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<sst xmlns="http://schemas.openxmlformats.org/spreadsheetml/2006/main" count="1479" uniqueCount="577">
  <si>
    <t>File opened</t>
  </si>
  <si>
    <t>2020-12-08 10:58:28</t>
  </si>
  <si>
    <t>Console s/n</t>
  </si>
  <si>
    <t>68C-901130</t>
  </si>
  <si>
    <t>Console ver</t>
  </si>
  <si>
    <t>Bluestem v.1.4.07</t>
  </si>
  <si>
    <t>Scripts ver</t>
  </si>
  <si>
    <t>2020.06  1.4.07, Oct 2020</t>
  </si>
  <si>
    <t>Head s/n</t>
  </si>
  <si>
    <t>68H-581130</t>
  </si>
  <si>
    <t>Head ver</t>
  </si>
  <si>
    <t>1.4.2</t>
  </si>
  <si>
    <t>Head cal</t>
  </si>
  <si>
    <t>{"flowbzero": "0.26", "co2aspanconc2": "0", "h2oaspanconc1": "12.17", "co2aspan2": "0", "h2oaspan2": "0", "flowazero": "0.317", "ssb_ref": "34919.1", "h2obspanconc1": "12.17", "co2bspan1": "0.999577", "co2bspanconc1": "400", "co2bzero": "0.898612", "oxygen": "21", "co2bspan2b": "0.087286", "h2obspan2": "0", "co2bspan2": "0", "h2obspan2b": "0.0677395", "h2oaspanconc2": "0", "co2azero": "0.892502", "h2obzero": "1.16501", "tbzero": "0.0513058", "co2aspanconc1": "400", "ssa_ref": "37127.4", "chamberpressurezero": "2.57375", "co2bspanconc2": "0", "co2aspan2b": "0.086568", "co2bspan2a": "0.0873229", "h2oaspan2b": "0.0671222", "h2oaspan1": "1.00398", "flowmeterzero": "0.990581", "h2obspan1": "0.998939", "h2obspanconc2": "0", "h2oaspan2a": "0.0668561", "tazero": "0.00104713", "h2oazero": "1.16161", "h2obspan2a": "0.0678114", "co2aspan2a": "0.0865215", "co2aspan1": "1.00054"}</t>
  </si>
  <si>
    <t>Chamber type</t>
  </si>
  <si>
    <t>6800-01a</t>
  </si>
  <si>
    <t>Chamber s/n</t>
  </si>
  <si>
    <t>MPF-551014</t>
  </si>
  <si>
    <t>Chamber rev</t>
  </si>
  <si>
    <t>0</t>
  </si>
  <si>
    <t>Chamber cal</t>
  </si>
  <si>
    <t>Fluorometer</t>
  </si>
  <si>
    <t>Flr. Version</t>
  </si>
  <si>
    <t>1.4.3</t>
  </si>
  <si>
    <t>10:58:28</t>
  </si>
  <si>
    <t>Stability Definition:	A (GasEx): Slp&lt;0.5 Per=15	ΔCO2 (Meas2): Slp&lt;0.2 Per=15	ΔH2O (Meas2): Slp&lt;0.2 Per=15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</si>
  <si>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</si>
  <si>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</si>
  <si>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</si>
  <si>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</si>
  <si>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</si>
  <si>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</si>
  <si>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</si>
  <si>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</si>
  <si>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</si>
  <si>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</si>
  <si>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</si>
  <si>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</si>
  <si>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</si>
  <si>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</si>
  <si>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</si>
  <si>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</si>
  <si>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</si>
  <si>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</si>
  <si>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</si>
  <si>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</si>
  <si>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</si>
  <si>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</si>
  <si>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</si>
  <si>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</si>
  <si>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</si>
  <si>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</si>
  <si>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</si>
  <si>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</si>
  <si>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</si>
  <si>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</si>
  <si>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</si>
  <si>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</si>
  <si>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</si>
  <si>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</si>
  <si>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</si>
  <si>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</si>
  <si>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</si>
  <si>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</si>
  <si>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</si>
  <si>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</si>
  <si>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</si>
  <si>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</si>
  <si>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</si>
  <si>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</si>
  <si>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</si>
  <si>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</si>
  <si>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</si>
  <si>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</si>
  <si>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</si>
  <si>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</si>
  <si>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</si>
  <si>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4.51553 90.6159 378.052 604.073 839.068 1040.85 1229.86 1388.91</t>
  </si>
  <si>
    <t>Fs_true</t>
  </si>
  <si>
    <t>0.499251 102.204 404.018 601.326 801.069 1000.47 1201.09 1400.49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</si>
  <si>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</si>
  <si>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</si>
  <si>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</si>
  <si>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</si>
  <si>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</si>
  <si>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</si>
  <si>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</si>
  <si>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</si>
  <si>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</si>
  <si>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</si>
  <si>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</si>
  <si>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</si>
  <si>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</si>
  <si>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</si>
  <si>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</si>
  <si>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</si>
  <si>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</si>
  <si>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</si>
  <si>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</si>
  <si>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</si>
  <si>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</si>
  <si>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</si>
  <si>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</si>
  <si>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</si>
  <si>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</si>
  <si>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</si>
  <si>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</si>
  <si>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</si>
  <si>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</si>
  <si>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</si>
  <si>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</si>
  <si>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</si>
  <si>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</si>
  <si>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</si>
  <si>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</si>
  <si>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</si>
  <si>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</si>
  <si>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</si>
  <si>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</si>
  <si>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</si>
  <si>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</si>
  <si>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</si>
  <si>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</si>
  <si>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</si>
  <si>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</si>
  <si>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</si>
  <si>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</si>
  <si>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</si>
  <si>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</si>
  <si>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</si>
  <si>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</si>
  <si>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</si>
  <si>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</si>
  <si>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</si>
  <si>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</si>
  <si>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Adark</t>
  </si>
  <si>
    <t>LightAdaptedID</t>
  </si>
  <si>
    <t>Qmax</t>
  </si>
  <si>
    <t>Fs</t>
  </si>
  <si>
    <t>Fm'</t>
  </si>
  <si>
    <t>PhiPS2</t>
  </si>
  <si>
    <t>PS2/1</t>
  </si>
  <si>
    <t>Qabs_fs</t>
  </si>
  <si>
    <t>Afs</t>
  </si>
  <si>
    <t>ETR</t>
  </si>
  <si>
    <t>PhiCO2</t>
  </si>
  <si>
    <t>NPQ</t>
  </si>
  <si>
    <t>DarkPulseID</t>
  </si>
  <si>
    <t>Fs_dp</t>
  </si>
  <si>
    <t>Fo'</t>
  </si>
  <si>
    <t>Fv'/Fm'</t>
  </si>
  <si>
    <t>qP</t>
  </si>
  <si>
    <t>qN</t>
  </si>
  <si>
    <t>qP_Fo</t>
  </si>
  <si>
    <t>qN_Fo</t>
  </si>
  <si>
    <t>qL</t>
  </si>
  <si>
    <t>1-qL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</si>
  <si>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</si>
  <si>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</si>
  <si>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</si>
  <si>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</si>
  <si>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</si>
  <si>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</si>
  <si>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</si>
  <si>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</si>
  <si>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</si>
  <si>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</si>
  <si>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</si>
  <si>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</si>
  <si>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</si>
  <si>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</si>
  <si>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</si>
  <si>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</si>
  <si>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</si>
  <si>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</si>
  <si>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</si>
  <si>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</si>
  <si>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</si>
  <si>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</si>
  <si>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</si>
  <si>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</si>
  <si>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</si>
  <si>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</si>
  <si>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</si>
  <si>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</si>
  <si>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</si>
  <si>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</si>
  <si>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</si>
  <si>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</si>
  <si>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</si>
  <si>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</si>
  <si>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</si>
  <si>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</si>
  <si>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</si>
  <si>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</si>
  <si>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</si>
  <si>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</si>
  <si>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</si>
  <si>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</si>
  <si>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</si>
  <si>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</si>
  <si>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</si>
  <si>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</si>
  <si>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</si>
  <si>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</si>
  <si>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</si>
  <si>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</si>
  <si>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</si>
  <si>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</si>
  <si>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</si>
  <si>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</si>
  <si>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</si>
  <si>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</si>
  <si>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</si>
  <si>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</si>
  <si>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</si>
  <si>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</si>
  <si>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</si>
  <si>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</si>
  <si>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</si>
  <si>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</si>
  <si>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</si>
  <si>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</si>
  <si>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</si>
  <si>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</si>
  <si>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</si>
  <si>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</si>
  <si>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</si>
  <si>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</si>
  <si>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</si>
  <si>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</si>
  <si>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</si>
  <si>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</si>
  <si>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</si>
  <si>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</si>
  <si>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</si>
  <si>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</si>
  <si>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</si>
  <si>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</si>
  <si>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</si>
  <si>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</si>
  <si>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</si>
  <si>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</si>
  <si>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</si>
  <si>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</si>
  <si>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</si>
  <si>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</si>
  <si>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</si>
  <si>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</si>
  <si>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</si>
  <si>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</si>
  <si>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</si>
  <si>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</si>
  <si>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</si>
  <si>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</si>
  <si>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</si>
  <si>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</si>
  <si>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</si>
  <si>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</si>
  <si>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</si>
  <si>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</si>
  <si>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</si>
  <si>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</si>
  <si>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</si>
  <si>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</si>
  <si>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</si>
  <si>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</si>
  <si>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</si>
  <si>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</si>
  <si>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</si>
  <si>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</si>
  <si>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</si>
  <si>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</si>
  <si>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</si>
  <si>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</si>
  <si>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</si>
  <si>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</si>
  <si>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</si>
  <si>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</si>
  <si>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</si>
  <si>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</si>
  <si>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</si>
  <si>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</si>
  <si>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</si>
  <si>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</si>
  <si>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</si>
  <si>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</si>
  <si>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</si>
  <si>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20201208 11:05:47</t>
  </si>
  <si>
    <t>11:05:47</t>
  </si>
  <si>
    <t>OCK1-SO2</t>
  </si>
  <si>
    <t>_1</t>
  </si>
  <si>
    <t>RECT-4143-20200907-06_33_50</t>
  </si>
  <si>
    <t>RECT-1178-20201208-11_05_48</t>
  </si>
  <si>
    <t>DARK-1179-20201208-11_05_56</t>
  </si>
  <si>
    <t>0: Broadleaf</t>
  </si>
  <si>
    <t>10:59:02</t>
  </si>
  <si>
    <t>1/3</t>
  </si>
  <si>
    <t>20201208 11:07:46</t>
  </si>
  <si>
    <t>11:07:46</t>
  </si>
  <si>
    <t>RECT-1180-20201208-11_07_48</t>
  </si>
  <si>
    <t>DARK-1181-20201208-11_07_55</t>
  </si>
  <si>
    <t>2/3</t>
  </si>
  <si>
    <t>20201208 11:11:09</t>
  </si>
  <si>
    <t>11:11:09</t>
  </si>
  <si>
    <t>NY1</t>
  </si>
  <si>
    <t>_8</t>
  </si>
  <si>
    <t>RECT-1182-20201208-11_11_11</t>
  </si>
  <si>
    <t>DARK-1183-20201208-11_11_19</t>
  </si>
  <si>
    <t>11:11:32</t>
  </si>
  <si>
    <t>0/3</t>
  </si>
  <si>
    <t>20201208 11:14:38</t>
  </si>
  <si>
    <t>11:14:38</t>
  </si>
  <si>
    <t>RECT-1184-20201208-11_14_39</t>
  </si>
  <si>
    <t>DARK-1185-20201208-11_14_47</t>
  </si>
  <si>
    <t>3/3</t>
  </si>
  <si>
    <t>20201208 11:17:10</t>
  </si>
  <si>
    <t>11:17:10</t>
  </si>
  <si>
    <t>TXNM0821</t>
  </si>
  <si>
    <t>_9</t>
  </si>
  <si>
    <t>RECT-1186-20201208-11_17_12</t>
  </si>
  <si>
    <t>DARK-1187-20201208-11_17_19</t>
  </si>
  <si>
    <t>20201208 11:20:16</t>
  </si>
  <si>
    <t>11:20:16</t>
  </si>
  <si>
    <t>RECT-1188-20201208-11_20_18</t>
  </si>
  <si>
    <t>DARK-1189-20201208-11_20_25</t>
  </si>
  <si>
    <t>20201208 11:24:58</t>
  </si>
  <si>
    <t>11:24:58</t>
  </si>
  <si>
    <t>9031</t>
  </si>
  <si>
    <t>RECT-1190-20201208-11_25_00</t>
  </si>
  <si>
    <t>DARK-1191-20201208-11_25_07</t>
  </si>
  <si>
    <t>11:25:30</t>
  </si>
  <si>
    <t>20201208 11:29:12</t>
  </si>
  <si>
    <t>11:29:12</t>
  </si>
  <si>
    <t>RECT-1192-20201208-11_29_14</t>
  </si>
  <si>
    <t>DARK-1193-20201208-11_29_21</t>
  </si>
  <si>
    <t>20201208 11:33:59</t>
  </si>
  <si>
    <t>11:33:59</t>
  </si>
  <si>
    <t>T52</t>
  </si>
  <si>
    <t>_4</t>
  </si>
  <si>
    <t>RECT-1194-20201208-11_34_01</t>
  </si>
  <si>
    <t>DARK-1195-20201208-11_34_09</t>
  </si>
  <si>
    <t>20201208 11:36:51</t>
  </si>
  <si>
    <t>11:36:51</t>
  </si>
  <si>
    <t>RECT-1196-20201208-11_36_53</t>
  </si>
  <si>
    <t>DARK-1197-20201208-11_37_01</t>
  </si>
  <si>
    <t>11:37:12</t>
  </si>
  <si>
    <t>20201208 11:40:46</t>
  </si>
  <si>
    <t>11:40:46</t>
  </si>
  <si>
    <t>Haines</t>
  </si>
  <si>
    <t>RECT-1198-20201208-11_40_48</t>
  </si>
  <si>
    <t>DARK-1199-20201208-11_40_56</t>
  </si>
  <si>
    <t>20201208 11:43:46</t>
  </si>
  <si>
    <t>11:43:46</t>
  </si>
  <si>
    <t>RECT-1200-20201208-11_43_48</t>
  </si>
  <si>
    <t>DARK-1201-20201208-11_43_56</t>
  </si>
  <si>
    <t>20201208 11:48:13</t>
  </si>
  <si>
    <t>11:48:13</t>
  </si>
  <si>
    <t>Haines2</t>
  </si>
  <si>
    <t>_6</t>
  </si>
  <si>
    <t>RECT-1202-20201208-11_48_15</t>
  </si>
  <si>
    <t>DARK-1203-20201208-11_48_23</t>
  </si>
  <si>
    <t>11:48:38</t>
  </si>
  <si>
    <t>20201208 11:51:21</t>
  </si>
  <si>
    <t>11:51:21</t>
  </si>
  <si>
    <t>RECT-1204-20201208-11_51_23</t>
  </si>
  <si>
    <t>DARK-1205-20201208-11_51_31</t>
  </si>
  <si>
    <t>20201208 11:55:18</t>
  </si>
  <si>
    <t>11:55:18</t>
  </si>
  <si>
    <t>_2</t>
  </si>
  <si>
    <t>RECT-1206-20201208-11_55_20</t>
  </si>
  <si>
    <t>DARK-1207-20201208-11_55_28</t>
  </si>
  <si>
    <t>20201208 11:59:43</t>
  </si>
  <si>
    <t>11:59:43</t>
  </si>
  <si>
    <t>RECT-1208-20201208-11_59_45</t>
  </si>
  <si>
    <t>DARK-1209-20201208-11_59_53</t>
  </si>
  <si>
    <t>12:00:04</t>
  </si>
  <si>
    <t>20201208 12:04:12</t>
  </si>
  <si>
    <t>12:04:12</t>
  </si>
  <si>
    <t>2970</t>
  </si>
  <si>
    <t>_3</t>
  </si>
  <si>
    <t>RECT-1210-20201208-12_04_14</t>
  </si>
  <si>
    <t>DARK-1211-20201208-12_04_22</t>
  </si>
  <si>
    <t>20201208 12:09:12</t>
  </si>
  <si>
    <t>12:09:12</t>
  </si>
  <si>
    <t>RECT-1212-20201208-12_09_14</t>
  </si>
  <si>
    <t>DARK-1213-20201208-12_09_22</t>
  </si>
  <si>
    <t>20201208 12:12:46</t>
  </si>
  <si>
    <t>12:12:46</t>
  </si>
  <si>
    <t>RECT-1214-20201208-12_12_48</t>
  </si>
  <si>
    <t>DARK-1215-20201208-12_12_56</t>
  </si>
  <si>
    <t>12:13:07</t>
  </si>
  <si>
    <t>20201208 12:17:23</t>
  </si>
  <si>
    <t>12:17:23</t>
  </si>
  <si>
    <t>RECT-1216-20201208-12_17_26</t>
  </si>
  <si>
    <t>DARK-1217-20201208-12_17_33</t>
  </si>
  <si>
    <t>20201208 12:20:58</t>
  </si>
  <si>
    <t>12:20:58</t>
  </si>
  <si>
    <t>SC2</t>
  </si>
  <si>
    <t>RECT-1218-20201208-12_21_01</t>
  </si>
  <si>
    <t>DARK-1219-20201208-12_21_08</t>
  </si>
  <si>
    <t>20201208 12:23:50</t>
  </si>
  <si>
    <t>12:23:50</t>
  </si>
  <si>
    <t>RECT-1220-20201208-12_23_53</t>
  </si>
  <si>
    <t>DARK-1221-20201208-12_24_00</t>
  </si>
  <si>
    <t>12:24:15</t>
  </si>
  <si>
    <t>20201208 12:28:07</t>
  </si>
  <si>
    <t>12:28:07</t>
  </si>
  <si>
    <t>2214.4</t>
  </si>
  <si>
    <t>RECT-1222-20201208-12_28_09</t>
  </si>
  <si>
    <t>DARK-1223-20201208-12_28_17</t>
  </si>
  <si>
    <t>20201208 12:32:33</t>
  </si>
  <si>
    <t>12:32:33</t>
  </si>
  <si>
    <t>RECT-1224-20201208-12_32_35</t>
  </si>
  <si>
    <t>DARK-1225-20201208-12_32_43</t>
  </si>
  <si>
    <t>20201208 12:52:41</t>
  </si>
  <si>
    <t>12:52:41</t>
  </si>
  <si>
    <t>b40-14</t>
  </si>
  <si>
    <t>RECT-1226-20201208-12_52_44</t>
  </si>
  <si>
    <t>DARK-1227-20201208-12_52_51</t>
  </si>
  <si>
    <t>12:53:05</t>
  </si>
  <si>
    <t>20201208 12:56:42</t>
  </si>
  <si>
    <t>12:56:42</t>
  </si>
  <si>
    <t>RECT-1228-20201208-12_56_45</t>
  </si>
  <si>
    <t>DARK-1229-20201208-12_56_53</t>
  </si>
  <si>
    <t>20201208 13:00:04</t>
  </si>
  <si>
    <t>13:00:04</t>
  </si>
  <si>
    <t>b42-24</t>
  </si>
  <si>
    <t>_5</t>
  </si>
  <si>
    <t>RECT-1230-20201208-13_00_07</t>
  </si>
  <si>
    <t>DARK-1231-20201208-13_00_14</t>
  </si>
  <si>
    <t>20201208 13:05:15</t>
  </si>
  <si>
    <t>13:05:15</t>
  </si>
  <si>
    <t>RECT-1232-20201208-13_05_18</t>
  </si>
  <si>
    <t>DARK-1233-20201208-13_05_25</t>
  </si>
  <si>
    <t>13:05:33</t>
  </si>
  <si>
    <t>20201208 13:10:30</t>
  </si>
  <si>
    <t>13:10:30</t>
  </si>
  <si>
    <t>Vru42</t>
  </si>
  <si>
    <t>RECT-1234-20201208-13_10_33</t>
  </si>
  <si>
    <t>DARK-1235-20201208-13_10_40</t>
  </si>
  <si>
    <t>20201208 13:14:30</t>
  </si>
  <si>
    <t>13:14:30</t>
  </si>
  <si>
    <t>RECT-1236-20201208-13_14_33</t>
  </si>
  <si>
    <t>DARK-1237-20201208-13_14_41</t>
  </si>
  <si>
    <t>20201208 13:17:34</t>
  </si>
  <si>
    <t>13:17:34</t>
  </si>
  <si>
    <t>RECT-1238-20201208-13_17_37</t>
  </si>
  <si>
    <t>DARK-1239-20201208-13_17_45</t>
  </si>
  <si>
    <t>13:17:53</t>
  </si>
  <si>
    <t>20201208 13:19:46</t>
  </si>
  <si>
    <t>13:19:46</t>
  </si>
  <si>
    <t>RECT-1240-20201208-13_19_49</t>
  </si>
  <si>
    <t>DARK-1241-20201208-13_19_57</t>
  </si>
  <si>
    <t>20201208 13:23:21</t>
  </si>
  <si>
    <t>13:23:21</t>
  </si>
  <si>
    <t>RECT-1242-20201208-13_23_24</t>
  </si>
  <si>
    <t>DARK-1243-20201208-13_23_32</t>
  </si>
  <si>
    <t>20201208 13:26:45</t>
  </si>
  <si>
    <t>13:26:45</t>
  </si>
  <si>
    <t>RECT-1244-20201208-13_26_48</t>
  </si>
  <si>
    <t>DARK-1245-20201208-13_26_56</t>
  </si>
  <si>
    <t>20201208 13:29:16</t>
  </si>
  <si>
    <t>13:29:16</t>
  </si>
  <si>
    <t>ANU65</t>
  </si>
  <si>
    <t>RECT-1246-20201208-13_29_19</t>
  </si>
  <si>
    <t>DARK-1247-20201208-13_29_27</t>
  </si>
  <si>
    <t>13:29:37</t>
  </si>
  <si>
    <t>20201208 13:31:56</t>
  </si>
  <si>
    <t>13:31:56</t>
  </si>
  <si>
    <t>RECT-1248-20201208-13_31_59</t>
  </si>
  <si>
    <t>DARK-1249-20201208-13_32_07</t>
  </si>
  <si>
    <t>20201208 13:35:41</t>
  </si>
  <si>
    <t>13:35:41</t>
  </si>
  <si>
    <t>UT12-075</t>
  </si>
  <si>
    <t>RECT-1250-20201208-13_35_44</t>
  </si>
  <si>
    <t>DARK-1251-20201208-13_35_52</t>
  </si>
  <si>
    <t>20201208 13:39:17</t>
  </si>
  <si>
    <t>13:39:17</t>
  </si>
  <si>
    <t>RECT-1252-20201208-13_39_20</t>
  </si>
  <si>
    <t>DARK-1253-20201208-13_39_28</t>
  </si>
  <si>
    <t>20201208 13:44:01</t>
  </si>
  <si>
    <t>13:44:01</t>
  </si>
  <si>
    <t>_10</t>
  </si>
  <si>
    <t>RECT-1254-20201208-13_44_04</t>
  </si>
  <si>
    <t>DARK-1255-20201208-13_44_12</t>
  </si>
  <si>
    <t>13:44:24</t>
  </si>
  <si>
    <t>20201208 13:49:28</t>
  </si>
  <si>
    <t>13:49:28</t>
  </si>
  <si>
    <t>RECT-1256-20201208-13_49_31</t>
  </si>
  <si>
    <t>DARK-1257-20201208-13_49_39</t>
  </si>
  <si>
    <t>20201208 13:54:01</t>
  </si>
  <si>
    <t>13:54:01</t>
  </si>
  <si>
    <t>RECT-1258-20201208-13_54_04</t>
  </si>
  <si>
    <t>DARK-1259-20201208-13_54_12</t>
  </si>
  <si>
    <t>20201208 13:56:28</t>
  </si>
  <si>
    <t>13:56:28</t>
  </si>
  <si>
    <t>RECT-1260-20201208-13_56_31</t>
  </si>
  <si>
    <t>DARK-1261-20201208-13_56_39</t>
  </si>
  <si>
    <t>13:56:46</t>
  </si>
  <si>
    <t>20201208 14:02:19</t>
  </si>
  <si>
    <t>14:02:19</t>
  </si>
  <si>
    <t>1149</t>
  </si>
  <si>
    <t>RECT-1262-20201208-14_02_23</t>
  </si>
  <si>
    <t>DARK-1263-20201208-14_02_30</t>
  </si>
  <si>
    <t>20201208 14:07:46</t>
  </si>
  <si>
    <t>14:07:46</t>
  </si>
  <si>
    <t>RECT-1264-20201208-14_07_49</t>
  </si>
  <si>
    <t>DARK-1265-20201208-14_07_57</t>
  </si>
  <si>
    <t>14:08:12</t>
  </si>
  <si>
    <t>20201208 14:11:28</t>
  </si>
  <si>
    <t>14:11:28</t>
  </si>
  <si>
    <t>9018</t>
  </si>
  <si>
    <t>RECT-1266-20201208-14_11_32</t>
  </si>
  <si>
    <t>DARK-1267-20201208-14_11_39</t>
  </si>
  <si>
    <t>20201208 14:14:55</t>
  </si>
  <si>
    <t>14:14:55</t>
  </si>
  <si>
    <t>RECT-1268-20201208-14_14_58</t>
  </si>
  <si>
    <t>DARK-1269-20201208-14_15_06</t>
  </si>
  <si>
    <t>20201208 14:20:41</t>
  </si>
  <si>
    <t>14:20:41</t>
  </si>
  <si>
    <t>b42-34</t>
  </si>
  <si>
    <t>RECT-1270-20201208-14_20_45</t>
  </si>
  <si>
    <t>DARK-1271-20201208-14_20_52</t>
  </si>
  <si>
    <t>14:21:11</t>
  </si>
  <si>
    <t>20201208 14:23:35</t>
  </si>
  <si>
    <t>14:23:35</t>
  </si>
  <si>
    <t>RECT-1272-20201208-14_23_38</t>
  </si>
  <si>
    <t>DARK-1273-20201208-14_23_46</t>
  </si>
  <si>
    <t>20201208 14:27:05</t>
  </si>
  <si>
    <t>14:27:05</t>
  </si>
  <si>
    <t>588155.01</t>
  </si>
  <si>
    <t>RECT-1274-20201208-14_27_08</t>
  </si>
  <si>
    <t>DARK-1275-20201208-14_27_16</t>
  </si>
  <si>
    <t>20201208 14:30:04</t>
  </si>
  <si>
    <t>14:30:04</t>
  </si>
  <si>
    <t>RECT-1276-20201208-14_30_08</t>
  </si>
  <si>
    <t>DARK-1277-20201208-14_30_16</t>
  </si>
  <si>
    <t>20201208 14:33:09</t>
  </si>
  <si>
    <t>14:33:09</t>
  </si>
  <si>
    <t>V57-96</t>
  </si>
  <si>
    <t>RECT-1278-20201208-14_33_13</t>
  </si>
  <si>
    <t>DARK-1279-20201208-14_33_21</t>
  </si>
  <si>
    <t>14:33:35</t>
  </si>
  <si>
    <t>20201208 14:37:00</t>
  </si>
  <si>
    <t>14:37:00</t>
  </si>
  <si>
    <t>RECT-1280-20201208-14_37_03</t>
  </si>
  <si>
    <t>DARK-1281-20201208-14_37_11</t>
  </si>
  <si>
    <t>20201208 14:40:28</t>
  </si>
  <si>
    <t>14:40:28</t>
  </si>
  <si>
    <t>V60-96</t>
  </si>
  <si>
    <t>RECT-1282-20201208-14_40_31</t>
  </si>
  <si>
    <t>DARK-1283-20201208-14_40_39</t>
  </si>
  <si>
    <t>20201208 14:42:59</t>
  </si>
  <si>
    <t>14:42:59</t>
  </si>
  <si>
    <t>RECT-1284-20201208-14_43_03</t>
  </si>
  <si>
    <t>DARK-1285-20201208-14_43_11</t>
  </si>
  <si>
    <t>20201208 14:47:47</t>
  </si>
  <si>
    <t>14:47:47</t>
  </si>
  <si>
    <t>25189.01</t>
  </si>
  <si>
    <t>RECT-1286-20201208-14_47_50</t>
  </si>
  <si>
    <t>DARK-1287-20201208-14_47_58</t>
  </si>
  <si>
    <t>14:44:05</t>
  </si>
  <si>
    <t>20201208 14:49:34</t>
  </si>
  <si>
    <t>14:49:34</t>
  </si>
  <si>
    <t>RECT-1288-20201208-14_49_37</t>
  </si>
  <si>
    <t>DARK-1289-20201208-14_49_45</t>
  </si>
  <si>
    <t>20201208 14:53:08</t>
  </si>
  <si>
    <t>14:53:08</t>
  </si>
  <si>
    <t>9025</t>
  </si>
  <si>
    <t>RECT-1290-20201208-14_53_11</t>
  </si>
  <si>
    <t>DARK-1291-20201208-14_53_19</t>
  </si>
  <si>
    <t>20201208 14:55:55</t>
  </si>
  <si>
    <t>14:55:55</t>
  </si>
  <si>
    <t>RECT-1292-20201208-14_55_59</t>
  </si>
  <si>
    <t>DARK-1293-20201208-14_56_06</t>
  </si>
  <si>
    <t>14:56:22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</si>
</sst>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R74"/>
  <sheetViews>
    <sheetView tabSelected="1" workbookViewId="0"/>
  </sheetViews>
  <sheetFormatPr defaultRowHeight="15"/>
  <sheetData>
    <row r="2" spans="1:174">
      <c r="A2" t="s">
        <v>26</v>
      </c>
      <c r="B2" t="s">
        <v>27</v>
      </c>
      <c r="C2" t="s">
        <v>28</v>
      </c>
    </row>
    <row r="3" spans="1:174">
      <c r="B3">
        <v>4</v>
      </c>
      <c r="C3">
        <v>21</v>
      </c>
    </row>
    <row r="4" spans="1:174">
      <c r="A4" t="s">
        <v>29</v>
      </c>
      <c r="B4" t="s">
        <v>30</v>
      </c>
      <c r="C4" t="s">
        <v>31</v>
      </c>
      <c r="D4" t="s">
        <v>33</v>
      </c>
      <c r="E4" t="s">
        <v>34</v>
      </c>
      <c r="F4" t="s">
        <v>35</v>
      </c>
      <c r="G4" t="s">
        <v>36</v>
      </c>
      <c r="H4" t="s">
        <v>37</v>
      </c>
      <c r="I4" t="s">
        <v>38</v>
      </c>
      <c r="J4" t="s">
        <v>39</v>
      </c>
      <c r="K4" t="s">
        <v>40</v>
      </c>
    </row>
    <row r="5" spans="1:174">
      <c r="B5" t="s">
        <v>15</v>
      </c>
      <c r="C5" t="s">
        <v>32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174">
      <c r="A6" t="s">
        <v>41</v>
      </c>
      <c r="B6" t="s">
        <v>42</v>
      </c>
      <c r="C6" t="s">
        <v>43</v>
      </c>
      <c r="D6" t="s">
        <v>44</v>
      </c>
      <c r="E6" t="s">
        <v>45</v>
      </c>
    </row>
    <row r="7" spans="1:174">
      <c r="B7">
        <v>0</v>
      </c>
      <c r="C7">
        <v>1</v>
      </c>
      <c r="D7">
        <v>0</v>
      </c>
      <c r="E7">
        <v>0</v>
      </c>
    </row>
    <row r="8" spans="1:174">
      <c r="A8" t="s">
        <v>46</v>
      </c>
      <c r="B8" t="s">
        <v>47</v>
      </c>
      <c r="C8" t="s">
        <v>49</v>
      </c>
      <c r="D8" t="s">
        <v>51</v>
      </c>
      <c r="E8" t="s">
        <v>52</v>
      </c>
      <c r="F8" t="s">
        <v>53</v>
      </c>
      <c r="G8" t="s">
        <v>54</v>
      </c>
      <c r="H8" t="s">
        <v>55</v>
      </c>
      <c r="I8" t="s">
        <v>56</v>
      </c>
      <c r="J8" t="s">
        <v>57</v>
      </c>
      <c r="K8" t="s">
        <v>58</v>
      </c>
      <c r="L8" t="s">
        <v>59</v>
      </c>
      <c r="M8" t="s">
        <v>60</v>
      </c>
      <c r="N8" t="s">
        <v>61</v>
      </c>
      <c r="O8" t="s">
        <v>62</v>
      </c>
      <c r="P8" t="s">
        <v>63</v>
      </c>
      <c r="Q8" t="s">
        <v>64</v>
      </c>
    </row>
    <row r="9" spans="1:174">
      <c r="B9" t="s">
        <v>48</v>
      </c>
      <c r="C9" t="s">
        <v>50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4">
      <c r="A10" t="s">
        <v>65</v>
      </c>
      <c r="B10" t="s">
        <v>66</v>
      </c>
      <c r="C10" t="s">
        <v>67</v>
      </c>
      <c r="D10" t="s">
        <v>68</v>
      </c>
      <c r="E10" t="s">
        <v>69</v>
      </c>
      <c r="F10" t="s">
        <v>70</v>
      </c>
    </row>
    <row r="11" spans="1:174">
      <c r="B11">
        <v>0</v>
      </c>
      <c r="C11">
        <v>0</v>
      </c>
      <c r="D11">
        <v>0</v>
      </c>
      <c r="E11">
        <v>0</v>
      </c>
      <c r="F11">
        <v>1</v>
      </c>
    </row>
    <row r="12" spans="1:174">
      <c r="A12" t="s">
        <v>71</v>
      </c>
      <c r="B12" t="s">
        <v>72</v>
      </c>
      <c r="C12" t="s">
        <v>73</v>
      </c>
      <c r="D12" t="s">
        <v>74</v>
      </c>
      <c r="E12" t="s">
        <v>75</v>
      </c>
      <c r="F12" t="s">
        <v>76</v>
      </c>
      <c r="G12" t="s">
        <v>78</v>
      </c>
      <c r="H12" t="s">
        <v>80</v>
      </c>
    </row>
    <row r="13" spans="1:174">
      <c r="B13">
        <v>-6276</v>
      </c>
      <c r="C13">
        <v>6.6</v>
      </c>
      <c r="D13">
        <v>1.709e-05</v>
      </c>
      <c r="E13">
        <v>3.11</v>
      </c>
      <c r="F13" t="s">
        <v>77</v>
      </c>
      <c r="G13" t="s">
        <v>79</v>
      </c>
      <c r="H13">
        <v>0</v>
      </c>
    </row>
    <row r="14" spans="1:174">
      <c r="A14" t="s">
        <v>81</v>
      </c>
      <c r="B14" t="s">
        <v>81</v>
      </c>
      <c r="C14" t="s">
        <v>81</v>
      </c>
      <c r="D14" t="s">
        <v>81</v>
      </c>
      <c r="E14" t="s">
        <v>81</v>
      </c>
      <c r="F14" t="s">
        <v>82</v>
      </c>
      <c r="G14" t="s">
        <v>82</v>
      </c>
      <c r="H14" t="s">
        <v>83</v>
      </c>
      <c r="I14" t="s">
        <v>83</v>
      </c>
      <c r="J14" t="s">
        <v>83</v>
      </c>
      <c r="K14" t="s">
        <v>83</v>
      </c>
      <c r="L14" t="s">
        <v>83</v>
      </c>
      <c r="M14" t="s">
        <v>83</v>
      </c>
      <c r="N14" t="s">
        <v>83</v>
      </c>
      <c r="O14" t="s">
        <v>83</v>
      </c>
      <c r="P14" t="s">
        <v>83</v>
      </c>
      <c r="Q14" t="s">
        <v>83</v>
      </c>
      <c r="R14" t="s">
        <v>83</v>
      </c>
      <c r="S14" t="s">
        <v>83</v>
      </c>
      <c r="T14" t="s">
        <v>83</v>
      </c>
      <c r="U14" t="s">
        <v>83</v>
      </c>
      <c r="V14" t="s">
        <v>83</v>
      </c>
      <c r="W14" t="s">
        <v>83</v>
      </c>
      <c r="X14" t="s">
        <v>83</v>
      </c>
      <c r="Y14" t="s">
        <v>83</v>
      </c>
      <c r="Z14" t="s">
        <v>83</v>
      </c>
      <c r="AA14" t="s">
        <v>83</v>
      </c>
      <c r="AB14" t="s">
        <v>83</v>
      </c>
      <c r="AC14" t="s">
        <v>83</v>
      </c>
      <c r="AD14" t="s">
        <v>83</v>
      </c>
      <c r="AE14" t="s">
        <v>83</v>
      </c>
      <c r="AF14" t="s">
        <v>84</v>
      </c>
      <c r="AG14" t="s">
        <v>84</v>
      </c>
      <c r="AH14" t="s">
        <v>84</v>
      </c>
      <c r="AI14" t="s">
        <v>84</v>
      </c>
      <c r="AJ14" t="s">
        <v>84</v>
      </c>
      <c r="AK14" t="s">
        <v>85</v>
      </c>
      <c r="AL14" t="s">
        <v>85</v>
      </c>
      <c r="AM14" t="s">
        <v>85</v>
      </c>
      <c r="AN14" t="s">
        <v>85</v>
      </c>
      <c r="AO14" t="s">
        <v>85</v>
      </c>
      <c r="AP14" t="s">
        <v>85</v>
      </c>
      <c r="AQ14" t="s">
        <v>85</v>
      </c>
      <c r="AR14" t="s">
        <v>85</v>
      </c>
      <c r="AS14" t="s">
        <v>85</v>
      </c>
      <c r="AT14" t="s">
        <v>85</v>
      </c>
      <c r="AU14" t="s">
        <v>85</v>
      </c>
      <c r="AV14" t="s">
        <v>85</v>
      </c>
      <c r="AW14" t="s">
        <v>85</v>
      </c>
      <c r="AX14" t="s">
        <v>85</v>
      </c>
      <c r="AY14" t="s">
        <v>85</v>
      </c>
      <c r="AZ14" t="s">
        <v>85</v>
      </c>
      <c r="BA14" t="s">
        <v>85</v>
      </c>
      <c r="BB14" t="s">
        <v>85</v>
      </c>
      <c r="BC14" t="s">
        <v>85</v>
      </c>
      <c r="BD14" t="s">
        <v>85</v>
      </c>
      <c r="BE14" t="s">
        <v>85</v>
      </c>
      <c r="BF14" t="s">
        <v>85</v>
      </c>
      <c r="BG14" t="s">
        <v>85</v>
      </c>
      <c r="BH14" t="s">
        <v>85</v>
      </c>
      <c r="BI14" t="s">
        <v>85</v>
      </c>
      <c r="BJ14" t="s">
        <v>85</v>
      </c>
      <c r="BK14" t="s">
        <v>85</v>
      </c>
      <c r="BL14" t="s">
        <v>86</v>
      </c>
      <c r="BM14" t="s">
        <v>86</v>
      </c>
      <c r="BN14" t="s">
        <v>86</v>
      </c>
      <c r="BO14" t="s">
        <v>86</v>
      </c>
      <c r="BP14" t="s">
        <v>87</v>
      </c>
      <c r="BQ14" t="s">
        <v>87</v>
      </c>
      <c r="BR14" t="s">
        <v>87</v>
      </c>
      <c r="BS14" t="s">
        <v>87</v>
      </c>
      <c r="BT14" t="s">
        <v>88</v>
      </c>
      <c r="BU14" t="s">
        <v>88</v>
      </c>
      <c r="BV14" t="s">
        <v>88</v>
      </c>
      <c r="BW14" t="s">
        <v>88</v>
      </c>
      <c r="BX14" t="s">
        <v>88</v>
      </c>
      <c r="BY14" t="s">
        <v>88</v>
      </c>
      <c r="BZ14" t="s">
        <v>88</v>
      </c>
      <c r="CA14" t="s">
        <v>88</v>
      </c>
      <c r="CB14" t="s">
        <v>88</v>
      </c>
      <c r="CC14" t="s">
        <v>88</v>
      </c>
      <c r="CD14" t="s">
        <v>88</v>
      </c>
      <c r="CE14" t="s">
        <v>88</v>
      </c>
      <c r="CF14" t="s">
        <v>88</v>
      </c>
      <c r="CG14" t="s">
        <v>88</v>
      </c>
      <c r="CH14" t="s">
        <v>88</v>
      </c>
      <c r="CI14" t="s">
        <v>88</v>
      </c>
      <c r="CJ14" t="s">
        <v>88</v>
      </c>
      <c r="CK14" t="s">
        <v>88</v>
      </c>
      <c r="CL14" t="s">
        <v>89</v>
      </c>
      <c r="CM14" t="s">
        <v>89</v>
      </c>
      <c r="CN14" t="s">
        <v>89</v>
      </c>
      <c r="CO14" t="s">
        <v>89</v>
      </c>
      <c r="CP14" t="s">
        <v>89</v>
      </c>
      <c r="CQ14" t="s">
        <v>89</v>
      </c>
      <c r="CR14" t="s">
        <v>89</v>
      </c>
      <c r="CS14" t="s">
        <v>89</v>
      </c>
      <c r="CT14" t="s">
        <v>89</v>
      </c>
      <c r="CU14" t="s">
        <v>89</v>
      </c>
      <c r="CV14" t="s">
        <v>89</v>
      </c>
      <c r="CW14" t="s">
        <v>89</v>
      </c>
      <c r="CX14" t="s">
        <v>89</v>
      </c>
      <c r="CY14" t="s">
        <v>89</v>
      </c>
      <c r="CZ14" t="s">
        <v>89</v>
      </c>
      <c r="DA14" t="s">
        <v>89</v>
      </c>
      <c r="DB14" t="s">
        <v>89</v>
      </c>
      <c r="DC14" t="s">
        <v>89</v>
      </c>
      <c r="DD14" t="s">
        <v>90</v>
      </c>
      <c r="DE14" t="s">
        <v>90</v>
      </c>
      <c r="DF14" t="s">
        <v>90</v>
      </c>
      <c r="DG14" t="s">
        <v>90</v>
      </c>
      <c r="DH14" t="s">
        <v>90</v>
      </c>
      <c r="DI14" t="s">
        <v>91</v>
      </c>
      <c r="DJ14" t="s">
        <v>91</v>
      </c>
      <c r="DK14" t="s">
        <v>91</v>
      </c>
      <c r="DL14" t="s">
        <v>91</v>
      </c>
      <c r="DM14" t="s">
        <v>91</v>
      </c>
      <c r="DN14" t="s">
        <v>91</v>
      </c>
      <c r="DO14" t="s">
        <v>91</v>
      </c>
      <c r="DP14" t="s">
        <v>91</v>
      </c>
      <c r="DQ14" t="s">
        <v>91</v>
      </c>
      <c r="DR14" t="s">
        <v>91</v>
      </c>
      <c r="DS14" t="s">
        <v>91</v>
      </c>
      <c r="DT14" t="s">
        <v>91</v>
      </c>
      <c r="DU14" t="s">
        <v>91</v>
      </c>
      <c r="DV14" t="s">
        <v>92</v>
      </c>
      <c r="DW14" t="s">
        <v>92</v>
      </c>
      <c r="DX14" t="s">
        <v>92</v>
      </c>
      <c r="DY14" t="s">
        <v>92</v>
      </c>
      <c r="DZ14" t="s">
        <v>92</v>
      </c>
      <c r="EA14" t="s">
        <v>92</v>
      </c>
      <c r="EB14" t="s">
        <v>92</v>
      </c>
      <c r="EC14" t="s">
        <v>92</v>
      </c>
      <c r="ED14" t="s">
        <v>92</v>
      </c>
      <c r="EE14" t="s">
        <v>92</v>
      </c>
      <c r="EF14" t="s">
        <v>92</v>
      </c>
      <c r="EG14" t="s">
        <v>92</v>
      </c>
      <c r="EH14" t="s">
        <v>92</v>
      </c>
      <c r="EI14" t="s">
        <v>92</v>
      </c>
      <c r="EJ14" t="s">
        <v>92</v>
      </c>
      <c r="EK14" t="s">
        <v>93</v>
      </c>
      <c r="EL14" t="s">
        <v>93</v>
      </c>
      <c r="EM14" t="s">
        <v>93</v>
      </c>
      <c r="EN14" t="s">
        <v>93</v>
      </c>
      <c r="EO14" t="s">
        <v>93</v>
      </c>
      <c r="EP14" t="s">
        <v>93</v>
      </c>
      <c r="EQ14" t="s">
        <v>93</v>
      </c>
      <c r="ER14" t="s">
        <v>93</v>
      </c>
      <c r="ES14" t="s">
        <v>93</v>
      </c>
      <c r="ET14" t="s">
        <v>93</v>
      </c>
      <c r="EU14" t="s">
        <v>93</v>
      </c>
      <c r="EV14" t="s">
        <v>93</v>
      </c>
      <c r="EW14" t="s">
        <v>93</v>
      </c>
      <c r="EX14" t="s">
        <v>93</v>
      </c>
      <c r="EY14" t="s">
        <v>93</v>
      </c>
      <c r="EZ14" t="s">
        <v>93</v>
      </c>
      <c r="FA14" t="s">
        <v>93</v>
      </c>
      <c r="FB14" t="s">
        <v>93</v>
      </c>
      <c r="FC14" t="s">
        <v>94</v>
      </c>
      <c r="FD14" t="s">
        <v>94</v>
      </c>
      <c r="FE14" t="s">
        <v>94</v>
      </c>
      <c r="FF14" t="s">
        <v>94</v>
      </c>
      <c r="FG14" t="s">
        <v>94</v>
      </c>
      <c r="FH14" t="s">
        <v>94</v>
      </c>
      <c r="FI14" t="s">
        <v>94</v>
      </c>
      <c r="FJ14" t="s">
        <v>94</v>
      </c>
      <c r="FK14" t="s">
        <v>94</v>
      </c>
      <c r="FL14" t="s">
        <v>94</v>
      </c>
      <c r="FM14" t="s">
        <v>94</v>
      </c>
      <c r="FN14" t="s">
        <v>94</v>
      </c>
      <c r="FO14" t="s">
        <v>94</v>
      </c>
      <c r="FP14" t="s">
        <v>94</v>
      </c>
      <c r="FQ14" t="s">
        <v>94</v>
      </c>
      <c r="FR14" t="s">
        <v>94</v>
      </c>
    </row>
    <row r="15" spans="1:174">
      <c r="A15" t="s">
        <v>95</v>
      </c>
      <c r="B15" t="s">
        <v>96</v>
      </c>
      <c r="C15" t="s">
        <v>97</v>
      </c>
      <c r="D15" t="s">
        <v>98</v>
      </c>
      <c r="E15" t="s">
        <v>99</v>
      </c>
      <c r="F15" t="s">
        <v>100</v>
      </c>
      <c r="G15" t="s">
        <v>101</v>
      </c>
      <c r="H15" t="s">
        <v>102</v>
      </c>
      <c r="I15" t="s">
        <v>103</v>
      </c>
      <c r="J15" t="s">
        <v>104</v>
      </c>
      <c r="K15" t="s">
        <v>105</v>
      </c>
      <c r="L15" t="s">
        <v>106</v>
      </c>
      <c r="M15" t="s">
        <v>107</v>
      </c>
      <c r="N15" t="s">
        <v>108</v>
      </c>
      <c r="O15" t="s">
        <v>109</v>
      </c>
      <c r="P15" t="s">
        <v>110</v>
      </c>
      <c r="Q15" t="s">
        <v>111</v>
      </c>
      <c r="R15" t="s">
        <v>112</v>
      </c>
      <c r="S15" t="s">
        <v>113</v>
      </c>
      <c r="T15" t="s">
        <v>114</v>
      </c>
      <c r="U15" t="s">
        <v>115</v>
      </c>
      <c r="V15" t="s">
        <v>116</v>
      </c>
      <c r="W15" t="s">
        <v>117</v>
      </c>
      <c r="X15" t="s">
        <v>118</v>
      </c>
      <c r="Y15" t="s">
        <v>119</v>
      </c>
      <c r="Z15" t="s">
        <v>120</v>
      </c>
      <c r="AA15" t="s">
        <v>121</v>
      </c>
      <c r="AB15" t="s">
        <v>122</v>
      </c>
      <c r="AC15" t="s">
        <v>123</v>
      </c>
      <c r="AD15" t="s">
        <v>124</v>
      </c>
      <c r="AE15" t="s">
        <v>125</v>
      </c>
      <c r="AF15" t="s">
        <v>84</v>
      </c>
      <c r="AG15" t="s">
        <v>126</v>
      </c>
      <c r="AH15" t="s">
        <v>127</v>
      </c>
      <c r="AI15" t="s">
        <v>128</v>
      </c>
      <c r="AJ15" t="s">
        <v>129</v>
      </c>
      <c r="AK15" t="s">
        <v>130</v>
      </c>
      <c r="AL15" t="s">
        <v>131</v>
      </c>
      <c r="AM15" t="s">
        <v>132</v>
      </c>
      <c r="AN15" t="s">
        <v>133</v>
      </c>
      <c r="AO15" t="s">
        <v>134</v>
      </c>
      <c r="AP15" t="s">
        <v>135</v>
      </c>
      <c r="AQ15" t="s">
        <v>136</v>
      </c>
      <c r="AR15" t="s">
        <v>137</v>
      </c>
      <c r="AS15" t="s">
        <v>138</v>
      </c>
      <c r="AT15" t="s">
        <v>139</v>
      </c>
      <c r="AU15" t="s">
        <v>140</v>
      </c>
      <c r="AV15" t="s">
        <v>141</v>
      </c>
      <c r="AW15" t="s">
        <v>142</v>
      </c>
      <c r="AX15" t="s">
        <v>143</v>
      </c>
      <c r="AY15" t="s">
        <v>144</v>
      </c>
      <c r="AZ15" t="s">
        <v>145</v>
      </c>
      <c r="BA15" t="s">
        <v>146</v>
      </c>
      <c r="BB15" t="s">
        <v>147</v>
      </c>
      <c r="BC15" t="s">
        <v>148</v>
      </c>
      <c r="BD15" t="s">
        <v>149</v>
      </c>
      <c r="BE15" t="s">
        <v>150</v>
      </c>
      <c r="BF15" t="s">
        <v>151</v>
      </c>
      <c r="BG15" t="s">
        <v>152</v>
      </c>
      <c r="BH15" t="s">
        <v>153</v>
      </c>
      <c r="BI15" t="s">
        <v>154</v>
      </c>
      <c r="BJ15" t="s">
        <v>155</v>
      </c>
      <c r="BK15" t="s">
        <v>156</v>
      </c>
      <c r="BL15" t="s">
        <v>157</v>
      </c>
      <c r="BM15" t="s">
        <v>158</v>
      </c>
      <c r="BN15" t="s">
        <v>159</v>
      </c>
      <c r="BO15" t="s">
        <v>160</v>
      </c>
      <c r="BP15" t="s">
        <v>161</v>
      </c>
      <c r="BQ15" t="s">
        <v>162</v>
      </c>
      <c r="BR15" t="s">
        <v>163</v>
      </c>
      <c r="BS15" t="s">
        <v>164</v>
      </c>
      <c r="BT15" t="s">
        <v>102</v>
      </c>
      <c r="BU15" t="s">
        <v>165</v>
      </c>
      <c r="BV15" t="s">
        <v>166</v>
      </c>
      <c r="BW15" t="s">
        <v>167</v>
      </c>
      <c r="BX15" t="s">
        <v>168</v>
      </c>
      <c r="BY15" t="s">
        <v>169</v>
      </c>
      <c r="BZ15" t="s">
        <v>170</v>
      </c>
      <c r="CA15" t="s">
        <v>171</v>
      </c>
      <c r="CB15" t="s">
        <v>172</v>
      </c>
      <c r="CC15" t="s">
        <v>173</v>
      </c>
      <c r="CD15" t="s">
        <v>174</v>
      </c>
      <c r="CE15" t="s">
        <v>175</v>
      </c>
      <c r="CF15" t="s">
        <v>176</v>
      </c>
      <c r="CG15" t="s">
        <v>177</v>
      </c>
      <c r="CH15" t="s">
        <v>178</v>
      </c>
      <c r="CI15" t="s">
        <v>179</v>
      </c>
      <c r="CJ15" t="s">
        <v>180</v>
      </c>
      <c r="CK15" t="s">
        <v>181</v>
      </c>
      <c r="CL15" t="s">
        <v>182</v>
      </c>
      <c r="CM15" t="s">
        <v>183</v>
      </c>
      <c r="CN15" t="s">
        <v>184</v>
      </c>
      <c r="CO15" t="s">
        <v>185</v>
      </c>
      <c r="CP15" t="s">
        <v>186</v>
      </c>
      <c r="CQ15" t="s">
        <v>187</v>
      </c>
      <c r="CR15" t="s">
        <v>188</v>
      </c>
      <c r="CS15" t="s">
        <v>189</v>
      </c>
      <c r="CT15" t="s">
        <v>190</v>
      </c>
      <c r="CU15" t="s">
        <v>191</v>
      </c>
      <c r="CV15" t="s">
        <v>192</v>
      </c>
      <c r="CW15" t="s">
        <v>193</v>
      </c>
      <c r="CX15" t="s">
        <v>194</v>
      </c>
      <c r="CY15" t="s">
        <v>195</v>
      </c>
      <c r="CZ15" t="s">
        <v>196</v>
      </c>
      <c r="DA15" t="s">
        <v>197</v>
      </c>
      <c r="DB15" t="s">
        <v>198</v>
      </c>
      <c r="DC15" t="s">
        <v>199</v>
      </c>
      <c r="DD15" t="s">
        <v>200</v>
      </c>
      <c r="DE15" t="s">
        <v>201</v>
      </c>
      <c r="DF15" t="s">
        <v>202</v>
      </c>
      <c r="DG15" t="s">
        <v>203</v>
      </c>
      <c r="DH15" t="s">
        <v>204</v>
      </c>
      <c r="DI15" t="s">
        <v>96</v>
      </c>
      <c r="DJ15" t="s">
        <v>99</v>
      </c>
      <c r="DK15" t="s">
        <v>205</v>
      </c>
      <c r="DL15" t="s">
        <v>206</v>
      </c>
      <c r="DM15" t="s">
        <v>207</v>
      </c>
      <c r="DN15" t="s">
        <v>208</v>
      </c>
      <c r="DO15" t="s">
        <v>209</v>
      </c>
      <c r="DP15" t="s">
        <v>210</v>
      </c>
      <c r="DQ15" t="s">
        <v>211</v>
      </c>
      <c r="DR15" t="s">
        <v>212</v>
      </c>
      <c r="DS15" t="s">
        <v>213</v>
      </c>
      <c r="DT15" t="s">
        <v>214</v>
      </c>
      <c r="DU15" t="s">
        <v>215</v>
      </c>
      <c r="DV15" t="s">
        <v>216</v>
      </c>
      <c r="DW15" t="s">
        <v>217</v>
      </c>
      <c r="DX15" t="s">
        <v>218</v>
      </c>
      <c r="DY15" t="s">
        <v>219</v>
      </c>
      <c r="DZ15" t="s">
        <v>220</v>
      </c>
      <c r="EA15" t="s">
        <v>221</v>
      </c>
      <c r="EB15" t="s">
        <v>222</v>
      </c>
      <c r="EC15" t="s">
        <v>223</v>
      </c>
      <c r="ED15" t="s">
        <v>224</v>
      </c>
      <c r="EE15" t="s">
        <v>225</v>
      </c>
      <c r="EF15" t="s">
        <v>226</v>
      </c>
      <c r="EG15" t="s">
        <v>227</v>
      </c>
      <c r="EH15" t="s">
        <v>228</v>
      </c>
      <c r="EI15" t="s">
        <v>229</v>
      </c>
      <c r="EJ15" t="s">
        <v>230</v>
      </c>
      <c r="EK15" t="s">
        <v>231</v>
      </c>
      <c r="EL15" t="s">
        <v>232</v>
      </c>
      <c r="EM15" t="s">
        <v>233</v>
      </c>
      <c r="EN15" t="s">
        <v>234</v>
      </c>
      <c r="EO15" t="s">
        <v>235</v>
      </c>
      <c r="EP15" t="s">
        <v>236</v>
      </c>
      <c r="EQ15" t="s">
        <v>237</v>
      </c>
      <c r="ER15" t="s">
        <v>238</v>
      </c>
      <c r="ES15" t="s">
        <v>239</v>
      </c>
      <c r="ET15" t="s">
        <v>240</v>
      </c>
      <c r="EU15" t="s">
        <v>241</v>
      </c>
      <c r="EV15" t="s">
        <v>242</v>
      </c>
      <c r="EW15" t="s">
        <v>243</v>
      </c>
      <c r="EX15" t="s">
        <v>244</v>
      </c>
      <c r="EY15" t="s">
        <v>245</v>
      </c>
      <c r="EZ15" t="s">
        <v>246</v>
      </c>
      <c r="FA15" t="s">
        <v>247</v>
      </c>
      <c r="FB15" t="s">
        <v>248</v>
      </c>
      <c r="FC15" t="s">
        <v>249</v>
      </c>
      <c r="FD15" t="s">
        <v>250</v>
      </c>
      <c r="FE15" t="s">
        <v>251</v>
      </c>
      <c r="FF15" t="s">
        <v>252</v>
      </c>
      <c r="FG15" t="s">
        <v>253</v>
      </c>
      <c r="FH15" t="s">
        <v>254</v>
      </c>
      <c r="FI15" t="s">
        <v>255</v>
      </c>
      <c r="FJ15" t="s">
        <v>256</v>
      </c>
      <c r="FK15" t="s">
        <v>257</v>
      </c>
      <c r="FL15" t="s">
        <v>258</v>
      </c>
      <c r="FM15" t="s">
        <v>259</v>
      </c>
      <c r="FN15" t="s">
        <v>260</v>
      </c>
      <c r="FO15" t="s">
        <v>261</v>
      </c>
      <c r="FP15" t="s">
        <v>262</v>
      </c>
      <c r="FQ15" t="s">
        <v>263</v>
      </c>
      <c r="FR15" t="s">
        <v>264</v>
      </c>
    </row>
    <row r="16" spans="1:174">
      <c r="B16" t="s">
        <v>265</v>
      </c>
      <c r="C16" t="s">
        <v>265</v>
      </c>
      <c r="H16" t="s">
        <v>265</v>
      </c>
      <c r="I16" t="s">
        <v>266</v>
      </c>
      <c r="J16" t="s">
        <v>267</v>
      </c>
      <c r="K16" t="s">
        <v>268</v>
      </c>
      <c r="L16" t="s">
        <v>269</v>
      </c>
      <c r="M16" t="s">
        <v>269</v>
      </c>
      <c r="N16" t="s">
        <v>172</v>
      </c>
      <c r="O16" t="s">
        <v>172</v>
      </c>
      <c r="P16" t="s">
        <v>266</v>
      </c>
      <c r="Q16" t="s">
        <v>266</v>
      </c>
      <c r="R16" t="s">
        <v>266</v>
      </c>
      <c r="S16" t="s">
        <v>266</v>
      </c>
      <c r="T16" t="s">
        <v>270</v>
      </c>
      <c r="U16" t="s">
        <v>271</v>
      </c>
      <c r="V16" t="s">
        <v>271</v>
      </c>
      <c r="W16" t="s">
        <v>272</v>
      </c>
      <c r="X16" t="s">
        <v>273</v>
      </c>
      <c r="Y16" t="s">
        <v>272</v>
      </c>
      <c r="Z16" t="s">
        <v>272</v>
      </c>
      <c r="AA16" t="s">
        <v>272</v>
      </c>
      <c r="AB16" t="s">
        <v>270</v>
      </c>
      <c r="AC16" t="s">
        <v>270</v>
      </c>
      <c r="AD16" t="s">
        <v>270</v>
      </c>
      <c r="AE16" t="s">
        <v>270</v>
      </c>
      <c r="AF16" t="s">
        <v>274</v>
      </c>
      <c r="AG16" t="s">
        <v>273</v>
      </c>
      <c r="AI16" t="s">
        <v>273</v>
      </c>
      <c r="AJ16" t="s">
        <v>274</v>
      </c>
      <c r="AP16" t="s">
        <v>268</v>
      </c>
      <c r="AW16" t="s">
        <v>268</v>
      </c>
      <c r="AX16" t="s">
        <v>268</v>
      </c>
      <c r="AY16" t="s">
        <v>268</v>
      </c>
      <c r="AZ16" t="s">
        <v>275</v>
      </c>
      <c r="BL16" t="s">
        <v>268</v>
      </c>
      <c r="BM16" t="s">
        <v>268</v>
      </c>
      <c r="BO16" t="s">
        <v>276</v>
      </c>
      <c r="BP16" t="s">
        <v>277</v>
      </c>
      <c r="BS16" t="s">
        <v>266</v>
      </c>
      <c r="BT16" t="s">
        <v>265</v>
      </c>
      <c r="BU16" t="s">
        <v>269</v>
      </c>
      <c r="BV16" t="s">
        <v>269</v>
      </c>
      <c r="BW16" t="s">
        <v>278</v>
      </c>
      <c r="BX16" t="s">
        <v>278</v>
      </c>
      <c r="BY16" t="s">
        <v>269</v>
      </c>
      <c r="BZ16" t="s">
        <v>278</v>
      </c>
      <c r="CA16" t="s">
        <v>274</v>
      </c>
      <c r="CB16" t="s">
        <v>272</v>
      </c>
      <c r="CC16" t="s">
        <v>272</v>
      </c>
      <c r="CD16" t="s">
        <v>271</v>
      </c>
      <c r="CE16" t="s">
        <v>271</v>
      </c>
      <c r="CF16" t="s">
        <v>271</v>
      </c>
      <c r="CG16" t="s">
        <v>271</v>
      </c>
      <c r="CH16" t="s">
        <v>271</v>
      </c>
      <c r="CI16" t="s">
        <v>279</v>
      </c>
      <c r="CJ16" t="s">
        <v>268</v>
      </c>
      <c r="CK16" t="s">
        <v>268</v>
      </c>
      <c r="CL16" t="s">
        <v>268</v>
      </c>
      <c r="CQ16" t="s">
        <v>268</v>
      </c>
      <c r="CT16" t="s">
        <v>271</v>
      </c>
      <c r="CU16" t="s">
        <v>271</v>
      </c>
      <c r="CV16" t="s">
        <v>271</v>
      </c>
      <c r="CW16" t="s">
        <v>271</v>
      </c>
      <c r="CX16" t="s">
        <v>271</v>
      </c>
      <c r="CY16" t="s">
        <v>268</v>
      </c>
      <c r="CZ16" t="s">
        <v>268</v>
      </c>
      <c r="DA16" t="s">
        <v>268</v>
      </c>
      <c r="DB16" t="s">
        <v>265</v>
      </c>
      <c r="DE16" t="s">
        <v>280</v>
      </c>
      <c r="DF16" t="s">
        <v>280</v>
      </c>
      <c r="DH16" t="s">
        <v>265</v>
      </c>
      <c r="DI16" t="s">
        <v>281</v>
      </c>
      <c r="DK16" t="s">
        <v>265</v>
      </c>
      <c r="DL16" t="s">
        <v>265</v>
      </c>
      <c r="DN16" t="s">
        <v>282</v>
      </c>
      <c r="DO16" t="s">
        <v>283</v>
      </c>
      <c r="DP16" t="s">
        <v>282</v>
      </c>
      <c r="DQ16" t="s">
        <v>283</v>
      </c>
      <c r="DR16" t="s">
        <v>282</v>
      </c>
      <c r="DS16" t="s">
        <v>283</v>
      </c>
      <c r="DT16" t="s">
        <v>273</v>
      </c>
      <c r="DU16" t="s">
        <v>273</v>
      </c>
      <c r="DV16" t="s">
        <v>268</v>
      </c>
      <c r="DW16" t="s">
        <v>284</v>
      </c>
      <c r="DX16" t="s">
        <v>268</v>
      </c>
      <c r="DZ16" t="s">
        <v>269</v>
      </c>
      <c r="EA16" t="s">
        <v>285</v>
      </c>
      <c r="EB16" t="s">
        <v>269</v>
      </c>
      <c r="ED16" t="s">
        <v>278</v>
      </c>
      <c r="EE16" t="s">
        <v>286</v>
      </c>
      <c r="EF16" t="s">
        <v>278</v>
      </c>
      <c r="EK16" t="s">
        <v>273</v>
      </c>
      <c r="EL16" t="s">
        <v>273</v>
      </c>
      <c r="EM16" t="s">
        <v>282</v>
      </c>
      <c r="EN16" t="s">
        <v>283</v>
      </c>
      <c r="EO16" t="s">
        <v>283</v>
      </c>
      <c r="ES16" t="s">
        <v>283</v>
      </c>
      <c r="EW16" t="s">
        <v>269</v>
      </c>
      <c r="EX16" t="s">
        <v>269</v>
      </c>
      <c r="EY16" t="s">
        <v>278</v>
      </c>
      <c r="EZ16" t="s">
        <v>278</v>
      </c>
      <c r="FA16" t="s">
        <v>287</v>
      </c>
      <c r="FB16" t="s">
        <v>287</v>
      </c>
      <c r="FD16" t="s">
        <v>274</v>
      </c>
      <c r="FE16" t="s">
        <v>274</v>
      </c>
      <c r="FF16" t="s">
        <v>271</v>
      </c>
      <c r="FG16" t="s">
        <v>271</v>
      </c>
      <c r="FH16" t="s">
        <v>271</v>
      </c>
      <c r="FI16" t="s">
        <v>271</v>
      </c>
      <c r="FJ16" t="s">
        <v>271</v>
      </c>
      <c r="FK16" t="s">
        <v>273</v>
      </c>
      <c r="FL16" t="s">
        <v>273</v>
      </c>
      <c r="FM16" t="s">
        <v>273</v>
      </c>
      <c r="FN16" t="s">
        <v>271</v>
      </c>
      <c r="FO16" t="s">
        <v>269</v>
      </c>
      <c r="FP16" t="s">
        <v>278</v>
      </c>
      <c r="FQ16" t="s">
        <v>273</v>
      </c>
      <c r="FR16" t="s">
        <v>273</v>
      </c>
    </row>
    <row r="17" spans="1:174">
      <c r="A17">
        <v>1</v>
      </c>
      <c r="B17">
        <v>1607447147</v>
      </c>
      <c r="C17">
        <v>0</v>
      </c>
      <c r="D17" t="s">
        <v>288</v>
      </c>
      <c r="E17" t="s">
        <v>289</v>
      </c>
      <c r="F17" t="s">
        <v>290</v>
      </c>
      <c r="G17" t="s">
        <v>291</v>
      </c>
      <c r="H17">
        <v>1607447139.25</v>
      </c>
      <c r="I17">
        <f>(J17)/1000</f>
        <v>0</v>
      </c>
      <c r="J17">
        <f>1000*CA17*AH17*(BW17-BX17)/(100*BP17*(1000-AH17*BW17))</f>
        <v>0</v>
      </c>
      <c r="K17">
        <f>CA17*AH17*(BV17-BU17*(1000-AH17*BX17)/(1000-AH17*BW17))/(100*BP17)</f>
        <v>0</v>
      </c>
      <c r="L17">
        <f>BU17 - IF(AH17&gt;1, K17*BP17*100.0/(AJ17*CI17), 0)</f>
        <v>0</v>
      </c>
      <c r="M17">
        <f>((S17-I17/2)*L17-K17)/(S17+I17/2)</f>
        <v>0</v>
      </c>
      <c r="N17">
        <f>M17*(CB17+CC17)/1000.0</f>
        <v>0</v>
      </c>
      <c r="O17">
        <f>(BU17 - IF(AH17&gt;1, K17*BP17*100.0/(AJ17*CI17), 0))*(CB17+CC17)/1000.0</f>
        <v>0</v>
      </c>
      <c r="P17">
        <f>2.0/((1/R17-1/Q17)+SIGN(R17)*SQRT((1/R17-1/Q17)*(1/R17-1/Q17) + 4*BQ17/((BQ17+1)*(BQ17+1))*(2*1/R17*1/Q17-1/Q17*1/Q17)))</f>
        <v>0</v>
      </c>
      <c r="Q17">
        <f>IF(LEFT(BR17,1)&lt;&gt;"0",IF(LEFT(BR17,1)="1",3.0,BS17),$D$5+$E$5*(CI17*CB17/($K$5*1000))+$F$5*(CI17*CB17/($K$5*1000))*MAX(MIN(BP17,$J$5),$I$5)*MAX(MIN(BP17,$J$5),$I$5)+$G$5*MAX(MIN(BP17,$J$5),$I$5)*(CI17*CB17/($K$5*1000))+$H$5*(CI17*CB17/($K$5*1000))*(CI17*CB17/($K$5*1000)))</f>
        <v>0</v>
      </c>
      <c r="R17">
        <f>I17*(1000-(1000*0.61365*exp(17.502*V17/(240.97+V17))/(CB17+CC17)+BW17)/2)/(1000*0.61365*exp(17.502*V17/(240.97+V17))/(CB17+CC17)-BW17)</f>
        <v>0</v>
      </c>
      <c r="S17">
        <f>1/((BQ17+1)/(P17/1.6)+1/(Q17/1.37)) + BQ17/((BQ17+1)/(P17/1.6) + BQ17/(Q17/1.37))</f>
        <v>0</v>
      </c>
      <c r="T17">
        <f>(BM17*BO17)</f>
        <v>0</v>
      </c>
      <c r="U17">
        <f>(CD17+(T17+2*0.95*5.67E-8*(((CD17+$B$7)+273)^4-(CD17+273)^4)-44100*I17)/(1.84*29.3*Q17+8*0.95*5.67E-8*(CD17+273)^3))</f>
        <v>0</v>
      </c>
      <c r="V17">
        <f>($C$7*CE17+$D$7*CF17+$E$7*U17)</f>
        <v>0</v>
      </c>
      <c r="W17">
        <f>0.61365*exp(17.502*V17/(240.97+V17))</f>
        <v>0</v>
      </c>
      <c r="X17">
        <f>(Y17/Z17*100)</f>
        <v>0</v>
      </c>
      <c r="Y17">
        <f>BW17*(CB17+CC17)/1000</f>
        <v>0</v>
      </c>
      <c r="Z17">
        <f>0.61365*exp(17.502*CD17/(240.97+CD17))</f>
        <v>0</v>
      </c>
      <c r="AA17">
        <f>(W17-BW17*(CB17+CC17)/1000)</f>
        <v>0</v>
      </c>
      <c r="AB17">
        <f>(-I17*44100)</f>
        <v>0</v>
      </c>
      <c r="AC17">
        <f>2*29.3*Q17*0.92*(CD17-V17)</f>
        <v>0</v>
      </c>
      <c r="AD17">
        <f>2*0.95*5.67E-8*(((CD17+$B$7)+273)^4-(V17+273)^4)</f>
        <v>0</v>
      </c>
      <c r="AE17">
        <f>T17+AD17+AB17+AC17</f>
        <v>0</v>
      </c>
      <c r="AF17">
        <v>0</v>
      </c>
      <c r="AG17">
        <v>0</v>
      </c>
      <c r="AH17">
        <f>IF(AF17*$H$13&gt;=AJ17,1.0,(AJ17/(AJ17-AF17*$H$13)))</f>
        <v>0</v>
      </c>
      <c r="AI17">
        <f>(AH17-1)*100</f>
        <v>0</v>
      </c>
      <c r="AJ17">
        <f>MAX(0,($B$13+$C$13*CI17)/(1+$D$13*CI17)*CB17/(CD17+273)*$E$13)</f>
        <v>0</v>
      </c>
      <c r="AK17" t="s">
        <v>292</v>
      </c>
      <c r="AL17">
        <v>10143.9</v>
      </c>
      <c r="AM17">
        <v>715.476923076923</v>
      </c>
      <c r="AN17">
        <v>3262.08</v>
      </c>
      <c r="AO17">
        <f>1-AM17/AN17</f>
        <v>0</v>
      </c>
      <c r="AP17">
        <v>-0.577747479816223</v>
      </c>
      <c r="AQ17" t="s">
        <v>293</v>
      </c>
      <c r="AR17">
        <v>15399.8</v>
      </c>
      <c r="AS17">
        <v>885.483038461538</v>
      </c>
      <c r="AT17">
        <v>952.7</v>
      </c>
      <c r="AU17">
        <f>1-AS17/AT17</f>
        <v>0</v>
      </c>
      <c r="AV17">
        <v>0.5</v>
      </c>
      <c r="AW17">
        <f>BM17</f>
        <v>0</v>
      </c>
      <c r="AX17">
        <f>K17</f>
        <v>0</v>
      </c>
      <c r="AY17">
        <f>AU17*AV17*AW17</f>
        <v>0</v>
      </c>
      <c r="AZ17">
        <f>(AX17-AP17)/AW17</f>
        <v>0</v>
      </c>
      <c r="BA17">
        <f>(AN17-AT17)/AT17</f>
        <v>0</v>
      </c>
      <c r="BB17" t="s">
        <v>294</v>
      </c>
      <c r="BC17">
        <v>885.483038461538</v>
      </c>
      <c r="BD17">
        <v>614.87</v>
      </c>
      <c r="BE17">
        <f>1-BD17/AT17</f>
        <v>0</v>
      </c>
      <c r="BF17">
        <f>(AT17-BC17)/(AT17-BD17)</f>
        <v>0</v>
      </c>
      <c r="BG17">
        <f>(AN17-AT17)/(AN17-BD17)</f>
        <v>0</v>
      </c>
      <c r="BH17">
        <f>(AT17-BC17)/(AT17-AM17)</f>
        <v>0</v>
      </c>
      <c r="BI17">
        <f>(AN17-AT17)/(AN17-AM17)</f>
        <v>0</v>
      </c>
      <c r="BJ17">
        <f>(BF17*BD17/BC17)</f>
        <v>0</v>
      </c>
      <c r="BK17">
        <f>(1-BJ17)</f>
        <v>0</v>
      </c>
      <c r="BL17">
        <f>$B$11*CJ17+$C$11*CK17+$F$11*CL17*(1-CO17)</f>
        <v>0</v>
      </c>
      <c r="BM17">
        <f>BL17*BN17</f>
        <v>0</v>
      </c>
      <c r="BN17">
        <f>($B$11*$D$9+$C$11*$D$9+$F$11*((CY17+CQ17)/MAX(CY17+CQ17+CZ17, 0.1)*$I$9+CZ17/MAX(CY17+CQ17+CZ17, 0.1)*$J$9))/($B$11+$C$11+$F$11)</f>
        <v>0</v>
      </c>
      <c r="BO17">
        <f>($B$11*$K$9+$C$11*$K$9+$F$11*((CY17+CQ17)/MAX(CY17+CQ17+CZ17, 0.1)*$P$9+CZ17/MAX(CY17+CQ17+CZ17, 0.1)*$Q$9))/($B$11+$C$11+$F$11)</f>
        <v>0</v>
      </c>
      <c r="BP17">
        <v>6</v>
      </c>
      <c r="BQ17">
        <v>0.5</v>
      </c>
      <c r="BR17" t="s">
        <v>295</v>
      </c>
      <c r="BS17">
        <v>2</v>
      </c>
      <c r="BT17">
        <v>1607447139.25</v>
      </c>
      <c r="BU17">
        <v>396.783033333333</v>
      </c>
      <c r="BV17">
        <v>399.9813</v>
      </c>
      <c r="BW17">
        <v>24.4696266666667</v>
      </c>
      <c r="BX17">
        <v>23.8738566666667</v>
      </c>
      <c r="BY17">
        <v>396.5739</v>
      </c>
      <c r="BZ17">
        <v>24.02431</v>
      </c>
      <c r="CA17">
        <v>500.2023</v>
      </c>
      <c r="CB17">
        <v>102.1191</v>
      </c>
      <c r="CC17">
        <v>0.10001554</v>
      </c>
      <c r="CD17">
        <v>33.8595933333333</v>
      </c>
      <c r="CE17">
        <v>34.1851266666667</v>
      </c>
      <c r="CF17">
        <v>999.9</v>
      </c>
      <c r="CG17">
        <v>0</v>
      </c>
      <c r="CH17">
        <v>0</v>
      </c>
      <c r="CI17">
        <v>9999.39166666667</v>
      </c>
      <c r="CJ17">
        <v>0</v>
      </c>
      <c r="CK17">
        <v>247.829933333333</v>
      </c>
      <c r="CL17">
        <v>1399.98433333333</v>
      </c>
      <c r="CM17">
        <v>0.9000085</v>
      </c>
      <c r="CN17">
        <v>0.09999123</v>
      </c>
      <c r="CO17">
        <v>0</v>
      </c>
      <c r="CP17">
        <v>885.890466666667</v>
      </c>
      <c r="CQ17">
        <v>4.99948</v>
      </c>
      <c r="CR17">
        <v>12774.0566666667</v>
      </c>
      <c r="CS17">
        <v>11417.4766666667</v>
      </c>
      <c r="CT17">
        <v>47.5684666666667</v>
      </c>
      <c r="CU17">
        <v>48.9101333333333</v>
      </c>
      <c r="CV17">
        <v>48.4227333333333</v>
      </c>
      <c r="CW17">
        <v>48.6997666666667</v>
      </c>
      <c r="CX17">
        <v>49.8331</v>
      </c>
      <c r="CY17">
        <v>1255.49866666667</v>
      </c>
      <c r="CZ17">
        <v>139.485666666667</v>
      </c>
      <c r="DA17">
        <v>0</v>
      </c>
      <c r="DB17">
        <v>1607447145.8</v>
      </c>
      <c r="DC17">
        <v>0</v>
      </c>
      <c r="DD17">
        <v>885.483038461538</v>
      </c>
      <c r="DE17">
        <v>-51.0585641267894</v>
      </c>
      <c r="DF17">
        <v>-744.984615925247</v>
      </c>
      <c r="DG17">
        <v>12767.8615384615</v>
      </c>
      <c r="DH17">
        <v>15</v>
      </c>
      <c r="DI17">
        <v>1607446742</v>
      </c>
      <c r="DJ17" t="s">
        <v>296</v>
      </c>
      <c r="DK17">
        <v>1607446742</v>
      </c>
      <c r="DL17">
        <v>1607446735</v>
      </c>
      <c r="DM17">
        <v>1</v>
      </c>
      <c r="DN17">
        <v>-0.151</v>
      </c>
      <c r="DO17">
        <v>0.082</v>
      </c>
      <c r="DP17">
        <v>0.207</v>
      </c>
      <c r="DQ17">
        <v>0.409</v>
      </c>
      <c r="DR17">
        <v>400</v>
      </c>
      <c r="DS17">
        <v>24</v>
      </c>
      <c r="DT17">
        <v>0.45</v>
      </c>
      <c r="DU17">
        <v>0.17</v>
      </c>
      <c r="DV17">
        <v>2.4669001784517</v>
      </c>
      <c r="DW17">
        <v>-0.608035857070364</v>
      </c>
      <c r="DX17">
        <v>0.0594296654498331</v>
      </c>
      <c r="DY17">
        <v>0</v>
      </c>
      <c r="DZ17">
        <v>-3.19962774193548</v>
      </c>
      <c r="EA17">
        <v>0.785921129032268</v>
      </c>
      <c r="EB17">
        <v>0.0749035228815203</v>
      </c>
      <c r="EC17">
        <v>0</v>
      </c>
      <c r="ED17">
        <v>0.596387935483871</v>
      </c>
      <c r="EE17">
        <v>-0.143587112903227</v>
      </c>
      <c r="EF17">
        <v>0.0107389758204988</v>
      </c>
      <c r="EG17">
        <v>1</v>
      </c>
      <c r="EH17">
        <v>1</v>
      </c>
      <c r="EI17">
        <v>3</v>
      </c>
      <c r="EJ17" t="s">
        <v>297</v>
      </c>
      <c r="EK17">
        <v>100</v>
      </c>
      <c r="EL17">
        <v>100</v>
      </c>
      <c r="EM17">
        <v>0.209</v>
      </c>
      <c r="EN17">
        <v>0.4446</v>
      </c>
      <c r="EO17">
        <v>0.374037761677073</v>
      </c>
      <c r="EP17">
        <v>-1.60436505785889e-05</v>
      </c>
      <c r="EQ17">
        <v>-1.15305589960158e-06</v>
      </c>
      <c r="ER17">
        <v>3.65813499827708e-10</v>
      </c>
      <c r="ES17">
        <v>-0.0886190871936364</v>
      </c>
      <c r="ET17">
        <v>-0.0148585495900011</v>
      </c>
      <c r="EU17">
        <v>0.00206202478538563</v>
      </c>
      <c r="EV17">
        <v>-2.15789431663115e-05</v>
      </c>
      <c r="EW17">
        <v>18</v>
      </c>
      <c r="EX17">
        <v>2225</v>
      </c>
      <c r="EY17">
        <v>1</v>
      </c>
      <c r="EZ17">
        <v>25</v>
      </c>
      <c r="FA17">
        <v>6.8</v>
      </c>
      <c r="FB17">
        <v>6.9</v>
      </c>
      <c r="FC17">
        <v>2</v>
      </c>
      <c r="FD17">
        <v>506.799</v>
      </c>
      <c r="FE17">
        <v>530.586</v>
      </c>
      <c r="FF17">
        <v>32.0927</v>
      </c>
      <c r="FG17">
        <v>31.8515</v>
      </c>
      <c r="FH17">
        <v>30.0014</v>
      </c>
      <c r="FI17">
        <v>31.52</v>
      </c>
      <c r="FJ17">
        <v>31.513</v>
      </c>
      <c r="FK17">
        <v>19.0598</v>
      </c>
      <c r="FL17">
        <v>0</v>
      </c>
      <c r="FM17">
        <v>100</v>
      </c>
      <c r="FN17">
        <v>-999.9</v>
      </c>
      <c r="FO17">
        <v>400</v>
      </c>
      <c r="FP17">
        <v>59.3051</v>
      </c>
      <c r="FQ17">
        <v>97.9803</v>
      </c>
      <c r="FR17">
        <v>102.702</v>
      </c>
    </row>
    <row r="18" spans="1:174">
      <c r="A18">
        <v>2</v>
      </c>
      <c r="B18">
        <v>1607447266.5</v>
      </c>
      <c r="C18">
        <v>119.5</v>
      </c>
      <c r="D18" t="s">
        <v>298</v>
      </c>
      <c r="E18" t="s">
        <v>299</v>
      </c>
      <c r="F18" t="s">
        <v>290</v>
      </c>
      <c r="G18" t="s">
        <v>291</v>
      </c>
      <c r="H18">
        <v>1607447258.5</v>
      </c>
      <c r="I18">
        <f>(J18)/1000</f>
        <v>0</v>
      </c>
      <c r="J18">
        <f>1000*CA18*AH18*(BW18-BX18)/(100*BP18*(1000-AH18*BW18))</f>
        <v>0</v>
      </c>
      <c r="K18">
        <f>CA18*AH18*(BV18-BU18*(1000-AH18*BX18)/(1000-AH18*BW18))/(100*BP18)</f>
        <v>0</v>
      </c>
      <c r="L18">
        <f>BU18 - IF(AH18&gt;1, K18*BP18*100.0/(AJ18*CI18), 0)</f>
        <v>0</v>
      </c>
      <c r="M18">
        <f>((S18-I18/2)*L18-K18)/(S18+I18/2)</f>
        <v>0</v>
      </c>
      <c r="N18">
        <f>M18*(CB18+CC18)/1000.0</f>
        <v>0</v>
      </c>
      <c r="O18">
        <f>(BU18 - IF(AH18&gt;1, K18*BP18*100.0/(AJ18*CI18), 0))*(CB18+CC18)/1000.0</f>
        <v>0</v>
      </c>
      <c r="P18">
        <f>2.0/((1/R18-1/Q18)+SIGN(R18)*SQRT((1/R18-1/Q18)*(1/R18-1/Q18) + 4*BQ18/((BQ18+1)*(BQ18+1))*(2*1/R18*1/Q18-1/Q18*1/Q18)))</f>
        <v>0</v>
      </c>
      <c r="Q18">
        <f>IF(LEFT(BR18,1)&lt;&gt;"0",IF(LEFT(BR18,1)="1",3.0,BS18),$D$5+$E$5*(CI18*CB18/($K$5*1000))+$F$5*(CI18*CB18/($K$5*1000))*MAX(MIN(BP18,$J$5),$I$5)*MAX(MIN(BP18,$J$5),$I$5)+$G$5*MAX(MIN(BP18,$J$5),$I$5)*(CI18*CB18/($K$5*1000))+$H$5*(CI18*CB18/($K$5*1000))*(CI18*CB18/($K$5*1000)))</f>
        <v>0</v>
      </c>
      <c r="R18">
        <f>I18*(1000-(1000*0.61365*exp(17.502*V18/(240.97+V18))/(CB18+CC18)+BW18)/2)/(1000*0.61365*exp(17.502*V18/(240.97+V18))/(CB18+CC18)-BW18)</f>
        <v>0</v>
      </c>
      <c r="S18">
        <f>1/((BQ18+1)/(P18/1.6)+1/(Q18/1.37)) + BQ18/((BQ18+1)/(P18/1.6) + BQ18/(Q18/1.37))</f>
        <v>0</v>
      </c>
      <c r="T18">
        <f>(BM18*BO18)</f>
        <v>0</v>
      </c>
      <c r="U18">
        <f>(CD18+(T18+2*0.95*5.67E-8*(((CD18+$B$7)+273)^4-(CD18+273)^4)-44100*I18)/(1.84*29.3*Q18+8*0.95*5.67E-8*(CD18+273)^3))</f>
        <v>0</v>
      </c>
      <c r="V18">
        <f>($C$7*CE18+$D$7*CF18+$E$7*U18)</f>
        <v>0</v>
      </c>
      <c r="W18">
        <f>0.61365*exp(17.502*V18/(240.97+V18))</f>
        <v>0</v>
      </c>
      <c r="X18">
        <f>(Y18/Z18*100)</f>
        <v>0</v>
      </c>
      <c r="Y18">
        <f>BW18*(CB18+CC18)/1000</f>
        <v>0</v>
      </c>
      <c r="Z18">
        <f>0.61365*exp(17.502*CD18/(240.97+CD18))</f>
        <v>0</v>
      </c>
      <c r="AA18">
        <f>(W18-BW18*(CB18+CC18)/1000)</f>
        <v>0</v>
      </c>
      <c r="AB18">
        <f>(-I18*44100)</f>
        <v>0</v>
      </c>
      <c r="AC18">
        <f>2*29.3*Q18*0.92*(CD18-V18)</f>
        <v>0</v>
      </c>
      <c r="AD18">
        <f>2*0.95*5.67E-8*(((CD18+$B$7)+273)^4-(V18+273)^4)</f>
        <v>0</v>
      </c>
      <c r="AE18">
        <f>T18+AD18+AB18+AC18</f>
        <v>0</v>
      </c>
      <c r="AF18">
        <v>0</v>
      </c>
      <c r="AG18">
        <v>0</v>
      </c>
      <c r="AH18">
        <f>IF(AF18*$H$13&gt;=AJ18,1.0,(AJ18/(AJ18-AF18*$H$13)))</f>
        <v>0</v>
      </c>
      <c r="AI18">
        <f>(AH18-1)*100</f>
        <v>0</v>
      </c>
      <c r="AJ18">
        <f>MAX(0,($B$13+$C$13*CI18)/(1+$D$13*CI18)*CB18/(CD18+273)*$E$13)</f>
        <v>0</v>
      </c>
      <c r="AK18" t="s">
        <v>292</v>
      </c>
      <c r="AL18">
        <v>10143.9</v>
      </c>
      <c r="AM18">
        <v>715.476923076923</v>
      </c>
      <c r="AN18">
        <v>3262.08</v>
      </c>
      <c r="AO18">
        <f>1-AM18/AN18</f>
        <v>0</v>
      </c>
      <c r="AP18">
        <v>-0.577747479816223</v>
      </c>
      <c r="AQ18" t="s">
        <v>300</v>
      </c>
      <c r="AR18">
        <v>15385.5</v>
      </c>
      <c r="AS18">
        <v>1214.81884615385</v>
      </c>
      <c r="AT18">
        <v>1314.2</v>
      </c>
      <c r="AU18">
        <f>1-AS18/AT18</f>
        <v>0</v>
      </c>
      <c r="AV18">
        <v>0.5</v>
      </c>
      <c r="AW18">
        <f>BM18</f>
        <v>0</v>
      </c>
      <c r="AX18">
        <f>K18</f>
        <v>0</v>
      </c>
      <c r="AY18">
        <f>AU18*AV18*AW18</f>
        <v>0</v>
      </c>
      <c r="AZ18">
        <f>(AX18-AP18)/AW18</f>
        <v>0</v>
      </c>
      <c r="BA18">
        <f>(AN18-AT18)/AT18</f>
        <v>0</v>
      </c>
      <c r="BB18" t="s">
        <v>301</v>
      </c>
      <c r="BC18">
        <v>1214.81884615385</v>
      </c>
      <c r="BD18">
        <v>819.21</v>
      </c>
      <c r="BE18">
        <f>1-BD18/AT18</f>
        <v>0</v>
      </c>
      <c r="BF18">
        <f>(AT18-BC18)/(AT18-BD18)</f>
        <v>0</v>
      </c>
      <c r="BG18">
        <f>(AN18-AT18)/(AN18-BD18)</f>
        <v>0</v>
      </c>
      <c r="BH18">
        <f>(AT18-BC18)/(AT18-AM18)</f>
        <v>0</v>
      </c>
      <c r="BI18">
        <f>(AN18-AT18)/(AN18-AM18)</f>
        <v>0</v>
      </c>
      <c r="BJ18">
        <f>(BF18*BD18/BC18)</f>
        <v>0</v>
      </c>
      <c r="BK18">
        <f>(1-BJ18)</f>
        <v>0</v>
      </c>
      <c r="BL18">
        <f>$B$11*CJ18+$C$11*CK18+$F$11*CL18*(1-CO18)</f>
        <v>0</v>
      </c>
      <c r="BM18">
        <f>BL18*BN18</f>
        <v>0</v>
      </c>
      <c r="BN18">
        <f>($B$11*$D$9+$C$11*$D$9+$F$11*((CY18+CQ18)/MAX(CY18+CQ18+CZ18, 0.1)*$I$9+CZ18/MAX(CY18+CQ18+CZ18, 0.1)*$J$9))/($B$11+$C$11+$F$11)</f>
        <v>0</v>
      </c>
      <c r="BO18">
        <f>($B$11*$K$9+$C$11*$K$9+$F$11*((CY18+CQ18)/MAX(CY18+CQ18+CZ18, 0.1)*$P$9+CZ18/MAX(CY18+CQ18+CZ18, 0.1)*$Q$9))/($B$11+$C$11+$F$11)</f>
        <v>0</v>
      </c>
      <c r="BP18">
        <v>6</v>
      </c>
      <c r="BQ18">
        <v>0.5</v>
      </c>
      <c r="BR18" t="s">
        <v>295</v>
      </c>
      <c r="BS18">
        <v>2</v>
      </c>
      <c r="BT18">
        <v>1607447258.5</v>
      </c>
      <c r="BU18">
        <v>396.935709677419</v>
      </c>
      <c r="BV18">
        <v>400.005483870968</v>
      </c>
      <c r="BW18">
        <v>24.4036322580645</v>
      </c>
      <c r="BX18">
        <v>23.8877806451613</v>
      </c>
      <c r="BY18">
        <v>396.726709677419</v>
      </c>
      <c r="BZ18">
        <v>23.9612612903226</v>
      </c>
      <c r="CA18">
        <v>500.202806451613</v>
      </c>
      <c r="CB18">
        <v>102.114</v>
      </c>
      <c r="CC18">
        <v>0.100013425806452</v>
      </c>
      <c r="CD18">
        <v>34.1556903225806</v>
      </c>
      <c r="CE18">
        <v>34.1842548387097</v>
      </c>
      <c r="CF18">
        <v>999.9</v>
      </c>
      <c r="CG18">
        <v>0</v>
      </c>
      <c r="CH18">
        <v>0</v>
      </c>
      <c r="CI18">
        <v>10002.0122580645</v>
      </c>
      <c r="CJ18">
        <v>0</v>
      </c>
      <c r="CK18">
        <v>229.207</v>
      </c>
      <c r="CL18">
        <v>1399.97967741935</v>
      </c>
      <c r="CM18">
        <v>0.899993193548387</v>
      </c>
      <c r="CN18">
        <v>0.100006822580645</v>
      </c>
      <c r="CO18">
        <v>0</v>
      </c>
      <c r="CP18">
        <v>1218.65258064516</v>
      </c>
      <c r="CQ18">
        <v>4.99948</v>
      </c>
      <c r="CR18">
        <v>17422.3774193548</v>
      </c>
      <c r="CS18">
        <v>11417.3806451613</v>
      </c>
      <c r="CT18">
        <v>48.0602258064516</v>
      </c>
      <c r="CU18">
        <v>49.4837419354839</v>
      </c>
      <c r="CV18">
        <v>48.921064516129</v>
      </c>
      <c r="CW18">
        <v>49.3060967741935</v>
      </c>
      <c r="CX18">
        <v>50.3667419354839</v>
      </c>
      <c r="CY18">
        <v>1255.47258064516</v>
      </c>
      <c r="CZ18">
        <v>139.507419354839</v>
      </c>
      <c r="DA18">
        <v>0</v>
      </c>
      <c r="DB18">
        <v>118.5</v>
      </c>
      <c r="DC18">
        <v>0</v>
      </c>
      <c r="DD18">
        <v>1214.81884615385</v>
      </c>
      <c r="DE18">
        <v>-503.897777100649</v>
      </c>
      <c r="DF18">
        <v>-6947.46323857082</v>
      </c>
      <c r="DG18">
        <v>17369.8269230769</v>
      </c>
      <c r="DH18">
        <v>15</v>
      </c>
      <c r="DI18">
        <v>1607446742</v>
      </c>
      <c r="DJ18" t="s">
        <v>296</v>
      </c>
      <c r="DK18">
        <v>1607446742</v>
      </c>
      <c r="DL18">
        <v>1607446735</v>
      </c>
      <c r="DM18">
        <v>1</v>
      </c>
      <c r="DN18">
        <v>-0.151</v>
      </c>
      <c r="DO18">
        <v>0.082</v>
      </c>
      <c r="DP18">
        <v>0.207</v>
      </c>
      <c r="DQ18">
        <v>0.409</v>
      </c>
      <c r="DR18">
        <v>400</v>
      </c>
      <c r="DS18">
        <v>24</v>
      </c>
      <c r="DT18">
        <v>0.45</v>
      </c>
      <c r="DU18">
        <v>0.17</v>
      </c>
      <c r="DV18">
        <v>2.38304508660312</v>
      </c>
      <c r="DW18">
        <v>0.120301786490164</v>
      </c>
      <c r="DX18">
        <v>0.0256603074182402</v>
      </c>
      <c r="DY18">
        <v>1</v>
      </c>
      <c r="DZ18">
        <v>-3.06844741935484</v>
      </c>
      <c r="EA18">
        <v>-0.213272419354831</v>
      </c>
      <c r="EB18">
        <v>0.032854295243102</v>
      </c>
      <c r="EC18">
        <v>0</v>
      </c>
      <c r="ED18">
        <v>0.51433464516129</v>
      </c>
      <c r="EE18">
        <v>0.185627854838707</v>
      </c>
      <c r="EF18">
        <v>0.0140301035094896</v>
      </c>
      <c r="EG18">
        <v>1</v>
      </c>
      <c r="EH18">
        <v>2</v>
      </c>
      <c r="EI18">
        <v>3</v>
      </c>
      <c r="EJ18" t="s">
        <v>302</v>
      </c>
      <c r="EK18">
        <v>100</v>
      </c>
      <c r="EL18">
        <v>100</v>
      </c>
      <c r="EM18">
        <v>0.209</v>
      </c>
      <c r="EN18">
        <v>0.4432</v>
      </c>
      <c r="EO18">
        <v>0.374037761677073</v>
      </c>
      <c r="EP18">
        <v>-1.60436505785889e-05</v>
      </c>
      <c r="EQ18">
        <v>-1.15305589960158e-06</v>
      </c>
      <c r="ER18">
        <v>3.65813499827708e-10</v>
      </c>
      <c r="ES18">
        <v>-0.0886190871936364</v>
      </c>
      <c r="ET18">
        <v>-0.0148585495900011</v>
      </c>
      <c r="EU18">
        <v>0.00206202478538563</v>
      </c>
      <c r="EV18">
        <v>-2.15789431663115e-05</v>
      </c>
      <c r="EW18">
        <v>18</v>
      </c>
      <c r="EX18">
        <v>2225</v>
      </c>
      <c r="EY18">
        <v>1</v>
      </c>
      <c r="EZ18">
        <v>25</v>
      </c>
      <c r="FA18">
        <v>8.7</v>
      </c>
      <c r="FB18">
        <v>8.9</v>
      </c>
      <c r="FC18">
        <v>2</v>
      </c>
      <c r="FD18">
        <v>506.037</v>
      </c>
      <c r="FE18">
        <v>528.28</v>
      </c>
      <c r="FF18">
        <v>32.4392</v>
      </c>
      <c r="FG18">
        <v>32.2523</v>
      </c>
      <c r="FH18">
        <v>30.0011</v>
      </c>
      <c r="FI18">
        <v>31.9083</v>
      </c>
      <c r="FJ18">
        <v>31.8991</v>
      </c>
      <c r="FK18">
        <v>19.0683</v>
      </c>
      <c r="FL18">
        <v>0</v>
      </c>
      <c r="FM18">
        <v>100</v>
      </c>
      <c r="FN18">
        <v>-999.9</v>
      </c>
      <c r="FO18">
        <v>400</v>
      </c>
      <c r="FP18">
        <v>24.4378</v>
      </c>
      <c r="FQ18">
        <v>97.9226</v>
      </c>
      <c r="FR18">
        <v>102.63</v>
      </c>
    </row>
    <row r="19" spans="1:174">
      <c r="A19">
        <v>3</v>
      </c>
      <c r="B19">
        <v>1607447469.5</v>
      </c>
      <c r="C19">
        <v>322.5</v>
      </c>
      <c r="D19" t="s">
        <v>303</v>
      </c>
      <c r="E19" t="s">
        <v>304</v>
      </c>
      <c r="F19" t="s">
        <v>305</v>
      </c>
      <c r="G19" t="s">
        <v>306</v>
      </c>
      <c r="H19">
        <v>1607447461.75</v>
      </c>
      <c r="I19">
        <f>(J19)/1000</f>
        <v>0</v>
      </c>
      <c r="J19">
        <f>1000*CA19*AH19*(BW19-BX19)/(100*BP19*(1000-AH19*BW19))</f>
        <v>0</v>
      </c>
      <c r="K19">
        <f>CA19*AH19*(BV19-BU19*(1000-AH19*BX19)/(1000-AH19*BW19))/(100*BP19)</f>
        <v>0</v>
      </c>
      <c r="L19">
        <f>BU19 - IF(AH19&gt;1, K19*BP19*100.0/(AJ19*CI19), 0)</f>
        <v>0</v>
      </c>
      <c r="M19">
        <f>((S19-I19/2)*L19-K19)/(S19+I19/2)</f>
        <v>0</v>
      </c>
      <c r="N19">
        <f>M19*(CB19+CC19)/1000.0</f>
        <v>0</v>
      </c>
      <c r="O19">
        <f>(BU19 - IF(AH19&gt;1, K19*BP19*100.0/(AJ19*CI19), 0))*(CB19+CC19)/1000.0</f>
        <v>0</v>
      </c>
      <c r="P19">
        <f>2.0/((1/R19-1/Q19)+SIGN(R19)*SQRT((1/R19-1/Q19)*(1/R19-1/Q19) + 4*BQ19/((BQ19+1)*(BQ19+1))*(2*1/R19*1/Q19-1/Q19*1/Q19)))</f>
        <v>0</v>
      </c>
      <c r="Q19">
        <f>IF(LEFT(BR19,1)&lt;&gt;"0",IF(LEFT(BR19,1)="1",3.0,BS19),$D$5+$E$5*(CI19*CB19/($K$5*1000))+$F$5*(CI19*CB19/($K$5*1000))*MAX(MIN(BP19,$J$5),$I$5)*MAX(MIN(BP19,$J$5),$I$5)+$G$5*MAX(MIN(BP19,$J$5),$I$5)*(CI19*CB19/($K$5*1000))+$H$5*(CI19*CB19/($K$5*1000))*(CI19*CB19/($K$5*1000)))</f>
        <v>0</v>
      </c>
      <c r="R19">
        <f>I19*(1000-(1000*0.61365*exp(17.502*V19/(240.97+V19))/(CB19+CC19)+BW19)/2)/(1000*0.61365*exp(17.502*V19/(240.97+V19))/(CB19+CC19)-BW19)</f>
        <v>0</v>
      </c>
      <c r="S19">
        <f>1/((BQ19+1)/(P19/1.6)+1/(Q19/1.37)) + BQ19/((BQ19+1)/(P19/1.6) + BQ19/(Q19/1.37))</f>
        <v>0</v>
      </c>
      <c r="T19">
        <f>(BM19*BO19)</f>
        <v>0</v>
      </c>
      <c r="U19">
        <f>(CD19+(T19+2*0.95*5.67E-8*(((CD19+$B$7)+273)^4-(CD19+273)^4)-44100*I19)/(1.84*29.3*Q19+8*0.95*5.67E-8*(CD19+273)^3))</f>
        <v>0</v>
      </c>
      <c r="V19">
        <f>($C$7*CE19+$D$7*CF19+$E$7*U19)</f>
        <v>0</v>
      </c>
      <c r="W19">
        <f>0.61365*exp(17.502*V19/(240.97+V19))</f>
        <v>0</v>
      </c>
      <c r="X19">
        <f>(Y19/Z19*100)</f>
        <v>0</v>
      </c>
      <c r="Y19">
        <f>BW19*(CB19+CC19)/1000</f>
        <v>0</v>
      </c>
      <c r="Z19">
        <f>0.61365*exp(17.502*CD19/(240.97+CD19))</f>
        <v>0</v>
      </c>
      <c r="AA19">
        <f>(W19-BW19*(CB19+CC19)/1000)</f>
        <v>0</v>
      </c>
      <c r="AB19">
        <f>(-I19*44100)</f>
        <v>0</v>
      </c>
      <c r="AC19">
        <f>2*29.3*Q19*0.92*(CD19-V19)</f>
        <v>0</v>
      </c>
      <c r="AD19">
        <f>2*0.95*5.67E-8*(((CD19+$B$7)+273)^4-(V19+273)^4)</f>
        <v>0</v>
      </c>
      <c r="AE19">
        <f>T19+AD19+AB19+AC19</f>
        <v>0</v>
      </c>
      <c r="AF19">
        <v>0</v>
      </c>
      <c r="AG19">
        <v>0</v>
      </c>
      <c r="AH19">
        <f>IF(AF19*$H$13&gt;=AJ19,1.0,(AJ19/(AJ19-AF19*$H$13)))</f>
        <v>0</v>
      </c>
      <c r="AI19">
        <f>(AH19-1)*100</f>
        <v>0</v>
      </c>
      <c r="AJ19">
        <f>MAX(0,($B$13+$C$13*CI19)/(1+$D$13*CI19)*CB19/(CD19+273)*$E$13)</f>
        <v>0</v>
      </c>
      <c r="AK19" t="s">
        <v>292</v>
      </c>
      <c r="AL19">
        <v>10143.9</v>
      </c>
      <c r="AM19">
        <v>715.476923076923</v>
      </c>
      <c r="AN19">
        <v>3262.08</v>
      </c>
      <c r="AO19">
        <f>1-AM19/AN19</f>
        <v>0</v>
      </c>
      <c r="AP19">
        <v>-0.577747479816223</v>
      </c>
      <c r="AQ19" t="s">
        <v>307</v>
      </c>
      <c r="AR19">
        <v>15330.9</v>
      </c>
      <c r="AS19">
        <v>840.50644</v>
      </c>
      <c r="AT19">
        <v>1048.95</v>
      </c>
      <c r="AU19">
        <f>1-AS19/AT19</f>
        <v>0</v>
      </c>
      <c r="AV19">
        <v>0.5</v>
      </c>
      <c r="AW19">
        <f>BM19</f>
        <v>0</v>
      </c>
      <c r="AX19">
        <f>K19</f>
        <v>0</v>
      </c>
      <c r="AY19">
        <f>AU19*AV19*AW19</f>
        <v>0</v>
      </c>
      <c r="AZ19">
        <f>(AX19-AP19)/AW19</f>
        <v>0</v>
      </c>
      <c r="BA19">
        <f>(AN19-AT19)/AT19</f>
        <v>0</v>
      </c>
      <c r="BB19" t="s">
        <v>308</v>
      </c>
      <c r="BC19">
        <v>840.50644</v>
      </c>
      <c r="BD19">
        <v>642.85</v>
      </c>
      <c r="BE19">
        <f>1-BD19/AT19</f>
        <v>0</v>
      </c>
      <c r="BF19">
        <f>(AT19-BC19)/(AT19-BD19)</f>
        <v>0</v>
      </c>
      <c r="BG19">
        <f>(AN19-AT19)/(AN19-BD19)</f>
        <v>0</v>
      </c>
      <c r="BH19">
        <f>(AT19-BC19)/(AT19-AM19)</f>
        <v>0</v>
      </c>
      <c r="BI19">
        <f>(AN19-AT19)/(AN19-AM19)</f>
        <v>0</v>
      </c>
      <c r="BJ19">
        <f>(BF19*BD19/BC19)</f>
        <v>0</v>
      </c>
      <c r="BK19">
        <f>(1-BJ19)</f>
        <v>0</v>
      </c>
      <c r="BL19">
        <f>$B$11*CJ19+$C$11*CK19+$F$11*CL19*(1-CO19)</f>
        <v>0</v>
      </c>
      <c r="BM19">
        <f>BL19*BN19</f>
        <v>0</v>
      </c>
      <c r="BN19">
        <f>($B$11*$D$9+$C$11*$D$9+$F$11*((CY19+CQ19)/MAX(CY19+CQ19+CZ19, 0.1)*$I$9+CZ19/MAX(CY19+CQ19+CZ19, 0.1)*$J$9))/($B$11+$C$11+$F$11)</f>
        <v>0</v>
      </c>
      <c r="BO19">
        <f>($B$11*$K$9+$C$11*$K$9+$F$11*((CY19+CQ19)/MAX(CY19+CQ19+CZ19, 0.1)*$P$9+CZ19/MAX(CY19+CQ19+CZ19, 0.1)*$Q$9))/($B$11+$C$11+$F$11)</f>
        <v>0</v>
      </c>
      <c r="BP19">
        <v>6</v>
      </c>
      <c r="BQ19">
        <v>0.5</v>
      </c>
      <c r="BR19" t="s">
        <v>295</v>
      </c>
      <c r="BS19">
        <v>2</v>
      </c>
      <c r="BT19">
        <v>1607447461.75</v>
      </c>
      <c r="BU19">
        <v>386.784233333333</v>
      </c>
      <c r="BV19">
        <v>400.000666666667</v>
      </c>
      <c r="BW19">
        <v>26.90931</v>
      </c>
      <c r="BX19">
        <v>23.8865966666667</v>
      </c>
      <c r="BY19">
        <v>386.648233333333</v>
      </c>
      <c r="BZ19">
        <v>26.53931</v>
      </c>
      <c r="CA19">
        <v>500.196033333333</v>
      </c>
      <c r="CB19">
        <v>102.094833333333</v>
      </c>
      <c r="CC19">
        <v>0.0999854666666667</v>
      </c>
      <c r="CD19">
        <v>34.45489</v>
      </c>
      <c r="CE19">
        <v>34.6245966666667</v>
      </c>
      <c r="CF19">
        <v>999.9</v>
      </c>
      <c r="CG19">
        <v>0</v>
      </c>
      <c r="CH19">
        <v>0</v>
      </c>
      <c r="CI19">
        <v>10003.598</v>
      </c>
      <c r="CJ19">
        <v>0</v>
      </c>
      <c r="CK19">
        <v>378.9171</v>
      </c>
      <c r="CL19">
        <v>1400.01933333333</v>
      </c>
      <c r="CM19">
        <v>0.899995566666667</v>
      </c>
      <c r="CN19">
        <v>0.10000448</v>
      </c>
      <c r="CO19">
        <v>0</v>
      </c>
      <c r="CP19">
        <v>840.620633333334</v>
      </c>
      <c r="CQ19">
        <v>4.99948</v>
      </c>
      <c r="CR19">
        <v>12655.92</v>
      </c>
      <c r="CS19">
        <v>11417.7166666667</v>
      </c>
      <c r="CT19">
        <v>48.6081666666667</v>
      </c>
      <c r="CU19">
        <v>50.3351</v>
      </c>
      <c r="CV19">
        <v>49.5683</v>
      </c>
      <c r="CW19">
        <v>49.9601</v>
      </c>
      <c r="CX19">
        <v>50.9872666666667</v>
      </c>
      <c r="CY19">
        <v>1255.513</v>
      </c>
      <c r="CZ19">
        <v>139.506333333333</v>
      </c>
      <c r="DA19">
        <v>0</v>
      </c>
      <c r="DB19">
        <v>202.200000047684</v>
      </c>
      <c r="DC19">
        <v>0</v>
      </c>
      <c r="DD19">
        <v>840.50644</v>
      </c>
      <c r="DE19">
        <v>-12.6802307574976</v>
      </c>
      <c r="DF19">
        <v>-173.453845962984</v>
      </c>
      <c r="DG19">
        <v>12654.512</v>
      </c>
      <c r="DH19">
        <v>15</v>
      </c>
      <c r="DI19">
        <v>1607447492</v>
      </c>
      <c r="DJ19" t="s">
        <v>309</v>
      </c>
      <c r="DK19">
        <v>1607447487.5</v>
      </c>
      <c r="DL19">
        <v>1607447492</v>
      </c>
      <c r="DM19">
        <v>2</v>
      </c>
      <c r="DN19">
        <v>-0.07</v>
      </c>
      <c r="DO19">
        <v>-0.051</v>
      </c>
      <c r="DP19">
        <v>0.136</v>
      </c>
      <c r="DQ19">
        <v>0.37</v>
      </c>
      <c r="DR19">
        <v>400</v>
      </c>
      <c r="DS19">
        <v>24</v>
      </c>
      <c r="DT19">
        <v>0.11</v>
      </c>
      <c r="DU19">
        <v>0.02</v>
      </c>
      <c r="DV19">
        <v>9.857465104241</v>
      </c>
      <c r="DW19">
        <v>1.079046466508</v>
      </c>
      <c r="DX19">
        <v>0.0862595958890797</v>
      </c>
      <c r="DY19">
        <v>0</v>
      </c>
      <c r="DZ19">
        <v>-13.1148032258065</v>
      </c>
      <c r="EA19">
        <v>-1.44424838709676</v>
      </c>
      <c r="EB19">
        <v>0.113978423209554</v>
      </c>
      <c r="EC19">
        <v>0</v>
      </c>
      <c r="ED19">
        <v>3.21456290322581</v>
      </c>
      <c r="EE19">
        <v>0.338080161290319</v>
      </c>
      <c r="EF19">
        <v>0.0252107978906055</v>
      </c>
      <c r="EG19">
        <v>0</v>
      </c>
      <c r="EH19">
        <v>0</v>
      </c>
      <c r="EI19">
        <v>3</v>
      </c>
      <c r="EJ19" t="s">
        <v>310</v>
      </c>
      <c r="EK19">
        <v>100</v>
      </c>
      <c r="EL19">
        <v>100</v>
      </c>
      <c r="EM19">
        <v>0.136</v>
      </c>
      <c r="EN19">
        <v>0.37</v>
      </c>
      <c r="EO19">
        <v>0.374037761677073</v>
      </c>
      <c r="EP19">
        <v>-1.60436505785889e-05</v>
      </c>
      <c r="EQ19">
        <v>-1.15305589960158e-06</v>
      </c>
      <c r="ER19">
        <v>3.65813499827708e-10</v>
      </c>
      <c r="ES19">
        <v>-0.0886190871936364</v>
      </c>
      <c r="ET19">
        <v>-0.0148585495900011</v>
      </c>
      <c r="EU19">
        <v>0.00206202478538563</v>
      </c>
      <c r="EV19">
        <v>-2.15789431663115e-05</v>
      </c>
      <c r="EW19">
        <v>18</v>
      </c>
      <c r="EX19">
        <v>2225</v>
      </c>
      <c r="EY19">
        <v>1</v>
      </c>
      <c r="EZ19">
        <v>25</v>
      </c>
      <c r="FA19">
        <v>12.1</v>
      </c>
      <c r="FB19">
        <v>12.2</v>
      </c>
      <c r="FC19">
        <v>2</v>
      </c>
      <c r="FD19">
        <v>497.583</v>
      </c>
      <c r="FE19">
        <v>527.105</v>
      </c>
      <c r="FF19">
        <v>32.8883</v>
      </c>
      <c r="FG19">
        <v>32.6775</v>
      </c>
      <c r="FH19">
        <v>30.0004</v>
      </c>
      <c r="FI19">
        <v>32.3837</v>
      </c>
      <c r="FJ19">
        <v>32.3822</v>
      </c>
      <c r="FK19">
        <v>19.0841</v>
      </c>
      <c r="FL19">
        <v>0</v>
      </c>
      <c r="FM19">
        <v>100</v>
      </c>
      <c r="FN19">
        <v>-999.9</v>
      </c>
      <c r="FO19">
        <v>400</v>
      </c>
      <c r="FP19">
        <v>24.404</v>
      </c>
      <c r="FQ19">
        <v>97.8895</v>
      </c>
      <c r="FR19">
        <v>102.573</v>
      </c>
    </row>
    <row r="20" spans="1:174">
      <c r="A20">
        <v>4</v>
      </c>
      <c r="B20">
        <v>1607447678.1</v>
      </c>
      <c r="C20">
        <v>531.099999904633</v>
      </c>
      <c r="D20" t="s">
        <v>311</v>
      </c>
      <c r="E20" t="s">
        <v>312</v>
      </c>
      <c r="F20" t="s">
        <v>305</v>
      </c>
      <c r="G20" t="s">
        <v>306</v>
      </c>
      <c r="H20">
        <v>1607447670.1</v>
      </c>
      <c r="I20">
        <f>(J20)/1000</f>
        <v>0</v>
      </c>
      <c r="J20">
        <f>1000*CA20*AH20*(BW20-BX20)/(100*BP20*(1000-AH20*BW20))</f>
        <v>0</v>
      </c>
      <c r="K20">
        <f>CA20*AH20*(BV20-BU20*(1000-AH20*BX20)/(1000-AH20*BW20))/(100*BP20)</f>
        <v>0</v>
      </c>
      <c r="L20">
        <f>BU20 - IF(AH20&gt;1, K20*BP20*100.0/(AJ20*CI20), 0)</f>
        <v>0</v>
      </c>
      <c r="M20">
        <f>((S20-I20/2)*L20-K20)/(S20+I20/2)</f>
        <v>0</v>
      </c>
      <c r="N20">
        <f>M20*(CB20+CC20)/1000.0</f>
        <v>0</v>
      </c>
      <c r="O20">
        <f>(BU20 - IF(AH20&gt;1, K20*BP20*100.0/(AJ20*CI20), 0))*(CB20+CC20)/1000.0</f>
        <v>0</v>
      </c>
      <c r="P20">
        <f>2.0/((1/R20-1/Q20)+SIGN(R20)*SQRT((1/R20-1/Q20)*(1/R20-1/Q20) + 4*BQ20/((BQ20+1)*(BQ20+1))*(2*1/R20*1/Q20-1/Q20*1/Q20)))</f>
        <v>0</v>
      </c>
      <c r="Q20">
        <f>IF(LEFT(BR20,1)&lt;&gt;"0",IF(LEFT(BR20,1)="1",3.0,BS20),$D$5+$E$5*(CI20*CB20/($K$5*1000))+$F$5*(CI20*CB20/($K$5*1000))*MAX(MIN(BP20,$J$5),$I$5)*MAX(MIN(BP20,$J$5),$I$5)+$G$5*MAX(MIN(BP20,$J$5),$I$5)*(CI20*CB20/($K$5*1000))+$H$5*(CI20*CB20/($K$5*1000))*(CI20*CB20/($K$5*1000)))</f>
        <v>0</v>
      </c>
      <c r="R20">
        <f>I20*(1000-(1000*0.61365*exp(17.502*V20/(240.97+V20))/(CB20+CC20)+BW20)/2)/(1000*0.61365*exp(17.502*V20/(240.97+V20))/(CB20+CC20)-BW20)</f>
        <v>0</v>
      </c>
      <c r="S20">
        <f>1/((BQ20+1)/(P20/1.6)+1/(Q20/1.37)) + BQ20/((BQ20+1)/(P20/1.6) + BQ20/(Q20/1.37))</f>
        <v>0</v>
      </c>
      <c r="T20">
        <f>(BM20*BO20)</f>
        <v>0</v>
      </c>
      <c r="U20">
        <f>(CD20+(T20+2*0.95*5.67E-8*(((CD20+$B$7)+273)^4-(CD20+273)^4)-44100*I20)/(1.84*29.3*Q20+8*0.95*5.67E-8*(CD20+273)^3))</f>
        <v>0</v>
      </c>
      <c r="V20">
        <f>($C$7*CE20+$D$7*CF20+$E$7*U20)</f>
        <v>0</v>
      </c>
      <c r="W20">
        <f>0.61365*exp(17.502*V20/(240.97+V20))</f>
        <v>0</v>
      </c>
      <c r="X20">
        <f>(Y20/Z20*100)</f>
        <v>0</v>
      </c>
      <c r="Y20">
        <f>BW20*(CB20+CC20)/1000</f>
        <v>0</v>
      </c>
      <c r="Z20">
        <f>0.61365*exp(17.502*CD20/(240.97+CD20))</f>
        <v>0</v>
      </c>
      <c r="AA20">
        <f>(W20-BW20*(CB20+CC20)/1000)</f>
        <v>0</v>
      </c>
      <c r="AB20">
        <f>(-I20*44100)</f>
        <v>0</v>
      </c>
      <c r="AC20">
        <f>2*29.3*Q20*0.92*(CD20-V20)</f>
        <v>0</v>
      </c>
      <c r="AD20">
        <f>2*0.95*5.67E-8*(((CD20+$B$7)+273)^4-(V20+273)^4)</f>
        <v>0</v>
      </c>
      <c r="AE20">
        <f>T20+AD20+AB20+AC20</f>
        <v>0</v>
      </c>
      <c r="AF20">
        <v>0</v>
      </c>
      <c r="AG20">
        <v>0</v>
      </c>
      <c r="AH20">
        <f>IF(AF20*$H$13&gt;=AJ20,1.0,(AJ20/(AJ20-AF20*$H$13)))</f>
        <v>0</v>
      </c>
      <c r="AI20">
        <f>(AH20-1)*100</f>
        <v>0</v>
      </c>
      <c r="AJ20">
        <f>MAX(0,($B$13+$C$13*CI20)/(1+$D$13*CI20)*CB20/(CD20+273)*$E$13)</f>
        <v>0</v>
      </c>
      <c r="AK20" t="s">
        <v>292</v>
      </c>
      <c r="AL20">
        <v>10143.9</v>
      </c>
      <c r="AM20">
        <v>715.476923076923</v>
      </c>
      <c r="AN20">
        <v>3262.08</v>
      </c>
      <c r="AO20">
        <f>1-AM20/AN20</f>
        <v>0</v>
      </c>
      <c r="AP20">
        <v>-0.577747479816223</v>
      </c>
      <c r="AQ20" t="s">
        <v>313</v>
      </c>
      <c r="AR20">
        <v>15321.1</v>
      </c>
      <c r="AS20">
        <v>861.13948</v>
      </c>
      <c r="AT20">
        <v>1261.17</v>
      </c>
      <c r="AU20">
        <f>1-AS20/AT20</f>
        <v>0</v>
      </c>
      <c r="AV20">
        <v>0.5</v>
      </c>
      <c r="AW20">
        <f>BM20</f>
        <v>0</v>
      </c>
      <c r="AX20">
        <f>K20</f>
        <v>0</v>
      </c>
      <c r="AY20">
        <f>AU20*AV20*AW20</f>
        <v>0</v>
      </c>
      <c r="AZ20">
        <f>(AX20-AP20)/AW20</f>
        <v>0</v>
      </c>
      <c r="BA20">
        <f>(AN20-AT20)/AT20</f>
        <v>0</v>
      </c>
      <c r="BB20" t="s">
        <v>314</v>
      </c>
      <c r="BC20">
        <v>861.13948</v>
      </c>
      <c r="BD20">
        <v>646.68</v>
      </c>
      <c r="BE20">
        <f>1-BD20/AT20</f>
        <v>0</v>
      </c>
      <c r="BF20">
        <f>(AT20-BC20)/(AT20-BD20)</f>
        <v>0</v>
      </c>
      <c r="BG20">
        <f>(AN20-AT20)/(AN20-BD20)</f>
        <v>0</v>
      </c>
      <c r="BH20">
        <f>(AT20-BC20)/(AT20-AM20)</f>
        <v>0</v>
      </c>
      <c r="BI20">
        <f>(AN20-AT20)/(AN20-AM20)</f>
        <v>0</v>
      </c>
      <c r="BJ20">
        <f>(BF20*BD20/BC20)</f>
        <v>0</v>
      </c>
      <c r="BK20">
        <f>(1-BJ20)</f>
        <v>0</v>
      </c>
      <c r="BL20">
        <f>$B$11*CJ20+$C$11*CK20+$F$11*CL20*(1-CO20)</f>
        <v>0</v>
      </c>
      <c r="BM20">
        <f>BL20*BN20</f>
        <v>0</v>
      </c>
      <c r="BN20">
        <f>($B$11*$D$9+$C$11*$D$9+$F$11*((CY20+CQ20)/MAX(CY20+CQ20+CZ20, 0.1)*$I$9+CZ20/MAX(CY20+CQ20+CZ20, 0.1)*$J$9))/($B$11+$C$11+$F$11)</f>
        <v>0</v>
      </c>
      <c r="BO20">
        <f>($B$11*$K$9+$C$11*$K$9+$F$11*((CY20+CQ20)/MAX(CY20+CQ20+CZ20, 0.1)*$P$9+CZ20/MAX(CY20+CQ20+CZ20, 0.1)*$Q$9))/($B$11+$C$11+$F$11)</f>
        <v>0</v>
      </c>
      <c r="BP20">
        <v>6</v>
      </c>
      <c r="BQ20">
        <v>0.5</v>
      </c>
      <c r="BR20" t="s">
        <v>295</v>
      </c>
      <c r="BS20">
        <v>2</v>
      </c>
      <c r="BT20">
        <v>1607447670.1</v>
      </c>
      <c r="BU20">
        <v>379.124806451613</v>
      </c>
      <c r="BV20">
        <v>399.996677419355</v>
      </c>
      <c r="BW20">
        <v>28.5157967741936</v>
      </c>
      <c r="BX20">
        <v>23.7801580645161</v>
      </c>
      <c r="BY20">
        <v>378.973</v>
      </c>
      <c r="BZ20">
        <v>27.9321967741935</v>
      </c>
      <c r="CA20">
        <v>500.201741935484</v>
      </c>
      <c r="CB20">
        <v>102.096387096774</v>
      </c>
      <c r="CC20">
        <v>0.0999349806451613</v>
      </c>
      <c r="CD20">
        <v>34.7768967741935</v>
      </c>
      <c r="CE20">
        <v>34.3637225806452</v>
      </c>
      <c r="CF20">
        <v>999.9</v>
      </c>
      <c r="CG20">
        <v>0</v>
      </c>
      <c r="CH20">
        <v>0</v>
      </c>
      <c r="CI20">
        <v>9999.77322580645</v>
      </c>
      <c r="CJ20">
        <v>0</v>
      </c>
      <c r="CK20">
        <v>343.40735483871</v>
      </c>
      <c r="CL20">
        <v>1399.99774193548</v>
      </c>
      <c r="CM20">
        <v>0.900000612903226</v>
      </c>
      <c r="CN20">
        <v>0.0999993838709677</v>
      </c>
      <c r="CO20">
        <v>0</v>
      </c>
      <c r="CP20">
        <v>861.329387096774</v>
      </c>
      <c r="CQ20">
        <v>4.99948</v>
      </c>
      <c r="CR20">
        <v>12822.6</v>
      </c>
      <c r="CS20">
        <v>11417.5548387097</v>
      </c>
      <c r="CT20">
        <v>48.9211290322581</v>
      </c>
      <c r="CU20">
        <v>50.8</v>
      </c>
      <c r="CV20">
        <v>49.9878064516129</v>
      </c>
      <c r="CW20">
        <v>50.300064516129</v>
      </c>
      <c r="CX20">
        <v>51.3425483870968</v>
      </c>
      <c r="CY20">
        <v>1255.49838709677</v>
      </c>
      <c r="CZ20">
        <v>139.5</v>
      </c>
      <c r="DA20">
        <v>0</v>
      </c>
      <c r="DB20">
        <v>207.899999856949</v>
      </c>
      <c r="DC20">
        <v>0</v>
      </c>
      <c r="DD20">
        <v>861.13948</v>
      </c>
      <c r="DE20">
        <v>-9.39207692305521</v>
      </c>
      <c r="DF20">
        <v>-164.246154142754</v>
      </c>
      <c r="DG20">
        <v>12820.056</v>
      </c>
      <c r="DH20">
        <v>15</v>
      </c>
      <c r="DI20">
        <v>1607447492</v>
      </c>
      <c r="DJ20" t="s">
        <v>309</v>
      </c>
      <c r="DK20">
        <v>1607447487.5</v>
      </c>
      <c r="DL20">
        <v>1607447492</v>
      </c>
      <c r="DM20">
        <v>2</v>
      </c>
      <c r="DN20">
        <v>-0.07</v>
      </c>
      <c r="DO20">
        <v>-0.051</v>
      </c>
      <c r="DP20">
        <v>0.136</v>
      </c>
      <c r="DQ20">
        <v>0.37</v>
      </c>
      <c r="DR20">
        <v>400</v>
      </c>
      <c r="DS20">
        <v>24</v>
      </c>
      <c r="DT20">
        <v>0.11</v>
      </c>
      <c r="DU20">
        <v>0.02</v>
      </c>
      <c r="DV20">
        <v>15.8602862333871</v>
      </c>
      <c r="DW20">
        <v>0.172477859150288</v>
      </c>
      <c r="DX20">
        <v>0.0369880256789227</v>
      </c>
      <c r="DY20">
        <v>1</v>
      </c>
      <c r="DZ20">
        <v>-20.8718096774194</v>
      </c>
      <c r="EA20">
        <v>-0.131346774193488</v>
      </c>
      <c r="EB20">
        <v>0.0436179924020611</v>
      </c>
      <c r="EC20">
        <v>1</v>
      </c>
      <c r="ED20">
        <v>4.73562741935484</v>
      </c>
      <c r="EE20">
        <v>-0.0889403225806649</v>
      </c>
      <c r="EF20">
        <v>0.00669839651863909</v>
      </c>
      <c r="EG20">
        <v>1</v>
      </c>
      <c r="EH20">
        <v>3</v>
      </c>
      <c r="EI20">
        <v>3</v>
      </c>
      <c r="EJ20" t="s">
        <v>315</v>
      </c>
      <c r="EK20">
        <v>100</v>
      </c>
      <c r="EL20">
        <v>100</v>
      </c>
      <c r="EM20">
        <v>0.152</v>
      </c>
      <c r="EN20">
        <v>0.5826</v>
      </c>
      <c r="EO20">
        <v>0.303708397427863</v>
      </c>
      <c r="EP20">
        <v>-1.60436505785889e-05</v>
      </c>
      <c r="EQ20">
        <v>-1.15305589960158e-06</v>
      </c>
      <c r="ER20">
        <v>3.65813499827708e-10</v>
      </c>
      <c r="ES20">
        <v>0.44423537324981</v>
      </c>
      <c r="ET20">
        <v>0</v>
      </c>
      <c r="EU20">
        <v>0</v>
      </c>
      <c r="EV20">
        <v>0</v>
      </c>
      <c r="EW20">
        <v>18</v>
      </c>
      <c r="EX20">
        <v>2225</v>
      </c>
      <c r="EY20">
        <v>1</v>
      </c>
      <c r="EZ20">
        <v>25</v>
      </c>
      <c r="FA20">
        <v>3.2</v>
      </c>
      <c r="FB20">
        <v>3.1</v>
      </c>
      <c r="FC20">
        <v>2</v>
      </c>
      <c r="FD20">
        <v>510.453</v>
      </c>
      <c r="FE20">
        <v>526.453</v>
      </c>
      <c r="FF20">
        <v>33.2834</v>
      </c>
      <c r="FG20">
        <v>32.822</v>
      </c>
      <c r="FH20">
        <v>30</v>
      </c>
      <c r="FI20">
        <v>32.5995</v>
      </c>
      <c r="FJ20">
        <v>32.6142</v>
      </c>
      <c r="FK20">
        <v>19.1019</v>
      </c>
      <c r="FL20">
        <v>0</v>
      </c>
      <c r="FM20">
        <v>100</v>
      </c>
      <c r="FN20">
        <v>-999.9</v>
      </c>
      <c r="FO20">
        <v>400</v>
      </c>
      <c r="FP20">
        <v>24.404</v>
      </c>
      <c r="FQ20">
        <v>97.9074</v>
      </c>
      <c r="FR20">
        <v>102.571</v>
      </c>
    </row>
    <row r="21" spans="1:174">
      <c r="A21">
        <v>5</v>
      </c>
      <c r="B21">
        <v>1607447830.1</v>
      </c>
      <c r="C21">
        <v>683.099999904633</v>
      </c>
      <c r="D21" t="s">
        <v>316</v>
      </c>
      <c r="E21" t="s">
        <v>317</v>
      </c>
      <c r="F21" t="s">
        <v>318</v>
      </c>
      <c r="G21" t="s">
        <v>319</v>
      </c>
      <c r="H21">
        <v>1607447822.1</v>
      </c>
      <c r="I21">
        <f>(J21)/1000</f>
        <v>0</v>
      </c>
      <c r="J21">
        <f>1000*CA21*AH21*(BW21-BX21)/(100*BP21*(1000-AH21*BW21))</f>
        <v>0</v>
      </c>
      <c r="K21">
        <f>CA21*AH21*(BV21-BU21*(1000-AH21*BX21)/(1000-AH21*BW21))/(100*BP21)</f>
        <v>0</v>
      </c>
      <c r="L21">
        <f>BU21 - IF(AH21&gt;1, K21*BP21*100.0/(AJ21*CI21), 0)</f>
        <v>0</v>
      </c>
      <c r="M21">
        <f>((S21-I21/2)*L21-K21)/(S21+I21/2)</f>
        <v>0</v>
      </c>
      <c r="N21">
        <f>M21*(CB21+CC21)/1000.0</f>
        <v>0</v>
      </c>
      <c r="O21">
        <f>(BU21 - IF(AH21&gt;1, K21*BP21*100.0/(AJ21*CI21), 0))*(CB21+CC21)/1000.0</f>
        <v>0</v>
      </c>
      <c r="P21">
        <f>2.0/((1/R21-1/Q21)+SIGN(R21)*SQRT((1/R21-1/Q21)*(1/R21-1/Q21) + 4*BQ21/((BQ21+1)*(BQ21+1))*(2*1/R21*1/Q21-1/Q21*1/Q21)))</f>
        <v>0</v>
      </c>
      <c r="Q21">
        <f>IF(LEFT(BR21,1)&lt;&gt;"0",IF(LEFT(BR21,1)="1",3.0,BS21),$D$5+$E$5*(CI21*CB21/($K$5*1000))+$F$5*(CI21*CB21/($K$5*1000))*MAX(MIN(BP21,$J$5),$I$5)*MAX(MIN(BP21,$J$5),$I$5)+$G$5*MAX(MIN(BP21,$J$5),$I$5)*(CI21*CB21/($K$5*1000))+$H$5*(CI21*CB21/($K$5*1000))*(CI21*CB21/($K$5*1000)))</f>
        <v>0</v>
      </c>
      <c r="R21">
        <f>I21*(1000-(1000*0.61365*exp(17.502*V21/(240.97+V21))/(CB21+CC21)+BW21)/2)/(1000*0.61365*exp(17.502*V21/(240.97+V21))/(CB21+CC21)-BW21)</f>
        <v>0</v>
      </c>
      <c r="S21">
        <f>1/((BQ21+1)/(P21/1.6)+1/(Q21/1.37)) + BQ21/((BQ21+1)/(P21/1.6) + BQ21/(Q21/1.37))</f>
        <v>0</v>
      </c>
      <c r="T21">
        <f>(BM21*BO21)</f>
        <v>0</v>
      </c>
      <c r="U21">
        <f>(CD21+(T21+2*0.95*5.67E-8*(((CD21+$B$7)+273)^4-(CD21+273)^4)-44100*I21)/(1.84*29.3*Q21+8*0.95*5.67E-8*(CD21+273)^3))</f>
        <v>0</v>
      </c>
      <c r="V21">
        <f>($C$7*CE21+$D$7*CF21+$E$7*U21)</f>
        <v>0</v>
      </c>
      <c r="W21">
        <f>0.61365*exp(17.502*V21/(240.97+V21))</f>
        <v>0</v>
      </c>
      <c r="X21">
        <f>(Y21/Z21*100)</f>
        <v>0</v>
      </c>
      <c r="Y21">
        <f>BW21*(CB21+CC21)/1000</f>
        <v>0</v>
      </c>
      <c r="Z21">
        <f>0.61365*exp(17.502*CD21/(240.97+CD21))</f>
        <v>0</v>
      </c>
      <c r="AA21">
        <f>(W21-BW21*(CB21+CC21)/1000)</f>
        <v>0</v>
      </c>
      <c r="AB21">
        <f>(-I21*44100)</f>
        <v>0</v>
      </c>
      <c r="AC21">
        <f>2*29.3*Q21*0.92*(CD21-V21)</f>
        <v>0</v>
      </c>
      <c r="AD21">
        <f>2*0.95*5.67E-8*(((CD21+$B$7)+273)^4-(V21+273)^4)</f>
        <v>0</v>
      </c>
      <c r="AE21">
        <f>T21+AD21+AB21+AC21</f>
        <v>0</v>
      </c>
      <c r="AF21">
        <v>0</v>
      </c>
      <c r="AG21">
        <v>0</v>
      </c>
      <c r="AH21">
        <f>IF(AF21*$H$13&gt;=AJ21,1.0,(AJ21/(AJ21-AF21*$H$13)))</f>
        <v>0</v>
      </c>
      <c r="AI21">
        <f>(AH21-1)*100</f>
        <v>0</v>
      </c>
      <c r="AJ21">
        <f>MAX(0,($B$13+$C$13*CI21)/(1+$D$13*CI21)*CB21/(CD21+273)*$E$13)</f>
        <v>0</v>
      </c>
      <c r="AK21" t="s">
        <v>292</v>
      </c>
      <c r="AL21">
        <v>10143.9</v>
      </c>
      <c r="AM21">
        <v>715.476923076923</v>
      </c>
      <c r="AN21">
        <v>3262.08</v>
      </c>
      <c r="AO21">
        <f>1-AM21/AN21</f>
        <v>0</v>
      </c>
      <c r="AP21">
        <v>-0.577747479816223</v>
      </c>
      <c r="AQ21" t="s">
        <v>320</v>
      </c>
      <c r="AR21">
        <v>15401.4</v>
      </c>
      <c r="AS21">
        <v>987.387576923077</v>
      </c>
      <c r="AT21">
        <v>1231.06</v>
      </c>
      <c r="AU21">
        <f>1-AS21/AT21</f>
        <v>0</v>
      </c>
      <c r="AV21">
        <v>0.5</v>
      </c>
      <c r="AW21">
        <f>BM21</f>
        <v>0</v>
      </c>
      <c r="AX21">
        <f>K21</f>
        <v>0</v>
      </c>
      <c r="AY21">
        <f>AU21*AV21*AW21</f>
        <v>0</v>
      </c>
      <c r="AZ21">
        <f>(AX21-AP21)/AW21</f>
        <v>0</v>
      </c>
      <c r="BA21">
        <f>(AN21-AT21)/AT21</f>
        <v>0</v>
      </c>
      <c r="BB21" t="s">
        <v>321</v>
      </c>
      <c r="BC21">
        <v>987.387576923077</v>
      </c>
      <c r="BD21">
        <v>671.57</v>
      </c>
      <c r="BE21">
        <f>1-BD21/AT21</f>
        <v>0</v>
      </c>
      <c r="BF21">
        <f>(AT21-BC21)/(AT21-BD21)</f>
        <v>0</v>
      </c>
      <c r="BG21">
        <f>(AN21-AT21)/(AN21-BD21)</f>
        <v>0</v>
      </c>
      <c r="BH21">
        <f>(AT21-BC21)/(AT21-AM21)</f>
        <v>0</v>
      </c>
      <c r="BI21">
        <f>(AN21-AT21)/(AN21-AM21)</f>
        <v>0</v>
      </c>
      <c r="BJ21">
        <f>(BF21*BD21/BC21)</f>
        <v>0</v>
      </c>
      <c r="BK21">
        <f>(1-BJ21)</f>
        <v>0</v>
      </c>
      <c r="BL21">
        <f>$B$11*CJ21+$C$11*CK21+$F$11*CL21*(1-CO21)</f>
        <v>0</v>
      </c>
      <c r="BM21">
        <f>BL21*BN21</f>
        <v>0</v>
      </c>
      <c r="BN21">
        <f>($B$11*$D$9+$C$11*$D$9+$F$11*((CY21+CQ21)/MAX(CY21+CQ21+CZ21, 0.1)*$I$9+CZ21/MAX(CY21+CQ21+CZ21, 0.1)*$J$9))/($B$11+$C$11+$F$11)</f>
        <v>0</v>
      </c>
      <c r="BO21">
        <f>($B$11*$K$9+$C$11*$K$9+$F$11*((CY21+CQ21)/MAX(CY21+CQ21+CZ21, 0.1)*$P$9+CZ21/MAX(CY21+CQ21+CZ21, 0.1)*$Q$9))/($B$11+$C$11+$F$11)</f>
        <v>0</v>
      </c>
      <c r="BP21">
        <v>6</v>
      </c>
      <c r="BQ21">
        <v>0.5</v>
      </c>
      <c r="BR21" t="s">
        <v>295</v>
      </c>
      <c r="BS21">
        <v>2</v>
      </c>
      <c r="BT21">
        <v>1607447822.1</v>
      </c>
      <c r="BU21">
        <v>387.233774193548</v>
      </c>
      <c r="BV21">
        <v>399.968483870968</v>
      </c>
      <c r="BW21">
        <v>26.6785870967742</v>
      </c>
      <c r="BX21">
        <v>23.5844935483871</v>
      </c>
      <c r="BY21">
        <v>387.087870967742</v>
      </c>
      <c r="BZ21">
        <v>26.1813258064516</v>
      </c>
      <c r="CA21">
        <v>500.211709677419</v>
      </c>
      <c r="CB21">
        <v>102.091903225806</v>
      </c>
      <c r="CC21">
        <v>0.100016193548387</v>
      </c>
      <c r="CD21">
        <v>34.7024258064516</v>
      </c>
      <c r="CE21">
        <v>34.3052064516129</v>
      </c>
      <c r="CF21">
        <v>999.9</v>
      </c>
      <c r="CG21">
        <v>0</v>
      </c>
      <c r="CH21">
        <v>0</v>
      </c>
      <c r="CI21">
        <v>9999.12612903226</v>
      </c>
      <c r="CJ21">
        <v>0</v>
      </c>
      <c r="CK21">
        <v>441.613677419355</v>
      </c>
      <c r="CL21">
        <v>1400.02258064516</v>
      </c>
      <c r="CM21">
        <v>0.899993677419355</v>
      </c>
      <c r="CN21">
        <v>0.10000624516129</v>
      </c>
      <c r="CO21">
        <v>0</v>
      </c>
      <c r="CP21">
        <v>988.683419354839</v>
      </c>
      <c r="CQ21">
        <v>4.99948</v>
      </c>
      <c r="CR21">
        <v>14424.9258064516</v>
      </c>
      <c r="CS21">
        <v>11417.7419354839</v>
      </c>
      <c r="CT21">
        <v>49.068129032258</v>
      </c>
      <c r="CU21">
        <v>50.5843548387097</v>
      </c>
      <c r="CV21">
        <v>50.062129032258</v>
      </c>
      <c r="CW21">
        <v>50.2456774193548</v>
      </c>
      <c r="CX21">
        <v>51.411</v>
      </c>
      <c r="CY21">
        <v>1255.51064516129</v>
      </c>
      <c r="CZ21">
        <v>139.511935483871</v>
      </c>
      <c r="DA21">
        <v>0</v>
      </c>
      <c r="DB21">
        <v>151.099999904633</v>
      </c>
      <c r="DC21">
        <v>0</v>
      </c>
      <c r="DD21">
        <v>987.387576923077</v>
      </c>
      <c r="DE21">
        <v>-180.245299166216</v>
      </c>
      <c r="DF21">
        <v>-2497.65470091066</v>
      </c>
      <c r="DG21">
        <v>14407.1538461538</v>
      </c>
      <c r="DH21">
        <v>15</v>
      </c>
      <c r="DI21">
        <v>1607447492</v>
      </c>
      <c r="DJ21" t="s">
        <v>309</v>
      </c>
      <c r="DK21">
        <v>1607447487.5</v>
      </c>
      <c r="DL21">
        <v>1607447492</v>
      </c>
      <c r="DM21">
        <v>2</v>
      </c>
      <c r="DN21">
        <v>-0.07</v>
      </c>
      <c r="DO21">
        <v>-0.051</v>
      </c>
      <c r="DP21">
        <v>0.136</v>
      </c>
      <c r="DQ21">
        <v>0.37</v>
      </c>
      <c r="DR21">
        <v>400</v>
      </c>
      <c r="DS21">
        <v>24</v>
      </c>
      <c r="DT21">
        <v>0.11</v>
      </c>
      <c r="DU21">
        <v>0.02</v>
      </c>
      <c r="DV21">
        <v>9.59108340862705</v>
      </c>
      <c r="DW21">
        <v>-0.128426664740772</v>
      </c>
      <c r="DX21">
        <v>0.0158212155095422</v>
      </c>
      <c r="DY21">
        <v>1</v>
      </c>
      <c r="DZ21">
        <v>-12.7347741935484</v>
      </c>
      <c r="EA21">
        <v>0.0452709677419927</v>
      </c>
      <c r="EB21">
        <v>0.0165899885811845</v>
      </c>
      <c r="EC21">
        <v>1</v>
      </c>
      <c r="ED21">
        <v>3.09409032258065</v>
      </c>
      <c r="EE21">
        <v>0.122700967741929</v>
      </c>
      <c r="EF21">
        <v>0.00919398733530498</v>
      </c>
      <c r="EG21">
        <v>1</v>
      </c>
      <c r="EH21">
        <v>3</v>
      </c>
      <c r="EI21">
        <v>3</v>
      </c>
      <c r="EJ21" t="s">
        <v>315</v>
      </c>
      <c r="EK21">
        <v>100</v>
      </c>
      <c r="EL21">
        <v>100</v>
      </c>
      <c r="EM21">
        <v>0.146</v>
      </c>
      <c r="EN21">
        <v>0.4979</v>
      </c>
      <c r="EO21">
        <v>0.303708397427863</v>
      </c>
      <c r="EP21">
        <v>-1.60436505785889e-05</v>
      </c>
      <c r="EQ21">
        <v>-1.15305589960158e-06</v>
      </c>
      <c r="ER21">
        <v>3.65813499827708e-10</v>
      </c>
      <c r="ES21">
        <v>-0.139903835728598</v>
      </c>
      <c r="ET21">
        <v>-0.0148585495900011</v>
      </c>
      <c r="EU21">
        <v>0.00206202478538563</v>
      </c>
      <c r="EV21">
        <v>-2.15789431663115e-05</v>
      </c>
      <c r="EW21">
        <v>18</v>
      </c>
      <c r="EX21">
        <v>2225</v>
      </c>
      <c r="EY21">
        <v>1</v>
      </c>
      <c r="EZ21">
        <v>25</v>
      </c>
      <c r="FA21">
        <v>5.7</v>
      </c>
      <c r="FB21">
        <v>5.6</v>
      </c>
      <c r="FC21">
        <v>2</v>
      </c>
      <c r="FD21">
        <v>509.748</v>
      </c>
      <c r="FE21">
        <v>526.866</v>
      </c>
      <c r="FF21">
        <v>33.3426</v>
      </c>
      <c r="FG21">
        <v>32.787</v>
      </c>
      <c r="FH21">
        <v>30</v>
      </c>
      <c r="FI21">
        <v>32.6195</v>
      </c>
      <c r="FJ21">
        <v>32.6406</v>
      </c>
      <c r="FK21">
        <v>19.1169</v>
      </c>
      <c r="FL21">
        <v>0</v>
      </c>
      <c r="FM21">
        <v>100</v>
      </c>
      <c r="FN21">
        <v>-999.9</v>
      </c>
      <c r="FO21">
        <v>400</v>
      </c>
      <c r="FP21">
        <v>28.2927</v>
      </c>
      <c r="FQ21">
        <v>97.9287</v>
      </c>
      <c r="FR21">
        <v>102.576</v>
      </c>
    </row>
    <row r="22" spans="1:174">
      <c r="A22">
        <v>6</v>
      </c>
      <c r="B22">
        <v>1607448016.1</v>
      </c>
      <c r="C22">
        <v>869.099999904633</v>
      </c>
      <c r="D22" t="s">
        <v>322</v>
      </c>
      <c r="E22" t="s">
        <v>323</v>
      </c>
      <c r="F22" t="s">
        <v>318</v>
      </c>
      <c r="G22" t="s">
        <v>319</v>
      </c>
      <c r="H22">
        <v>1607448008.1</v>
      </c>
      <c r="I22">
        <f>(J22)/1000</f>
        <v>0</v>
      </c>
      <c r="J22">
        <f>1000*CA22*AH22*(BW22-BX22)/(100*BP22*(1000-AH22*BW22))</f>
        <v>0</v>
      </c>
      <c r="K22">
        <f>CA22*AH22*(BV22-BU22*(1000-AH22*BX22)/(1000-AH22*BW22))/(100*BP22)</f>
        <v>0</v>
      </c>
      <c r="L22">
        <f>BU22 - IF(AH22&gt;1, K22*BP22*100.0/(AJ22*CI22), 0)</f>
        <v>0</v>
      </c>
      <c r="M22">
        <f>((S22-I22/2)*L22-K22)/(S22+I22/2)</f>
        <v>0</v>
      </c>
      <c r="N22">
        <f>M22*(CB22+CC22)/1000.0</f>
        <v>0</v>
      </c>
      <c r="O22">
        <f>(BU22 - IF(AH22&gt;1, K22*BP22*100.0/(AJ22*CI22), 0))*(CB22+CC22)/1000.0</f>
        <v>0</v>
      </c>
      <c r="P22">
        <f>2.0/((1/R22-1/Q22)+SIGN(R22)*SQRT((1/R22-1/Q22)*(1/R22-1/Q22) + 4*BQ22/((BQ22+1)*(BQ22+1))*(2*1/R22*1/Q22-1/Q22*1/Q22)))</f>
        <v>0</v>
      </c>
      <c r="Q22">
        <f>IF(LEFT(BR22,1)&lt;&gt;"0",IF(LEFT(BR22,1)="1",3.0,BS22),$D$5+$E$5*(CI22*CB22/($K$5*1000))+$F$5*(CI22*CB22/($K$5*1000))*MAX(MIN(BP22,$J$5),$I$5)*MAX(MIN(BP22,$J$5),$I$5)+$G$5*MAX(MIN(BP22,$J$5),$I$5)*(CI22*CB22/($K$5*1000))+$H$5*(CI22*CB22/($K$5*1000))*(CI22*CB22/($K$5*1000)))</f>
        <v>0</v>
      </c>
      <c r="R22">
        <f>I22*(1000-(1000*0.61365*exp(17.502*V22/(240.97+V22))/(CB22+CC22)+BW22)/2)/(1000*0.61365*exp(17.502*V22/(240.97+V22))/(CB22+CC22)-BW22)</f>
        <v>0</v>
      </c>
      <c r="S22">
        <f>1/((BQ22+1)/(P22/1.6)+1/(Q22/1.37)) + BQ22/((BQ22+1)/(P22/1.6) + BQ22/(Q22/1.37))</f>
        <v>0</v>
      </c>
      <c r="T22">
        <f>(BM22*BO22)</f>
        <v>0</v>
      </c>
      <c r="U22">
        <f>(CD22+(T22+2*0.95*5.67E-8*(((CD22+$B$7)+273)^4-(CD22+273)^4)-44100*I22)/(1.84*29.3*Q22+8*0.95*5.67E-8*(CD22+273)^3))</f>
        <v>0</v>
      </c>
      <c r="V22">
        <f>($C$7*CE22+$D$7*CF22+$E$7*U22)</f>
        <v>0</v>
      </c>
      <c r="W22">
        <f>0.61365*exp(17.502*V22/(240.97+V22))</f>
        <v>0</v>
      </c>
      <c r="X22">
        <f>(Y22/Z22*100)</f>
        <v>0</v>
      </c>
      <c r="Y22">
        <f>BW22*(CB22+CC22)/1000</f>
        <v>0</v>
      </c>
      <c r="Z22">
        <f>0.61365*exp(17.502*CD22/(240.97+CD22))</f>
        <v>0</v>
      </c>
      <c r="AA22">
        <f>(W22-BW22*(CB22+CC22)/1000)</f>
        <v>0</v>
      </c>
      <c r="AB22">
        <f>(-I22*44100)</f>
        <v>0</v>
      </c>
      <c r="AC22">
        <f>2*29.3*Q22*0.92*(CD22-V22)</f>
        <v>0</v>
      </c>
      <c r="AD22">
        <f>2*0.95*5.67E-8*(((CD22+$B$7)+273)^4-(V22+273)^4)</f>
        <v>0</v>
      </c>
      <c r="AE22">
        <f>T22+AD22+AB22+AC22</f>
        <v>0</v>
      </c>
      <c r="AF22">
        <v>0</v>
      </c>
      <c r="AG22">
        <v>0</v>
      </c>
      <c r="AH22">
        <f>IF(AF22*$H$13&gt;=AJ22,1.0,(AJ22/(AJ22-AF22*$H$13)))</f>
        <v>0</v>
      </c>
      <c r="AI22">
        <f>(AH22-1)*100</f>
        <v>0</v>
      </c>
      <c r="AJ22">
        <f>MAX(0,($B$13+$C$13*CI22)/(1+$D$13*CI22)*CB22/(CD22+273)*$E$13)</f>
        <v>0</v>
      </c>
      <c r="AK22" t="s">
        <v>292</v>
      </c>
      <c r="AL22">
        <v>10143.9</v>
      </c>
      <c r="AM22">
        <v>715.476923076923</v>
      </c>
      <c r="AN22">
        <v>3262.08</v>
      </c>
      <c r="AO22">
        <f>1-AM22/AN22</f>
        <v>0</v>
      </c>
      <c r="AP22">
        <v>-0.577747479816223</v>
      </c>
      <c r="AQ22" t="s">
        <v>324</v>
      </c>
      <c r="AR22">
        <v>15403.7</v>
      </c>
      <c r="AS22">
        <v>1094.3396</v>
      </c>
      <c r="AT22">
        <v>1325.56</v>
      </c>
      <c r="AU22">
        <f>1-AS22/AT22</f>
        <v>0</v>
      </c>
      <c r="AV22">
        <v>0.5</v>
      </c>
      <c r="AW22">
        <f>BM22</f>
        <v>0</v>
      </c>
      <c r="AX22">
        <f>K22</f>
        <v>0</v>
      </c>
      <c r="AY22">
        <f>AU22*AV22*AW22</f>
        <v>0</v>
      </c>
      <c r="AZ22">
        <f>(AX22-AP22)/AW22</f>
        <v>0</v>
      </c>
      <c r="BA22">
        <f>(AN22-AT22)/AT22</f>
        <v>0</v>
      </c>
      <c r="BB22" t="s">
        <v>325</v>
      </c>
      <c r="BC22">
        <v>1094.3396</v>
      </c>
      <c r="BD22">
        <v>694.53</v>
      </c>
      <c r="BE22">
        <f>1-BD22/AT22</f>
        <v>0</v>
      </c>
      <c r="BF22">
        <f>(AT22-BC22)/(AT22-BD22)</f>
        <v>0</v>
      </c>
      <c r="BG22">
        <f>(AN22-AT22)/(AN22-BD22)</f>
        <v>0</v>
      </c>
      <c r="BH22">
        <f>(AT22-BC22)/(AT22-AM22)</f>
        <v>0</v>
      </c>
      <c r="BI22">
        <f>(AN22-AT22)/(AN22-AM22)</f>
        <v>0</v>
      </c>
      <c r="BJ22">
        <f>(BF22*BD22/BC22)</f>
        <v>0</v>
      </c>
      <c r="BK22">
        <f>(1-BJ22)</f>
        <v>0</v>
      </c>
      <c r="BL22">
        <f>$B$11*CJ22+$C$11*CK22+$F$11*CL22*(1-CO22)</f>
        <v>0</v>
      </c>
      <c r="BM22">
        <f>BL22*BN22</f>
        <v>0</v>
      </c>
      <c r="BN22">
        <f>($B$11*$D$9+$C$11*$D$9+$F$11*((CY22+CQ22)/MAX(CY22+CQ22+CZ22, 0.1)*$I$9+CZ22/MAX(CY22+CQ22+CZ22, 0.1)*$J$9))/($B$11+$C$11+$F$11)</f>
        <v>0</v>
      </c>
      <c r="BO22">
        <f>($B$11*$K$9+$C$11*$K$9+$F$11*((CY22+CQ22)/MAX(CY22+CQ22+CZ22, 0.1)*$P$9+CZ22/MAX(CY22+CQ22+CZ22, 0.1)*$Q$9))/($B$11+$C$11+$F$11)</f>
        <v>0</v>
      </c>
      <c r="BP22">
        <v>6</v>
      </c>
      <c r="BQ22">
        <v>0.5</v>
      </c>
      <c r="BR22" t="s">
        <v>295</v>
      </c>
      <c r="BS22">
        <v>2</v>
      </c>
      <c r="BT22">
        <v>1607448008.1</v>
      </c>
      <c r="BU22">
        <v>387.209935483871</v>
      </c>
      <c r="BV22">
        <v>399.983129032258</v>
      </c>
      <c r="BW22">
        <v>27.0024774193548</v>
      </c>
      <c r="BX22">
        <v>23.6506419354839</v>
      </c>
      <c r="BY22">
        <v>387.063935483871</v>
      </c>
      <c r="BZ22">
        <v>26.4901387096774</v>
      </c>
      <c r="CA22">
        <v>500.231290322581</v>
      </c>
      <c r="CB22">
        <v>102.082612903226</v>
      </c>
      <c r="CC22">
        <v>0.100074548387097</v>
      </c>
      <c r="CD22">
        <v>34.6236774193548</v>
      </c>
      <c r="CE22">
        <v>34.3274548387097</v>
      </c>
      <c r="CF22">
        <v>999.9</v>
      </c>
      <c r="CG22">
        <v>0</v>
      </c>
      <c r="CH22">
        <v>0</v>
      </c>
      <c r="CI22">
        <v>9995.14032258065</v>
      </c>
      <c r="CJ22">
        <v>0</v>
      </c>
      <c r="CK22">
        <v>441.321451612903</v>
      </c>
      <c r="CL22">
        <v>1399.99806451613</v>
      </c>
      <c r="CM22">
        <v>0.900005064516129</v>
      </c>
      <c r="CN22">
        <v>0.0999950838709677</v>
      </c>
      <c r="CO22">
        <v>0</v>
      </c>
      <c r="CP22">
        <v>1095.80774193548</v>
      </c>
      <c r="CQ22">
        <v>4.99948</v>
      </c>
      <c r="CR22">
        <v>15897.535483871</v>
      </c>
      <c r="CS22">
        <v>11417.5870967742</v>
      </c>
      <c r="CT22">
        <v>48.9877096774194</v>
      </c>
      <c r="CU22">
        <v>50.036</v>
      </c>
      <c r="CV22">
        <v>49.887</v>
      </c>
      <c r="CW22">
        <v>49.7839677419355</v>
      </c>
      <c r="CX22">
        <v>51.161064516129</v>
      </c>
      <c r="CY22">
        <v>1255.50709677419</v>
      </c>
      <c r="CZ22">
        <v>139.490967741935</v>
      </c>
      <c r="DA22">
        <v>0</v>
      </c>
      <c r="DB22">
        <v>184.900000095367</v>
      </c>
      <c r="DC22">
        <v>0</v>
      </c>
      <c r="DD22">
        <v>1094.3396</v>
      </c>
      <c r="DE22">
        <v>-155.993845903952</v>
      </c>
      <c r="DF22">
        <v>-2174.36922738374</v>
      </c>
      <c r="DG22">
        <v>15877</v>
      </c>
      <c r="DH22">
        <v>15</v>
      </c>
      <c r="DI22">
        <v>1607447492</v>
      </c>
      <c r="DJ22" t="s">
        <v>309</v>
      </c>
      <c r="DK22">
        <v>1607447487.5</v>
      </c>
      <c r="DL22">
        <v>1607447492</v>
      </c>
      <c r="DM22">
        <v>2</v>
      </c>
      <c r="DN22">
        <v>-0.07</v>
      </c>
      <c r="DO22">
        <v>-0.051</v>
      </c>
      <c r="DP22">
        <v>0.136</v>
      </c>
      <c r="DQ22">
        <v>0.37</v>
      </c>
      <c r="DR22">
        <v>400</v>
      </c>
      <c r="DS22">
        <v>24</v>
      </c>
      <c r="DT22">
        <v>0.11</v>
      </c>
      <c r="DU22">
        <v>0.02</v>
      </c>
      <c r="DV22">
        <v>9.53642813199692</v>
      </c>
      <c r="DW22">
        <v>-0.265459204919521</v>
      </c>
      <c r="DX22">
        <v>0.031133019151223</v>
      </c>
      <c r="DY22">
        <v>1</v>
      </c>
      <c r="DZ22">
        <v>-12.7733032258065</v>
      </c>
      <c r="EA22">
        <v>0.319359677419411</v>
      </c>
      <c r="EB22">
        <v>0.0391416491639224</v>
      </c>
      <c r="EC22">
        <v>0</v>
      </c>
      <c r="ED22">
        <v>3.35185129032258</v>
      </c>
      <c r="EE22">
        <v>-0.127743870967743</v>
      </c>
      <c r="EF22">
        <v>0.00959960978438643</v>
      </c>
      <c r="EG22">
        <v>1</v>
      </c>
      <c r="EH22">
        <v>2</v>
      </c>
      <c r="EI22">
        <v>3</v>
      </c>
      <c r="EJ22" t="s">
        <v>302</v>
      </c>
      <c r="EK22">
        <v>100</v>
      </c>
      <c r="EL22">
        <v>100</v>
      </c>
      <c r="EM22">
        <v>0.146</v>
      </c>
      <c r="EN22">
        <v>0.5119</v>
      </c>
      <c r="EO22">
        <v>0.303708397427863</v>
      </c>
      <c r="EP22">
        <v>-1.60436505785889e-05</v>
      </c>
      <c r="EQ22">
        <v>-1.15305589960158e-06</v>
      </c>
      <c r="ER22">
        <v>3.65813499827708e-10</v>
      </c>
      <c r="ES22">
        <v>-0.139903835728598</v>
      </c>
      <c r="ET22">
        <v>-0.0148585495900011</v>
      </c>
      <c r="EU22">
        <v>0.00206202478538563</v>
      </c>
      <c r="EV22">
        <v>-2.15789431663115e-05</v>
      </c>
      <c r="EW22">
        <v>18</v>
      </c>
      <c r="EX22">
        <v>2225</v>
      </c>
      <c r="EY22">
        <v>1</v>
      </c>
      <c r="EZ22">
        <v>25</v>
      </c>
      <c r="FA22">
        <v>8.8</v>
      </c>
      <c r="FB22">
        <v>8.7</v>
      </c>
      <c r="FC22">
        <v>2</v>
      </c>
      <c r="FD22">
        <v>502.27</v>
      </c>
      <c r="FE22">
        <v>525.83</v>
      </c>
      <c r="FF22">
        <v>33.3241</v>
      </c>
      <c r="FG22">
        <v>32.8546</v>
      </c>
      <c r="FH22">
        <v>30.0004</v>
      </c>
      <c r="FI22">
        <v>32.6883</v>
      </c>
      <c r="FJ22">
        <v>32.7072</v>
      </c>
      <c r="FK22">
        <v>19.1331</v>
      </c>
      <c r="FL22">
        <v>0</v>
      </c>
      <c r="FM22">
        <v>100</v>
      </c>
      <c r="FN22">
        <v>-999.9</v>
      </c>
      <c r="FO22">
        <v>400</v>
      </c>
      <c r="FP22">
        <v>26.5429</v>
      </c>
      <c r="FQ22">
        <v>97.9086</v>
      </c>
      <c r="FR22">
        <v>102.541</v>
      </c>
    </row>
    <row r="23" spans="1:174">
      <c r="A23">
        <v>7</v>
      </c>
      <c r="B23">
        <v>1607448298.1</v>
      </c>
      <c r="C23">
        <v>1151.09999990463</v>
      </c>
      <c r="D23" t="s">
        <v>326</v>
      </c>
      <c r="E23" t="s">
        <v>327</v>
      </c>
      <c r="F23" t="s">
        <v>328</v>
      </c>
      <c r="G23" t="s">
        <v>319</v>
      </c>
      <c r="H23">
        <v>1607448290.1</v>
      </c>
      <c r="I23">
        <f>(J23)/1000</f>
        <v>0</v>
      </c>
      <c r="J23">
        <f>1000*CA23*AH23*(BW23-BX23)/(100*BP23*(1000-AH23*BW23))</f>
        <v>0</v>
      </c>
      <c r="K23">
        <f>CA23*AH23*(BV23-BU23*(1000-AH23*BX23)/(1000-AH23*BW23))/(100*BP23)</f>
        <v>0</v>
      </c>
      <c r="L23">
        <f>BU23 - IF(AH23&gt;1, K23*BP23*100.0/(AJ23*CI23), 0)</f>
        <v>0</v>
      </c>
      <c r="M23">
        <f>((S23-I23/2)*L23-K23)/(S23+I23/2)</f>
        <v>0</v>
      </c>
      <c r="N23">
        <f>M23*(CB23+CC23)/1000.0</f>
        <v>0</v>
      </c>
      <c r="O23">
        <f>(BU23 - IF(AH23&gt;1, K23*BP23*100.0/(AJ23*CI23), 0))*(CB23+CC23)/1000.0</f>
        <v>0</v>
      </c>
      <c r="P23">
        <f>2.0/((1/R23-1/Q23)+SIGN(R23)*SQRT((1/R23-1/Q23)*(1/R23-1/Q23) + 4*BQ23/((BQ23+1)*(BQ23+1))*(2*1/R23*1/Q23-1/Q23*1/Q23)))</f>
        <v>0</v>
      </c>
      <c r="Q23">
        <f>IF(LEFT(BR23,1)&lt;&gt;"0",IF(LEFT(BR23,1)="1",3.0,BS23),$D$5+$E$5*(CI23*CB23/($K$5*1000))+$F$5*(CI23*CB23/($K$5*1000))*MAX(MIN(BP23,$J$5),$I$5)*MAX(MIN(BP23,$J$5),$I$5)+$G$5*MAX(MIN(BP23,$J$5),$I$5)*(CI23*CB23/($K$5*1000))+$H$5*(CI23*CB23/($K$5*1000))*(CI23*CB23/($K$5*1000)))</f>
        <v>0</v>
      </c>
      <c r="R23">
        <f>I23*(1000-(1000*0.61365*exp(17.502*V23/(240.97+V23))/(CB23+CC23)+BW23)/2)/(1000*0.61365*exp(17.502*V23/(240.97+V23))/(CB23+CC23)-BW23)</f>
        <v>0</v>
      </c>
      <c r="S23">
        <f>1/((BQ23+1)/(P23/1.6)+1/(Q23/1.37)) + BQ23/((BQ23+1)/(P23/1.6) + BQ23/(Q23/1.37))</f>
        <v>0</v>
      </c>
      <c r="T23">
        <f>(BM23*BO23)</f>
        <v>0</v>
      </c>
      <c r="U23">
        <f>(CD23+(T23+2*0.95*5.67E-8*(((CD23+$B$7)+273)^4-(CD23+273)^4)-44100*I23)/(1.84*29.3*Q23+8*0.95*5.67E-8*(CD23+273)^3))</f>
        <v>0</v>
      </c>
      <c r="V23">
        <f>($C$7*CE23+$D$7*CF23+$E$7*U23)</f>
        <v>0</v>
      </c>
      <c r="W23">
        <f>0.61365*exp(17.502*V23/(240.97+V23))</f>
        <v>0</v>
      </c>
      <c r="X23">
        <f>(Y23/Z23*100)</f>
        <v>0</v>
      </c>
      <c r="Y23">
        <f>BW23*(CB23+CC23)/1000</f>
        <v>0</v>
      </c>
      <c r="Z23">
        <f>0.61365*exp(17.502*CD23/(240.97+CD23))</f>
        <v>0</v>
      </c>
      <c r="AA23">
        <f>(W23-BW23*(CB23+CC23)/1000)</f>
        <v>0</v>
      </c>
      <c r="AB23">
        <f>(-I23*44100)</f>
        <v>0</v>
      </c>
      <c r="AC23">
        <f>2*29.3*Q23*0.92*(CD23-V23)</f>
        <v>0</v>
      </c>
      <c r="AD23">
        <f>2*0.95*5.67E-8*(((CD23+$B$7)+273)^4-(V23+273)^4)</f>
        <v>0</v>
      </c>
      <c r="AE23">
        <f>T23+AD23+AB23+AC23</f>
        <v>0</v>
      </c>
      <c r="AF23">
        <v>0</v>
      </c>
      <c r="AG23">
        <v>0</v>
      </c>
      <c r="AH23">
        <f>IF(AF23*$H$13&gt;=AJ23,1.0,(AJ23/(AJ23-AF23*$H$13)))</f>
        <v>0</v>
      </c>
      <c r="AI23">
        <f>(AH23-1)*100</f>
        <v>0</v>
      </c>
      <c r="AJ23">
        <f>MAX(0,($B$13+$C$13*CI23)/(1+$D$13*CI23)*CB23/(CD23+273)*$E$13)</f>
        <v>0</v>
      </c>
      <c r="AK23" t="s">
        <v>292</v>
      </c>
      <c r="AL23">
        <v>10143.9</v>
      </c>
      <c r="AM23">
        <v>715.476923076923</v>
      </c>
      <c r="AN23">
        <v>3262.08</v>
      </c>
      <c r="AO23">
        <f>1-AM23/AN23</f>
        <v>0</v>
      </c>
      <c r="AP23">
        <v>-0.577747479816223</v>
      </c>
      <c r="AQ23" t="s">
        <v>329</v>
      </c>
      <c r="AR23">
        <v>15346.2</v>
      </c>
      <c r="AS23">
        <v>954.42264</v>
      </c>
      <c r="AT23">
        <v>1132.7</v>
      </c>
      <c r="AU23">
        <f>1-AS23/AT23</f>
        <v>0</v>
      </c>
      <c r="AV23">
        <v>0.5</v>
      </c>
      <c r="AW23">
        <f>BM23</f>
        <v>0</v>
      </c>
      <c r="AX23">
        <f>K23</f>
        <v>0</v>
      </c>
      <c r="AY23">
        <f>AU23*AV23*AW23</f>
        <v>0</v>
      </c>
      <c r="AZ23">
        <f>(AX23-AP23)/AW23</f>
        <v>0</v>
      </c>
      <c r="BA23">
        <f>(AN23-AT23)/AT23</f>
        <v>0</v>
      </c>
      <c r="BB23" t="s">
        <v>330</v>
      </c>
      <c r="BC23">
        <v>954.42264</v>
      </c>
      <c r="BD23">
        <v>624.57</v>
      </c>
      <c r="BE23">
        <f>1-BD23/AT23</f>
        <v>0</v>
      </c>
      <c r="BF23">
        <f>(AT23-BC23)/(AT23-BD23)</f>
        <v>0</v>
      </c>
      <c r="BG23">
        <f>(AN23-AT23)/(AN23-BD23)</f>
        <v>0</v>
      </c>
      <c r="BH23">
        <f>(AT23-BC23)/(AT23-AM23)</f>
        <v>0</v>
      </c>
      <c r="BI23">
        <f>(AN23-AT23)/(AN23-AM23)</f>
        <v>0</v>
      </c>
      <c r="BJ23">
        <f>(BF23*BD23/BC23)</f>
        <v>0</v>
      </c>
      <c r="BK23">
        <f>(1-BJ23)</f>
        <v>0</v>
      </c>
      <c r="BL23">
        <f>$B$11*CJ23+$C$11*CK23+$F$11*CL23*(1-CO23)</f>
        <v>0</v>
      </c>
      <c r="BM23">
        <f>BL23*BN23</f>
        <v>0</v>
      </c>
      <c r="BN23">
        <f>($B$11*$D$9+$C$11*$D$9+$F$11*((CY23+CQ23)/MAX(CY23+CQ23+CZ23, 0.1)*$I$9+CZ23/MAX(CY23+CQ23+CZ23, 0.1)*$J$9))/($B$11+$C$11+$F$11)</f>
        <v>0</v>
      </c>
      <c r="BO23">
        <f>($B$11*$K$9+$C$11*$K$9+$F$11*((CY23+CQ23)/MAX(CY23+CQ23+CZ23, 0.1)*$P$9+CZ23/MAX(CY23+CQ23+CZ23, 0.1)*$Q$9))/($B$11+$C$11+$F$11)</f>
        <v>0</v>
      </c>
      <c r="BP23">
        <v>6</v>
      </c>
      <c r="BQ23">
        <v>0.5</v>
      </c>
      <c r="BR23" t="s">
        <v>295</v>
      </c>
      <c r="BS23">
        <v>2</v>
      </c>
      <c r="BT23">
        <v>1607448290.1</v>
      </c>
      <c r="BU23">
        <v>386.459612903226</v>
      </c>
      <c r="BV23">
        <v>399.992741935484</v>
      </c>
      <c r="BW23">
        <v>28.7829903225806</v>
      </c>
      <c r="BX23">
        <v>23.900035483871</v>
      </c>
      <c r="BY23">
        <v>386.360612903226</v>
      </c>
      <c r="BZ23">
        <v>28.4229903225806</v>
      </c>
      <c r="CA23">
        <v>500.215774193548</v>
      </c>
      <c r="CB23">
        <v>102.093483870968</v>
      </c>
      <c r="CC23">
        <v>0.0999883419354839</v>
      </c>
      <c r="CD23">
        <v>35.3273548387097</v>
      </c>
      <c r="CE23">
        <v>35.2507032258065</v>
      </c>
      <c r="CF23">
        <v>999.9</v>
      </c>
      <c r="CG23">
        <v>0</v>
      </c>
      <c r="CH23">
        <v>0</v>
      </c>
      <c r="CI23">
        <v>9997.98580645161</v>
      </c>
      <c r="CJ23">
        <v>0</v>
      </c>
      <c r="CK23">
        <v>351.892387096774</v>
      </c>
      <c r="CL23">
        <v>1400.00967741935</v>
      </c>
      <c r="CM23">
        <v>0.899991064516129</v>
      </c>
      <c r="CN23">
        <v>0.100008887096774</v>
      </c>
      <c r="CO23">
        <v>0</v>
      </c>
      <c r="CP23">
        <v>954.842129032258</v>
      </c>
      <c r="CQ23">
        <v>4.99948</v>
      </c>
      <c r="CR23">
        <v>14294.6</v>
      </c>
      <c r="CS23">
        <v>11417.6322580645</v>
      </c>
      <c r="CT23">
        <v>49.2336774193548</v>
      </c>
      <c r="CU23">
        <v>50.625</v>
      </c>
      <c r="CV23">
        <v>50.124935483871</v>
      </c>
      <c r="CW23">
        <v>50.308</v>
      </c>
      <c r="CX23">
        <v>51.624935483871</v>
      </c>
      <c r="CY23">
        <v>1255.49677419355</v>
      </c>
      <c r="CZ23">
        <v>139.512903225806</v>
      </c>
      <c r="DA23">
        <v>0</v>
      </c>
      <c r="DB23">
        <v>281</v>
      </c>
      <c r="DC23">
        <v>0</v>
      </c>
      <c r="DD23">
        <v>954.42264</v>
      </c>
      <c r="DE23">
        <v>-40.771999941061</v>
      </c>
      <c r="DF23">
        <v>-265.169230345157</v>
      </c>
      <c r="DG23">
        <v>14291.744</v>
      </c>
      <c r="DH23">
        <v>15</v>
      </c>
      <c r="DI23">
        <v>1607448330.1</v>
      </c>
      <c r="DJ23" t="s">
        <v>331</v>
      </c>
      <c r="DK23">
        <v>1607448317.1</v>
      </c>
      <c r="DL23">
        <v>1607448330.1</v>
      </c>
      <c r="DM23">
        <v>3</v>
      </c>
      <c r="DN23">
        <v>-0.037</v>
      </c>
      <c r="DO23">
        <v>-0.012</v>
      </c>
      <c r="DP23">
        <v>0.099</v>
      </c>
      <c r="DQ23">
        <v>0.36</v>
      </c>
      <c r="DR23">
        <v>400</v>
      </c>
      <c r="DS23">
        <v>24</v>
      </c>
      <c r="DT23">
        <v>0.12</v>
      </c>
      <c r="DU23">
        <v>0.02</v>
      </c>
      <c r="DV23">
        <v>9.54272520421361</v>
      </c>
      <c r="DW23">
        <v>-1.18005468098748</v>
      </c>
      <c r="DX23">
        <v>0.0891573489616742</v>
      </c>
      <c r="DY23">
        <v>0</v>
      </c>
      <c r="DZ23">
        <v>-13.4858129032258</v>
      </c>
      <c r="EA23">
        <v>1.30440967741938</v>
      </c>
      <c r="EB23">
        <v>0.103086295644163</v>
      </c>
      <c r="EC23">
        <v>0</v>
      </c>
      <c r="ED23">
        <v>5.13105838709677</v>
      </c>
      <c r="EE23">
        <v>0.107937096774184</v>
      </c>
      <c r="EF23">
        <v>0.00822190390664819</v>
      </c>
      <c r="EG23">
        <v>1</v>
      </c>
      <c r="EH23">
        <v>1</v>
      </c>
      <c r="EI23">
        <v>3</v>
      </c>
      <c r="EJ23" t="s">
        <v>297</v>
      </c>
      <c r="EK23">
        <v>100</v>
      </c>
      <c r="EL23">
        <v>100</v>
      </c>
      <c r="EM23">
        <v>0.099</v>
      </c>
      <c r="EN23">
        <v>0.36</v>
      </c>
      <c r="EO23">
        <v>0.303708397427863</v>
      </c>
      <c r="EP23">
        <v>-1.60436505785889e-05</v>
      </c>
      <c r="EQ23">
        <v>-1.15305589960158e-06</v>
      </c>
      <c r="ER23">
        <v>3.65813499827708e-10</v>
      </c>
      <c r="ES23">
        <v>0.44423537324981</v>
      </c>
      <c r="ET23">
        <v>0</v>
      </c>
      <c r="EU23">
        <v>0</v>
      </c>
      <c r="EV23">
        <v>0</v>
      </c>
      <c r="EW23">
        <v>18</v>
      </c>
      <c r="EX23">
        <v>2225</v>
      </c>
      <c r="EY23">
        <v>1</v>
      </c>
      <c r="EZ23">
        <v>25</v>
      </c>
      <c r="FA23">
        <v>13.5</v>
      </c>
      <c r="FB23">
        <v>13.4</v>
      </c>
      <c r="FC23">
        <v>2</v>
      </c>
      <c r="FD23">
        <v>509.838</v>
      </c>
      <c r="FE23">
        <v>523.467</v>
      </c>
      <c r="FF23">
        <v>33.7731</v>
      </c>
      <c r="FG23">
        <v>33.2754</v>
      </c>
      <c r="FH23">
        <v>30.0005</v>
      </c>
      <c r="FI23">
        <v>33.0456</v>
      </c>
      <c r="FJ23">
        <v>33.0597</v>
      </c>
      <c r="FK23">
        <v>19.1521</v>
      </c>
      <c r="FL23">
        <v>0</v>
      </c>
      <c r="FM23">
        <v>100</v>
      </c>
      <c r="FN23">
        <v>-999.9</v>
      </c>
      <c r="FO23">
        <v>400</v>
      </c>
      <c r="FP23">
        <v>26.8124</v>
      </c>
      <c r="FQ23">
        <v>97.8403</v>
      </c>
      <c r="FR23">
        <v>102.446</v>
      </c>
    </row>
    <row r="24" spans="1:174">
      <c r="A24">
        <v>8</v>
      </c>
      <c r="B24">
        <v>1607448552.1</v>
      </c>
      <c r="C24">
        <v>1405.09999990463</v>
      </c>
      <c r="D24" t="s">
        <v>332</v>
      </c>
      <c r="E24" t="s">
        <v>333</v>
      </c>
      <c r="F24" t="s">
        <v>328</v>
      </c>
      <c r="G24" t="s">
        <v>319</v>
      </c>
      <c r="H24">
        <v>1607448544.1</v>
      </c>
      <c r="I24">
        <f>(J24)/1000</f>
        <v>0</v>
      </c>
      <c r="J24">
        <f>1000*CA24*AH24*(BW24-BX24)/(100*BP24*(1000-AH24*BW24))</f>
        <v>0</v>
      </c>
      <c r="K24">
        <f>CA24*AH24*(BV24-BU24*(1000-AH24*BX24)/(1000-AH24*BW24))/(100*BP24)</f>
        <v>0</v>
      </c>
      <c r="L24">
        <f>BU24 - IF(AH24&gt;1, K24*BP24*100.0/(AJ24*CI24), 0)</f>
        <v>0</v>
      </c>
      <c r="M24">
        <f>((S24-I24/2)*L24-K24)/(S24+I24/2)</f>
        <v>0</v>
      </c>
      <c r="N24">
        <f>M24*(CB24+CC24)/1000.0</f>
        <v>0</v>
      </c>
      <c r="O24">
        <f>(BU24 - IF(AH24&gt;1, K24*BP24*100.0/(AJ24*CI24), 0))*(CB24+CC24)/1000.0</f>
        <v>0</v>
      </c>
      <c r="P24">
        <f>2.0/((1/R24-1/Q24)+SIGN(R24)*SQRT((1/R24-1/Q24)*(1/R24-1/Q24) + 4*BQ24/((BQ24+1)*(BQ24+1))*(2*1/R24*1/Q24-1/Q24*1/Q24)))</f>
        <v>0</v>
      </c>
      <c r="Q24">
        <f>IF(LEFT(BR24,1)&lt;&gt;"0",IF(LEFT(BR24,1)="1",3.0,BS24),$D$5+$E$5*(CI24*CB24/($K$5*1000))+$F$5*(CI24*CB24/($K$5*1000))*MAX(MIN(BP24,$J$5),$I$5)*MAX(MIN(BP24,$J$5),$I$5)+$G$5*MAX(MIN(BP24,$J$5),$I$5)*(CI24*CB24/($K$5*1000))+$H$5*(CI24*CB24/($K$5*1000))*(CI24*CB24/($K$5*1000)))</f>
        <v>0</v>
      </c>
      <c r="R24">
        <f>I24*(1000-(1000*0.61365*exp(17.502*V24/(240.97+V24))/(CB24+CC24)+BW24)/2)/(1000*0.61365*exp(17.502*V24/(240.97+V24))/(CB24+CC24)-BW24)</f>
        <v>0</v>
      </c>
      <c r="S24">
        <f>1/((BQ24+1)/(P24/1.6)+1/(Q24/1.37)) + BQ24/((BQ24+1)/(P24/1.6) + BQ24/(Q24/1.37))</f>
        <v>0</v>
      </c>
      <c r="T24">
        <f>(BM24*BO24)</f>
        <v>0</v>
      </c>
      <c r="U24">
        <f>(CD24+(T24+2*0.95*5.67E-8*(((CD24+$B$7)+273)^4-(CD24+273)^4)-44100*I24)/(1.84*29.3*Q24+8*0.95*5.67E-8*(CD24+273)^3))</f>
        <v>0</v>
      </c>
      <c r="V24">
        <f>($C$7*CE24+$D$7*CF24+$E$7*U24)</f>
        <v>0</v>
      </c>
      <c r="W24">
        <f>0.61365*exp(17.502*V24/(240.97+V24))</f>
        <v>0</v>
      </c>
      <c r="X24">
        <f>(Y24/Z24*100)</f>
        <v>0</v>
      </c>
      <c r="Y24">
        <f>BW24*(CB24+CC24)/1000</f>
        <v>0</v>
      </c>
      <c r="Z24">
        <f>0.61365*exp(17.502*CD24/(240.97+CD24))</f>
        <v>0</v>
      </c>
      <c r="AA24">
        <f>(W24-BW24*(CB24+CC24)/1000)</f>
        <v>0</v>
      </c>
      <c r="AB24">
        <f>(-I24*44100)</f>
        <v>0</v>
      </c>
      <c r="AC24">
        <f>2*29.3*Q24*0.92*(CD24-V24)</f>
        <v>0</v>
      </c>
      <c r="AD24">
        <f>2*0.95*5.67E-8*(((CD24+$B$7)+273)^4-(V24+273)^4)</f>
        <v>0</v>
      </c>
      <c r="AE24">
        <f>T24+AD24+AB24+AC24</f>
        <v>0</v>
      </c>
      <c r="AF24">
        <v>0</v>
      </c>
      <c r="AG24">
        <v>0</v>
      </c>
      <c r="AH24">
        <f>IF(AF24*$H$13&gt;=AJ24,1.0,(AJ24/(AJ24-AF24*$H$13)))</f>
        <v>0</v>
      </c>
      <c r="AI24">
        <f>(AH24-1)*100</f>
        <v>0</v>
      </c>
      <c r="AJ24">
        <f>MAX(0,($B$13+$C$13*CI24)/(1+$D$13*CI24)*CB24/(CD24+273)*$E$13)</f>
        <v>0</v>
      </c>
      <c r="AK24" t="s">
        <v>292</v>
      </c>
      <c r="AL24">
        <v>10143.9</v>
      </c>
      <c r="AM24">
        <v>715.476923076923</v>
      </c>
      <c r="AN24">
        <v>3262.08</v>
      </c>
      <c r="AO24">
        <f>1-AM24/AN24</f>
        <v>0</v>
      </c>
      <c r="AP24">
        <v>-0.577747479816223</v>
      </c>
      <c r="AQ24" t="s">
        <v>334</v>
      </c>
      <c r="AR24">
        <v>15312.8</v>
      </c>
      <c r="AS24">
        <v>945.137961538461</v>
      </c>
      <c r="AT24">
        <v>1160.66</v>
      </c>
      <c r="AU24">
        <f>1-AS24/AT24</f>
        <v>0</v>
      </c>
      <c r="AV24">
        <v>0.5</v>
      </c>
      <c r="AW24">
        <f>BM24</f>
        <v>0</v>
      </c>
      <c r="AX24">
        <f>K24</f>
        <v>0</v>
      </c>
      <c r="AY24">
        <f>AU24*AV24*AW24</f>
        <v>0</v>
      </c>
      <c r="AZ24">
        <f>(AX24-AP24)/AW24</f>
        <v>0</v>
      </c>
      <c r="BA24">
        <f>(AN24-AT24)/AT24</f>
        <v>0</v>
      </c>
      <c r="BB24" t="s">
        <v>335</v>
      </c>
      <c r="BC24">
        <v>945.137961538461</v>
      </c>
      <c r="BD24">
        <v>628.45</v>
      </c>
      <c r="BE24">
        <f>1-BD24/AT24</f>
        <v>0</v>
      </c>
      <c r="BF24">
        <f>(AT24-BC24)/(AT24-BD24)</f>
        <v>0</v>
      </c>
      <c r="BG24">
        <f>(AN24-AT24)/(AN24-BD24)</f>
        <v>0</v>
      </c>
      <c r="BH24">
        <f>(AT24-BC24)/(AT24-AM24)</f>
        <v>0</v>
      </c>
      <c r="BI24">
        <f>(AN24-AT24)/(AN24-AM24)</f>
        <v>0</v>
      </c>
      <c r="BJ24">
        <f>(BF24*BD24/BC24)</f>
        <v>0</v>
      </c>
      <c r="BK24">
        <f>(1-BJ24)</f>
        <v>0</v>
      </c>
      <c r="BL24">
        <f>$B$11*CJ24+$C$11*CK24+$F$11*CL24*(1-CO24)</f>
        <v>0</v>
      </c>
      <c r="BM24">
        <f>BL24*BN24</f>
        <v>0</v>
      </c>
      <c r="BN24">
        <f>($B$11*$D$9+$C$11*$D$9+$F$11*((CY24+CQ24)/MAX(CY24+CQ24+CZ24, 0.1)*$I$9+CZ24/MAX(CY24+CQ24+CZ24, 0.1)*$J$9))/($B$11+$C$11+$F$11)</f>
        <v>0</v>
      </c>
      <c r="BO24">
        <f>($B$11*$K$9+$C$11*$K$9+$F$11*((CY24+CQ24)/MAX(CY24+CQ24+CZ24, 0.1)*$P$9+CZ24/MAX(CY24+CQ24+CZ24, 0.1)*$Q$9))/($B$11+$C$11+$F$11)</f>
        <v>0</v>
      </c>
      <c r="BP24">
        <v>6</v>
      </c>
      <c r="BQ24">
        <v>0.5</v>
      </c>
      <c r="BR24" t="s">
        <v>295</v>
      </c>
      <c r="BS24">
        <v>2</v>
      </c>
      <c r="BT24">
        <v>1607448544.1</v>
      </c>
      <c r="BU24">
        <v>385.043580645161</v>
      </c>
      <c r="BV24">
        <v>400.005967741936</v>
      </c>
      <c r="BW24">
        <v>29.0129258064516</v>
      </c>
      <c r="BX24">
        <v>23.8221096774194</v>
      </c>
      <c r="BY24">
        <v>384.933290322581</v>
      </c>
      <c r="BZ24">
        <v>28.4168</v>
      </c>
      <c r="CA24">
        <v>500.225096774193</v>
      </c>
      <c r="CB24">
        <v>102.094806451613</v>
      </c>
      <c r="CC24">
        <v>0.100025958064516</v>
      </c>
      <c r="CD24">
        <v>35.6330967741936</v>
      </c>
      <c r="CE24">
        <v>35.3461806451613</v>
      </c>
      <c r="CF24">
        <v>999.9</v>
      </c>
      <c r="CG24">
        <v>0</v>
      </c>
      <c r="CH24">
        <v>0</v>
      </c>
      <c r="CI24">
        <v>9997.9664516129</v>
      </c>
      <c r="CJ24">
        <v>0</v>
      </c>
      <c r="CK24">
        <v>340.897129032258</v>
      </c>
      <c r="CL24">
        <v>1400.07193548387</v>
      </c>
      <c r="CM24">
        <v>0.899993580645161</v>
      </c>
      <c r="CN24">
        <v>0.100006419354839</v>
      </c>
      <c r="CO24">
        <v>0</v>
      </c>
      <c r="CP24">
        <v>945.334258064516</v>
      </c>
      <c r="CQ24">
        <v>4.99948</v>
      </c>
      <c r="CR24">
        <v>14869.9161290323</v>
      </c>
      <c r="CS24">
        <v>11418.1516129032</v>
      </c>
      <c r="CT24">
        <v>49.4918064516129</v>
      </c>
      <c r="CU24">
        <v>50.937</v>
      </c>
      <c r="CV24">
        <v>50.441064516129</v>
      </c>
      <c r="CW24">
        <v>50.675064516129</v>
      </c>
      <c r="CX24">
        <v>51.937064516129</v>
      </c>
      <c r="CY24">
        <v>1255.55451612903</v>
      </c>
      <c r="CZ24">
        <v>139.517419354839</v>
      </c>
      <c r="DA24">
        <v>0</v>
      </c>
      <c r="DB24">
        <v>252.900000095367</v>
      </c>
      <c r="DC24">
        <v>0</v>
      </c>
      <c r="DD24">
        <v>945.137961538461</v>
      </c>
      <c r="DE24">
        <v>-45.9460170877441</v>
      </c>
      <c r="DF24">
        <v>-659.090598339438</v>
      </c>
      <c r="DG24">
        <v>14867.3923076923</v>
      </c>
      <c r="DH24">
        <v>15</v>
      </c>
      <c r="DI24">
        <v>1607448330.1</v>
      </c>
      <c r="DJ24" t="s">
        <v>331</v>
      </c>
      <c r="DK24">
        <v>1607448317.1</v>
      </c>
      <c r="DL24">
        <v>1607448330.1</v>
      </c>
      <c r="DM24">
        <v>3</v>
      </c>
      <c r="DN24">
        <v>-0.037</v>
      </c>
      <c r="DO24">
        <v>-0.012</v>
      </c>
      <c r="DP24">
        <v>0.099</v>
      </c>
      <c r="DQ24">
        <v>0.36</v>
      </c>
      <c r="DR24">
        <v>400</v>
      </c>
      <c r="DS24">
        <v>24</v>
      </c>
      <c r="DT24">
        <v>0.12</v>
      </c>
      <c r="DU24">
        <v>0.02</v>
      </c>
      <c r="DV24">
        <v>10.7655677454169</v>
      </c>
      <c r="DW24">
        <v>-1.9201022071787</v>
      </c>
      <c r="DX24">
        <v>0.139992907347661</v>
      </c>
      <c r="DY24">
        <v>0</v>
      </c>
      <c r="DZ24">
        <v>-14.9625548387097</v>
      </c>
      <c r="EA24">
        <v>2.34476129032264</v>
      </c>
      <c r="EB24">
        <v>0.176538676816359</v>
      </c>
      <c r="EC24">
        <v>0</v>
      </c>
      <c r="ED24">
        <v>5.19081677419355</v>
      </c>
      <c r="EE24">
        <v>-0.166028225806462</v>
      </c>
      <c r="EF24">
        <v>0.012563761607226</v>
      </c>
      <c r="EG24">
        <v>1</v>
      </c>
      <c r="EH24">
        <v>1</v>
      </c>
      <c r="EI24">
        <v>3</v>
      </c>
      <c r="EJ24" t="s">
        <v>297</v>
      </c>
      <c r="EK24">
        <v>100</v>
      </c>
      <c r="EL24">
        <v>100</v>
      </c>
      <c r="EM24">
        <v>0.11</v>
      </c>
      <c r="EN24">
        <v>0.5946</v>
      </c>
      <c r="EO24">
        <v>0.266305899990271</v>
      </c>
      <c r="EP24">
        <v>-1.60436505785889e-05</v>
      </c>
      <c r="EQ24">
        <v>-1.15305589960158e-06</v>
      </c>
      <c r="ER24">
        <v>3.65813499827708e-10</v>
      </c>
      <c r="ES24">
        <v>0.432547016891201</v>
      </c>
      <c r="ET24">
        <v>0</v>
      </c>
      <c r="EU24">
        <v>0</v>
      </c>
      <c r="EV24">
        <v>0</v>
      </c>
      <c r="EW24">
        <v>18</v>
      </c>
      <c r="EX24">
        <v>2225</v>
      </c>
      <c r="EY24">
        <v>1</v>
      </c>
      <c r="EZ24">
        <v>25</v>
      </c>
      <c r="FA24">
        <v>3.9</v>
      </c>
      <c r="FB24">
        <v>3.7</v>
      </c>
      <c r="FC24">
        <v>2</v>
      </c>
      <c r="FD24">
        <v>490.945</v>
      </c>
      <c r="FE24">
        <v>522.879</v>
      </c>
      <c r="FF24">
        <v>34.1231</v>
      </c>
      <c r="FG24">
        <v>33.4139</v>
      </c>
      <c r="FH24">
        <v>29.9997</v>
      </c>
      <c r="FI24">
        <v>33.2114</v>
      </c>
      <c r="FJ24">
        <v>33.2301</v>
      </c>
      <c r="FK24">
        <v>19.1628</v>
      </c>
      <c r="FL24">
        <v>0</v>
      </c>
      <c r="FM24">
        <v>100</v>
      </c>
      <c r="FN24">
        <v>-999.9</v>
      </c>
      <c r="FO24">
        <v>400</v>
      </c>
      <c r="FP24">
        <v>26.8124</v>
      </c>
      <c r="FQ24">
        <v>97.8566</v>
      </c>
      <c r="FR24">
        <v>102.442</v>
      </c>
    </row>
    <row r="25" spans="1:174">
      <c r="A25">
        <v>9</v>
      </c>
      <c r="B25">
        <v>1607448839.6</v>
      </c>
      <c r="C25">
        <v>1692.59999990463</v>
      </c>
      <c r="D25" t="s">
        <v>336</v>
      </c>
      <c r="E25" t="s">
        <v>337</v>
      </c>
      <c r="F25" t="s">
        <v>338</v>
      </c>
      <c r="G25" t="s">
        <v>339</v>
      </c>
      <c r="H25">
        <v>1607448831.85</v>
      </c>
      <c r="I25">
        <f>(J25)/1000</f>
        <v>0</v>
      </c>
      <c r="J25">
        <f>1000*CA25*AH25*(BW25-BX25)/(100*BP25*(1000-AH25*BW25))</f>
        <v>0</v>
      </c>
      <c r="K25">
        <f>CA25*AH25*(BV25-BU25*(1000-AH25*BX25)/(1000-AH25*BW25))/(100*BP25)</f>
        <v>0</v>
      </c>
      <c r="L25">
        <f>BU25 - IF(AH25&gt;1, K25*BP25*100.0/(AJ25*CI25), 0)</f>
        <v>0</v>
      </c>
      <c r="M25">
        <f>((S25-I25/2)*L25-K25)/(S25+I25/2)</f>
        <v>0</v>
      </c>
      <c r="N25">
        <f>M25*(CB25+CC25)/1000.0</f>
        <v>0</v>
      </c>
      <c r="O25">
        <f>(BU25 - IF(AH25&gt;1, K25*BP25*100.0/(AJ25*CI25), 0))*(CB25+CC25)/1000.0</f>
        <v>0</v>
      </c>
      <c r="P25">
        <f>2.0/((1/R25-1/Q25)+SIGN(R25)*SQRT((1/R25-1/Q25)*(1/R25-1/Q25) + 4*BQ25/((BQ25+1)*(BQ25+1))*(2*1/R25*1/Q25-1/Q25*1/Q25)))</f>
        <v>0</v>
      </c>
      <c r="Q25">
        <f>IF(LEFT(BR25,1)&lt;&gt;"0",IF(LEFT(BR25,1)="1",3.0,BS25),$D$5+$E$5*(CI25*CB25/($K$5*1000))+$F$5*(CI25*CB25/($K$5*1000))*MAX(MIN(BP25,$J$5),$I$5)*MAX(MIN(BP25,$J$5),$I$5)+$G$5*MAX(MIN(BP25,$J$5),$I$5)*(CI25*CB25/($K$5*1000))+$H$5*(CI25*CB25/($K$5*1000))*(CI25*CB25/($K$5*1000)))</f>
        <v>0</v>
      </c>
      <c r="R25">
        <f>I25*(1000-(1000*0.61365*exp(17.502*V25/(240.97+V25))/(CB25+CC25)+BW25)/2)/(1000*0.61365*exp(17.502*V25/(240.97+V25))/(CB25+CC25)-BW25)</f>
        <v>0</v>
      </c>
      <c r="S25">
        <f>1/((BQ25+1)/(P25/1.6)+1/(Q25/1.37)) + BQ25/((BQ25+1)/(P25/1.6) + BQ25/(Q25/1.37))</f>
        <v>0</v>
      </c>
      <c r="T25">
        <f>(BM25*BO25)</f>
        <v>0</v>
      </c>
      <c r="U25">
        <f>(CD25+(T25+2*0.95*5.67E-8*(((CD25+$B$7)+273)^4-(CD25+273)^4)-44100*I25)/(1.84*29.3*Q25+8*0.95*5.67E-8*(CD25+273)^3))</f>
        <v>0</v>
      </c>
      <c r="V25">
        <f>($C$7*CE25+$D$7*CF25+$E$7*U25)</f>
        <v>0</v>
      </c>
      <c r="W25">
        <f>0.61365*exp(17.502*V25/(240.97+V25))</f>
        <v>0</v>
      </c>
      <c r="X25">
        <f>(Y25/Z25*100)</f>
        <v>0</v>
      </c>
      <c r="Y25">
        <f>BW25*(CB25+CC25)/1000</f>
        <v>0</v>
      </c>
      <c r="Z25">
        <f>0.61365*exp(17.502*CD25/(240.97+CD25))</f>
        <v>0</v>
      </c>
      <c r="AA25">
        <f>(W25-BW25*(CB25+CC25)/1000)</f>
        <v>0</v>
      </c>
      <c r="AB25">
        <f>(-I25*44100)</f>
        <v>0</v>
      </c>
      <c r="AC25">
        <f>2*29.3*Q25*0.92*(CD25-V25)</f>
        <v>0</v>
      </c>
      <c r="AD25">
        <f>2*0.95*5.67E-8*(((CD25+$B$7)+273)^4-(V25+273)^4)</f>
        <v>0</v>
      </c>
      <c r="AE25">
        <f>T25+AD25+AB25+AC25</f>
        <v>0</v>
      </c>
      <c r="AF25">
        <v>0</v>
      </c>
      <c r="AG25">
        <v>0</v>
      </c>
      <c r="AH25">
        <f>IF(AF25*$H$13&gt;=AJ25,1.0,(AJ25/(AJ25-AF25*$H$13)))</f>
        <v>0</v>
      </c>
      <c r="AI25">
        <f>(AH25-1)*100</f>
        <v>0</v>
      </c>
      <c r="AJ25">
        <f>MAX(0,($B$13+$C$13*CI25)/(1+$D$13*CI25)*CB25/(CD25+273)*$E$13)</f>
        <v>0</v>
      </c>
      <c r="AK25" t="s">
        <v>292</v>
      </c>
      <c r="AL25">
        <v>10143.9</v>
      </c>
      <c r="AM25">
        <v>715.476923076923</v>
      </c>
      <c r="AN25">
        <v>3262.08</v>
      </c>
      <c r="AO25">
        <f>1-AM25/AN25</f>
        <v>0</v>
      </c>
      <c r="AP25">
        <v>-0.577747479816223</v>
      </c>
      <c r="AQ25" t="s">
        <v>340</v>
      </c>
      <c r="AR25">
        <v>15371.6</v>
      </c>
      <c r="AS25">
        <v>765.0095</v>
      </c>
      <c r="AT25">
        <v>836.83</v>
      </c>
      <c r="AU25">
        <f>1-AS25/AT25</f>
        <v>0</v>
      </c>
      <c r="AV25">
        <v>0.5</v>
      </c>
      <c r="AW25">
        <f>BM25</f>
        <v>0</v>
      </c>
      <c r="AX25">
        <f>K25</f>
        <v>0</v>
      </c>
      <c r="AY25">
        <f>AU25*AV25*AW25</f>
        <v>0</v>
      </c>
      <c r="AZ25">
        <f>(AX25-AP25)/AW25</f>
        <v>0</v>
      </c>
      <c r="BA25">
        <f>(AN25-AT25)/AT25</f>
        <v>0</v>
      </c>
      <c r="BB25" t="s">
        <v>341</v>
      </c>
      <c r="BC25">
        <v>765.0095</v>
      </c>
      <c r="BD25">
        <v>577.43</v>
      </c>
      <c r="BE25">
        <f>1-BD25/AT25</f>
        <v>0</v>
      </c>
      <c r="BF25">
        <f>(AT25-BC25)/(AT25-BD25)</f>
        <v>0</v>
      </c>
      <c r="BG25">
        <f>(AN25-AT25)/(AN25-BD25)</f>
        <v>0</v>
      </c>
      <c r="BH25">
        <f>(AT25-BC25)/(AT25-AM25)</f>
        <v>0</v>
      </c>
      <c r="BI25">
        <f>(AN25-AT25)/(AN25-AM25)</f>
        <v>0</v>
      </c>
      <c r="BJ25">
        <f>(BF25*BD25/BC25)</f>
        <v>0</v>
      </c>
      <c r="BK25">
        <f>(1-BJ25)</f>
        <v>0</v>
      </c>
      <c r="BL25">
        <f>$B$11*CJ25+$C$11*CK25+$F$11*CL25*(1-CO25)</f>
        <v>0</v>
      </c>
      <c r="BM25">
        <f>BL25*BN25</f>
        <v>0</v>
      </c>
      <c r="BN25">
        <f>($B$11*$D$9+$C$11*$D$9+$F$11*((CY25+CQ25)/MAX(CY25+CQ25+CZ25, 0.1)*$I$9+CZ25/MAX(CY25+CQ25+CZ25, 0.1)*$J$9))/($B$11+$C$11+$F$11)</f>
        <v>0</v>
      </c>
      <c r="BO25">
        <f>($B$11*$K$9+$C$11*$K$9+$F$11*((CY25+CQ25)/MAX(CY25+CQ25+CZ25, 0.1)*$P$9+CZ25/MAX(CY25+CQ25+CZ25, 0.1)*$Q$9))/($B$11+$C$11+$F$11)</f>
        <v>0</v>
      </c>
      <c r="BP25">
        <v>6</v>
      </c>
      <c r="BQ25">
        <v>0.5</v>
      </c>
      <c r="BR25" t="s">
        <v>295</v>
      </c>
      <c r="BS25">
        <v>2</v>
      </c>
      <c r="BT25">
        <v>1607448831.85</v>
      </c>
      <c r="BU25">
        <v>400.019466666667</v>
      </c>
      <c r="BV25">
        <v>399.990333333333</v>
      </c>
      <c r="BW25">
        <v>23.7104233333333</v>
      </c>
      <c r="BX25">
        <v>23.73568</v>
      </c>
      <c r="BY25">
        <v>399.920466666667</v>
      </c>
      <c r="BZ25">
        <v>23.3590066666667</v>
      </c>
      <c r="CA25">
        <v>500.215066666667</v>
      </c>
      <c r="CB25">
        <v>102.089066666667</v>
      </c>
      <c r="CC25">
        <v>0.0999477866666666</v>
      </c>
      <c r="CD25">
        <v>35.43774</v>
      </c>
      <c r="CE25">
        <v>36.1469533333333</v>
      </c>
      <c r="CF25">
        <v>999.9</v>
      </c>
      <c r="CG25">
        <v>0</v>
      </c>
      <c r="CH25">
        <v>0</v>
      </c>
      <c r="CI25">
        <v>10005.5853333333</v>
      </c>
      <c r="CJ25">
        <v>0</v>
      </c>
      <c r="CK25">
        <v>273.633066666667</v>
      </c>
      <c r="CL25">
        <v>1399.99833333333</v>
      </c>
      <c r="CM25">
        <v>0.899997366666667</v>
      </c>
      <c r="CN25">
        <v>0.100002476666667</v>
      </c>
      <c r="CO25">
        <v>0</v>
      </c>
      <c r="CP25">
        <v>765.225533333333</v>
      </c>
      <c r="CQ25">
        <v>4.99948</v>
      </c>
      <c r="CR25">
        <v>10907.0666666667</v>
      </c>
      <c r="CS25">
        <v>11417.56</v>
      </c>
      <c r="CT25">
        <v>47.5873333333333</v>
      </c>
      <c r="CU25">
        <v>48.5914</v>
      </c>
      <c r="CV25">
        <v>48.404</v>
      </c>
      <c r="CW25">
        <v>48.1498</v>
      </c>
      <c r="CX25">
        <v>50.0205333333333</v>
      </c>
      <c r="CY25">
        <v>1255.494</v>
      </c>
      <c r="CZ25">
        <v>139.504333333333</v>
      </c>
      <c r="DA25">
        <v>0</v>
      </c>
      <c r="DB25">
        <v>286.900000095367</v>
      </c>
      <c r="DC25">
        <v>0</v>
      </c>
      <c r="DD25">
        <v>765.0095</v>
      </c>
      <c r="DE25">
        <v>-27.2528205115971</v>
      </c>
      <c r="DF25">
        <v>-472.683760743515</v>
      </c>
      <c r="DG25">
        <v>10903</v>
      </c>
      <c r="DH25">
        <v>15</v>
      </c>
      <c r="DI25">
        <v>1607448330.1</v>
      </c>
      <c r="DJ25" t="s">
        <v>331</v>
      </c>
      <c r="DK25">
        <v>1607448317.1</v>
      </c>
      <c r="DL25">
        <v>1607448330.1</v>
      </c>
      <c r="DM25">
        <v>3</v>
      </c>
      <c r="DN25">
        <v>-0.037</v>
      </c>
      <c r="DO25">
        <v>-0.012</v>
      </c>
      <c r="DP25">
        <v>0.099</v>
      </c>
      <c r="DQ25">
        <v>0.36</v>
      </c>
      <c r="DR25">
        <v>400</v>
      </c>
      <c r="DS25">
        <v>24</v>
      </c>
      <c r="DT25">
        <v>0.12</v>
      </c>
      <c r="DU25">
        <v>0.02</v>
      </c>
      <c r="DV25">
        <v>-0.0109217868839231</v>
      </c>
      <c r="DW25">
        <v>-0.0546189190615349</v>
      </c>
      <c r="DX25">
        <v>0.0357396958732577</v>
      </c>
      <c r="DY25">
        <v>1</v>
      </c>
      <c r="DZ25">
        <v>0.0271951019354839</v>
      </c>
      <c r="EA25">
        <v>-0.012682935967742</v>
      </c>
      <c r="EB25">
        <v>0.0433324523322408</v>
      </c>
      <c r="EC25">
        <v>1</v>
      </c>
      <c r="ED25">
        <v>-0.0290770984193548</v>
      </c>
      <c r="EE25">
        <v>0.296310787112903</v>
      </c>
      <c r="EF25">
        <v>0.0222096152857222</v>
      </c>
      <c r="EG25">
        <v>0</v>
      </c>
      <c r="EH25">
        <v>2</v>
      </c>
      <c r="EI25">
        <v>3</v>
      </c>
      <c r="EJ25" t="s">
        <v>302</v>
      </c>
      <c r="EK25">
        <v>100</v>
      </c>
      <c r="EL25">
        <v>100</v>
      </c>
      <c r="EM25">
        <v>0.099</v>
      </c>
      <c r="EN25">
        <v>0.3531</v>
      </c>
      <c r="EO25">
        <v>0.266305899990271</v>
      </c>
      <c r="EP25">
        <v>-1.60436505785889e-05</v>
      </c>
      <c r="EQ25">
        <v>-1.15305589960158e-06</v>
      </c>
      <c r="ER25">
        <v>3.65813499827708e-10</v>
      </c>
      <c r="ES25">
        <v>-0.151592192087207</v>
      </c>
      <c r="ET25">
        <v>-0.0148585495900011</v>
      </c>
      <c r="EU25">
        <v>0.00206202478538563</v>
      </c>
      <c r="EV25">
        <v>-2.15789431663115e-05</v>
      </c>
      <c r="EW25">
        <v>18</v>
      </c>
      <c r="EX25">
        <v>2225</v>
      </c>
      <c r="EY25">
        <v>1</v>
      </c>
      <c r="EZ25">
        <v>25</v>
      </c>
      <c r="FA25">
        <v>8.7</v>
      </c>
      <c r="FB25">
        <v>8.5</v>
      </c>
      <c r="FC25">
        <v>2</v>
      </c>
      <c r="FD25">
        <v>505.786</v>
      </c>
      <c r="FE25">
        <v>522.881</v>
      </c>
      <c r="FF25">
        <v>34.1</v>
      </c>
      <c r="FG25">
        <v>33.2579</v>
      </c>
      <c r="FH25">
        <v>30.0001</v>
      </c>
      <c r="FI25">
        <v>33.1078</v>
      </c>
      <c r="FJ25">
        <v>33.1374</v>
      </c>
      <c r="FK25">
        <v>19.1742</v>
      </c>
      <c r="FL25">
        <v>0</v>
      </c>
      <c r="FM25">
        <v>100</v>
      </c>
      <c r="FN25">
        <v>-999.9</v>
      </c>
      <c r="FO25">
        <v>400</v>
      </c>
      <c r="FP25">
        <v>28.7512</v>
      </c>
      <c r="FQ25">
        <v>97.8952</v>
      </c>
      <c r="FR25">
        <v>102.456</v>
      </c>
    </row>
    <row r="26" spans="1:174">
      <c r="A26">
        <v>10</v>
      </c>
      <c r="B26">
        <v>1607449011.1</v>
      </c>
      <c r="C26">
        <v>1864.09999990463</v>
      </c>
      <c r="D26" t="s">
        <v>342</v>
      </c>
      <c r="E26" t="s">
        <v>343</v>
      </c>
      <c r="F26" t="s">
        <v>338</v>
      </c>
      <c r="G26" t="s">
        <v>339</v>
      </c>
      <c r="H26">
        <v>1607449003.35</v>
      </c>
      <c r="I26">
        <f>(J26)/1000</f>
        <v>0</v>
      </c>
      <c r="J26">
        <f>1000*CA26*AH26*(BW26-BX26)/(100*BP26*(1000-AH26*BW26))</f>
        <v>0</v>
      </c>
      <c r="K26">
        <f>CA26*AH26*(BV26-BU26*(1000-AH26*BX26)/(1000-AH26*BW26))/(100*BP26)</f>
        <v>0</v>
      </c>
      <c r="L26">
        <f>BU26 - IF(AH26&gt;1, K26*BP26*100.0/(AJ26*CI26), 0)</f>
        <v>0</v>
      </c>
      <c r="M26">
        <f>((S26-I26/2)*L26-K26)/(S26+I26/2)</f>
        <v>0</v>
      </c>
      <c r="N26">
        <f>M26*(CB26+CC26)/1000.0</f>
        <v>0</v>
      </c>
      <c r="O26">
        <f>(BU26 - IF(AH26&gt;1, K26*BP26*100.0/(AJ26*CI26), 0))*(CB26+CC26)/1000.0</f>
        <v>0</v>
      </c>
      <c r="P26">
        <f>2.0/((1/R26-1/Q26)+SIGN(R26)*SQRT((1/R26-1/Q26)*(1/R26-1/Q26) + 4*BQ26/((BQ26+1)*(BQ26+1))*(2*1/R26*1/Q26-1/Q26*1/Q26)))</f>
        <v>0</v>
      </c>
      <c r="Q26">
        <f>IF(LEFT(BR26,1)&lt;&gt;"0",IF(LEFT(BR26,1)="1",3.0,BS26),$D$5+$E$5*(CI26*CB26/($K$5*1000))+$F$5*(CI26*CB26/($K$5*1000))*MAX(MIN(BP26,$J$5),$I$5)*MAX(MIN(BP26,$J$5),$I$5)+$G$5*MAX(MIN(BP26,$J$5),$I$5)*(CI26*CB26/($K$5*1000))+$H$5*(CI26*CB26/($K$5*1000))*(CI26*CB26/($K$5*1000)))</f>
        <v>0</v>
      </c>
      <c r="R26">
        <f>I26*(1000-(1000*0.61365*exp(17.502*V26/(240.97+V26))/(CB26+CC26)+BW26)/2)/(1000*0.61365*exp(17.502*V26/(240.97+V26))/(CB26+CC26)-BW26)</f>
        <v>0</v>
      </c>
      <c r="S26">
        <f>1/((BQ26+1)/(P26/1.6)+1/(Q26/1.37)) + BQ26/((BQ26+1)/(P26/1.6) + BQ26/(Q26/1.37))</f>
        <v>0</v>
      </c>
      <c r="T26">
        <f>(BM26*BO26)</f>
        <v>0</v>
      </c>
      <c r="U26">
        <f>(CD26+(T26+2*0.95*5.67E-8*(((CD26+$B$7)+273)^4-(CD26+273)^4)-44100*I26)/(1.84*29.3*Q26+8*0.95*5.67E-8*(CD26+273)^3))</f>
        <v>0</v>
      </c>
      <c r="V26">
        <f>($C$7*CE26+$D$7*CF26+$E$7*U26)</f>
        <v>0</v>
      </c>
      <c r="W26">
        <f>0.61365*exp(17.502*V26/(240.97+V26))</f>
        <v>0</v>
      </c>
      <c r="X26">
        <f>(Y26/Z26*100)</f>
        <v>0</v>
      </c>
      <c r="Y26">
        <f>BW26*(CB26+CC26)/1000</f>
        <v>0</v>
      </c>
      <c r="Z26">
        <f>0.61365*exp(17.502*CD26/(240.97+CD26))</f>
        <v>0</v>
      </c>
      <c r="AA26">
        <f>(W26-BW26*(CB26+CC26)/1000)</f>
        <v>0</v>
      </c>
      <c r="AB26">
        <f>(-I26*44100)</f>
        <v>0</v>
      </c>
      <c r="AC26">
        <f>2*29.3*Q26*0.92*(CD26-V26)</f>
        <v>0</v>
      </c>
      <c r="AD26">
        <f>2*0.95*5.67E-8*(((CD26+$B$7)+273)^4-(V26+273)^4)</f>
        <v>0</v>
      </c>
      <c r="AE26">
        <f>T26+AD26+AB26+AC26</f>
        <v>0</v>
      </c>
      <c r="AF26">
        <v>0</v>
      </c>
      <c r="AG26">
        <v>0</v>
      </c>
      <c r="AH26">
        <f>IF(AF26*$H$13&gt;=AJ26,1.0,(AJ26/(AJ26-AF26*$H$13)))</f>
        <v>0</v>
      </c>
      <c r="AI26">
        <f>(AH26-1)*100</f>
        <v>0</v>
      </c>
      <c r="AJ26">
        <f>MAX(0,($B$13+$C$13*CI26)/(1+$D$13*CI26)*CB26/(CD26+273)*$E$13)</f>
        <v>0</v>
      </c>
      <c r="AK26" t="s">
        <v>292</v>
      </c>
      <c r="AL26">
        <v>10143.9</v>
      </c>
      <c r="AM26">
        <v>715.476923076923</v>
      </c>
      <c r="AN26">
        <v>3262.08</v>
      </c>
      <c r="AO26">
        <f>1-AM26/AN26</f>
        <v>0</v>
      </c>
      <c r="AP26">
        <v>-0.577747479816223</v>
      </c>
      <c r="AQ26" t="s">
        <v>344</v>
      </c>
      <c r="AR26">
        <v>15379.8</v>
      </c>
      <c r="AS26">
        <v>760.11136</v>
      </c>
      <c r="AT26">
        <v>837.13</v>
      </c>
      <c r="AU26">
        <f>1-AS26/AT26</f>
        <v>0</v>
      </c>
      <c r="AV26">
        <v>0.5</v>
      </c>
      <c r="AW26">
        <f>BM26</f>
        <v>0</v>
      </c>
      <c r="AX26">
        <f>K26</f>
        <v>0</v>
      </c>
      <c r="AY26">
        <f>AU26*AV26*AW26</f>
        <v>0</v>
      </c>
      <c r="AZ26">
        <f>(AX26-AP26)/AW26</f>
        <v>0</v>
      </c>
      <c r="BA26">
        <f>(AN26-AT26)/AT26</f>
        <v>0</v>
      </c>
      <c r="BB26" t="s">
        <v>345</v>
      </c>
      <c r="BC26">
        <v>760.11136</v>
      </c>
      <c r="BD26">
        <v>538.98</v>
      </c>
      <c r="BE26">
        <f>1-BD26/AT26</f>
        <v>0</v>
      </c>
      <c r="BF26">
        <f>(AT26-BC26)/(AT26-BD26)</f>
        <v>0</v>
      </c>
      <c r="BG26">
        <f>(AN26-AT26)/(AN26-BD26)</f>
        <v>0</v>
      </c>
      <c r="BH26">
        <f>(AT26-BC26)/(AT26-AM26)</f>
        <v>0</v>
      </c>
      <c r="BI26">
        <f>(AN26-AT26)/(AN26-AM26)</f>
        <v>0</v>
      </c>
      <c r="BJ26">
        <f>(BF26*BD26/BC26)</f>
        <v>0</v>
      </c>
      <c r="BK26">
        <f>(1-BJ26)</f>
        <v>0</v>
      </c>
      <c r="BL26">
        <f>$B$11*CJ26+$C$11*CK26+$F$11*CL26*(1-CO26)</f>
        <v>0</v>
      </c>
      <c r="BM26">
        <f>BL26*BN26</f>
        <v>0</v>
      </c>
      <c r="BN26">
        <f>($B$11*$D$9+$C$11*$D$9+$F$11*((CY26+CQ26)/MAX(CY26+CQ26+CZ26, 0.1)*$I$9+CZ26/MAX(CY26+CQ26+CZ26, 0.1)*$J$9))/($B$11+$C$11+$F$11)</f>
        <v>0</v>
      </c>
      <c r="BO26">
        <f>($B$11*$K$9+$C$11*$K$9+$F$11*((CY26+CQ26)/MAX(CY26+CQ26+CZ26, 0.1)*$P$9+CZ26/MAX(CY26+CQ26+CZ26, 0.1)*$Q$9))/($B$11+$C$11+$F$11)</f>
        <v>0</v>
      </c>
      <c r="BP26">
        <v>6</v>
      </c>
      <c r="BQ26">
        <v>0.5</v>
      </c>
      <c r="BR26" t="s">
        <v>295</v>
      </c>
      <c r="BS26">
        <v>2</v>
      </c>
      <c r="BT26">
        <v>1607449003.35</v>
      </c>
      <c r="BU26">
        <v>399.9961</v>
      </c>
      <c r="BV26">
        <v>399.9911</v>
      </c>
      <c r="BW26">
        <v>23.9514733333333</v>
      </c>
      <c r="BX26">
        <v>23.88694</v>
      </c>
      <c r="BY26">
        <v>399.8491</v>
      </c>
      <c r="BZ26">
        <v>23.5854733333333</v>
      </c>
      <c r="CA26">
        <v>500.1992</v>
      </c>
      <c r="CB26">
        <v>102.090266666667</v>
      </c>
      <c r="CC26">
        <v>0.09985916</v>
      </c>
      <c r="CD26">
        <v>35.67444</v>
      </c>
      <c r="CE26">
        <v>36.1498166666667</v>
      </c>
      <c r="CF26">
        <v>999.9</v>
      </c>
      <c r="CG26">
        <v>0</v>
      </c>
      <c r="CH26">
        <v>0</v>
      </c>
      <c r="CI26">
        <v>9996.46133333333</v>
      </c>
      <c r="CJ26">
        <v>0</v>
      </c>
      <c r="CK26">
        <v>79.4335033333333</v>
      </c>
      <c r="CL26">
        <v>1399.97</v>
      </c>
      <c r="CM26">
        <v>0.9000004</v>
      </c>
      <c r="CN26">
        <v>0.09999925</v>
      </c>
      <c r="CO26">
        <v>0</v>
      </c>
      <c r="CP26">
        <v>760.2228</v>
      </c>
      <c r="CQ26">
        <v>4.99948</v>
      </c>
      <c r="CR26">
        <v>10823.19</v>
      </c>
      <c r="CS26">
        <v>11417.3266666667</v>
      </c>
      <c r="CT26">
        <v>46.9582</v>
      </c>
      <c r="CU26">
        <v>48.0704</v>
      </c>
      <c r="CV26">
        <v>47.7164</v>
      </c>
      <c r="CW26">
        <v>47.6874</v>
      </c>
      <c r="CX26">
        <v>49.4956</v>
      </c>
      <c r="CY26">
        <v>1255.472</v>
      </c>
      <c r="CZ26">
        <v>139.498</v>
      </c>
      <c r="DA26">
        <v>0</v>
      </c>
      <c r="DB26">
        <v>170.600000143051</v>
      </c>
      <c r="DC26">
        <v>0</v>
      </c>
      <c r="DD26">
        <v>760.11136</v>
      </c>
      <c r="DE26">
        <v>-10.3440000012274</v>
      </c>
      <c r="DF26">
        <v>-171.292307783371</v>
      </c>
      <c r="DG26">
        <v>10821.488</v>
      </c>
      <c r="DH26">
        <v>15</v>
      </c>
      <c r="DI26">
        <v>1607449032.1</v>
      </c>
      <c r="DJ26" t="s">
        <v>346</v>
      </c>
      <c r="DK26">
        <v>1607449032.1</v>
      </c>
      <c r="DL26">
        <v>1607449027.6</v>
      </c>
      <c r="DM26">
        <v>4</v>
      </c>
      <c r="DN26">
        <v>0.048</v>
      </c>
      <c r="DO26">
        <v>0.006</v>
      </c>
      <c r="DP26">
        <v>0.147</v>
      </c>
      <c r="DQ26">
        <v>0.366</v>
      </c>
      <c r="DR26">
        <v>400</v>
      </c>
      <c r="DS26">
        <v>24</v>
      </c>
      <c r="DT26">
        <v>0.46</v>
      </c>
      <c r="DU26">
        <v>0.07</v>
      </c>
      <c r="DV26">
        <v>0.0149142690023776</v>
      </c>
      <c r="DW26">
        <v>0.0578393738258733</v>
      </c>
      <c r="DX26">
        <v>0.0207151595553817</v>
      </c>
      <c r="DY26">
        <v>1</v>
      </c>
      <c r="DZ26">
        <v>-0.0430258441935484</v>
      </c>
      <c r="EA26">
        <v>-0.0795520504838709</v>
      </c>
      <c r="EB26">
        <v>0.0244039779349676</v>
      </c>
      <c r="EC26">
        <v>1</v>
      </c>
      <c r="ED26">
        <v>0.0603062451612903</v>
      </c>
      <c r="EE26">
        <v>0.0240503951612903</v>
      </c>
      <c r="EF26">
        <v>0.00188011769601365</v>
      </c>
      <c r="EG26">
        <v>1</v>
      </c>
      <c r="EH26">
        <v>3</v>
      </c>
      <c r="EI26">
        <v>3</v>
      </c>
      <c r="EJ26" t="s">
        <v>315</v>
      </c>
      <c r="EK26">
        <v>100</v>
      </c>
      <c r="EL26">
        <v>100</v>
      </c>
      <c r="EM26">
        <v>0.147</v>
      </c>
      <c r="EN26">
        <v>0.366</v>
      </c>
      <c r="EO26">
        <v>0.266305899990271</v>
      </c>
      <c r="EP26">
        <v>-1.60436505785889e-05</v>
      </c>
      <c r="EQ26">
        <v>-1.15305589960158e-06</v>
      </c>
      <c r="ER26">
        <v>3.65813499827708e-10</v>
      </c>
      <c r="ES26">
        <v>-0.151592192087207</v>
      </c>
      <c r="ET26">
        <v>-0.0148585495900011</v>
      </c>
      <c r="EU26">
        <v>0.00206202478538563</v>
      </c>
      <c r="EV26">
        <v>-2.15789431663115e-05</v>
      </c>
      <c r="EW26">
        <v>18</v>
      </c>
      <c r="EX26">
        <v>2225</v>
      </c>
      <c r="EY26">
        <v>1</v>
      </c>
      <c r="EZ26">
        <v>25</v>
      </c>
      <c r="FA26">
        <v>11.6</v>
      </c>
      <c r="FB26">
        <v>11.3</v>
      </c>
      <c r="FC26">
        <v>2</v>
      </c>
      <c r="FD26">
        <v>507.366</v>
      </c>
      <c r="FE26">
        <v>521.743</v>
      </c>
      <c r="FF26">
        <v>34.1842</v>
      </c>
      <c r="FG26">
        <v>33.3708</v>
      </c>
      <c r="FH26">
        <v>30.0005</v>
      </c>
      <c r="FI26">
        <v>33.1881</v>
      </c>
      <c r="FJ26">
        <v>33.2132</v>
      </c>
      <c r="FK26">
        <v>19.1797</v>
      </c>
      <c r="FL26">
        <v>0</v>
      </c>
      <c r="FM26">
        <v>100</v>
      </c>
      <c r="FN26">
        <v>-999.9</v>
      </c>
      <c r="FO26">
        <v>400</v>
      </c>
      <c r="FP26">
        <v>35.6522</v>
      </c>
      <c r="FQ26">
        <v>97.8705</v>
      </c>
      <c r="FR26">
        <v>102.418</v>
      </c>
    </row>
    <row r="27" spans="1:174">
      <c r="A27">
        <v>11</v>
      </c>
      <c r="B27">
        <v>1607449246.5</v>
      </c>
      <c r="C27">
        <v>2099.5</v>
      </c>
      <c r="D27" t="s">
        <v>347</v>
      </c>
      <c r="E27" t="s">
        <v>348</v>
      </c>
      <c r="F27" t="s">
        <v>349</v>
      </c>
      <c r="G27" t="s">
        <v>306</v>
      </c>
      <c r="H27">
        <v>1607449238.75</v>
      </c>
      <c r="I27">
        <f>(J27)/1000</f>
        <v>0</v>
      </c>
      <c r="J27">
        <f>1000*CA27*AH27*(BW27-BX27)/(100*BP27*(1000-AH27*BW27))</f>
        <v>0</v>
      </c>
      <c r="K27">
        <f>CA27*AH27*(BV27-BU27*(1000-AH27*BX27)/(1000-AH27*BW27))/(100*BP27)</f>
        <v>0</v>
      </c>
      <c r="L27">
        <f>BU27 - IF(AH27&gt;1, K27*BP27*100.0/(AJ27*CI27), 0)</f>
        <v>0</v>
      </c>
      <c r="M27">
        <f>((S27-I27/2)*L27-K27)/(S27+I27/2)</f>
        <v>0</v>
      </c>
      <c r="N27">
        <f>M27*(CB27+CC27)/1000.0</f>
        <v>0</v>
      </c>
      <c r="O27">
        <f>(BU27 - IF(AH27&gt;1, K27*BP27*100.0/(AJ27*CI27), 0))*(CB27+CC27)/1000.0</f>
        <v>0</v>
      </c>
      <c r="P27">
        <f>2.0/((1/R27-1/Q27)+SIGN(R27)*SQRT((1/R27-1/Q27)*(1/R27-1/Q27) + 4*BQ27/((BQ27+1)*(BQ27+1))*(2*1/R27*1/Q27-1/Q27*1/Q27)))</f>
        <v>0</v>
      </c>
      <c r="Q27">
        <f>IF(LEFT(BR27,1)&lt;&gt;"0",IF(LEFT(BR27,1)="1",3.0,BS27),$D$5+$E$5*(CI27*CB27/($K$5*1000))+$F$5*(CI27*CB27/($K$5*1000))*MAX(MIN(BP27,$J$5),$I$5)*MAX(MIN(BP27,$J$5),$I$5)+$G$5*MAX(MIN(BP27,$J$5),$I$5)*(CI27*CB27/($K$5*1000))+$H$5*(CI27*CB27/($K$5*1000))*(CI27*CB27/($K$5*1000)))</f>
        <v>0</v>
      </c>
      <c r="R27">
        <f>I27*(1000-(1000*0.61365*exp(17.502*V27/(240.97+V27))/(CB27+CC27)+BW27)/2)/(1000*0.61365*exp(17.502*V27/(240.97+V27))/(CB27+CC27)-BW27)</f>
        <v>0</v>
      </c>
      <c r="S27">
        <f>1/((BQ27+1)/(P27/1.6)+1/(Q27/1.37)) + BQ27/((BQ27+1)/(P27/1.6) + BQ27/(Q27/1.37))</f>
        <v>0</v>
      </c>
      <c r="T27">
        <f>(BM27*BO27)</f>
        <v>0</v>
      </c>
      <c r="U27">
        <f>(CD27+(T27+2*0.95*5.67E-8*(((CD27+$B$7)+273)^4-(CD27+273)^4)-44100*I27)/(1.84*29.3*Q27+8*0.95*5.67E-8*(CD27+273)^3))</f>
        <v>0</v>
      </c>
      <c r="V27">
        <f>($C$7*CE27+$D$7*CF27+$E$7*U27)</f>
        <v>0</v>
      </c>
      <c r="W27">
        <f>0.61365*exp(17.502*V27/(240.97+V27))</f>
        <v>0</v>
      </c>
      <c r="X27">
        <f>(Y27/Z27*100)</f>
        <v>0</v>
      </c>
      <c r="Y27">
        <f>BW27*(CB27+CC27)/1000</f>
        <v>0</v>
      </c>
      <c r="Z27">
        <f>0.61365*exp(17.502*CD27/(240.97+CD27))</f>
        <v>0</v>
      </c>
      <c r="AA27">
        <f>(W27-BW27*(CB27+CC27)/1000)</f>
        <v>0</v>
      </c>
      <c r="AB27">
        <f>(-I27*44100)</f>
        <v>0</v>
      </c>
      <c r="AC27">
        <f>2*29.3*Q27*0.92*(CD27-V27)</f>
        <v>0</v>
      </c>
      <c r="AD27">
        <f>2*0.95*5.67E-8*(((CD27+$B$7)+273)^4-(V27+273)^4)</f>
        <v>0</v>
      </c>
      <c r="AE27">
        <f>T27+AD27+AB27+AC27</f>
        <v>0</v>
      </c>
      <c r="AF27">
        <v>0</v>
      </c>
      <c r="AG27">
        <v>0</v>
      </c>
      <c r="AH27">
        <f>IF(AF27*$H$13&gt;=AJ27,1.0,(AJ27/(AJ27-AF27*$H$13)))</f>
        <v>0</v>
      </c>
      <c r="AI27">
        <f>(AH27-1)*100</f>
        <v>0</v>
      </c>
      <c r="AJ27">
        <f>MAX(0,($B$13+$C$13*CI27)/(1+$D$13*CI27)*CB27/(CD27+273)*$E$13)</f>
        <v>0</v>
      </c>
      <c r="AK27" t="s">
        <v>292</v>
      </c>
      <c r="AL27">
        <v>10143.9</v>
      </c>
      <c r="AM27">
        <v>715.476923076923</v>
      </c>
      <c r="AN27">
        <v>3262.08</v>
      </c>
      <c r="AO27">
        <f>1-AM27/AN27</f>
        <v>0</v>
      </c>
      <c r="AP27">
        <v>-0.577747479816223</v>
      </c>
      <c r="AQ27" t="s">
        <v>350</v>
      </c>
      <c r="AR27">
        <v>15375</v>
      </c>
      <c r="AS27">
        <v>1032.36538461538</v>
      </c>
      <c r="AT27">
        <v>1429.95</v>
      </c>
      <c r="AU27">
        <f>1-AS27/AT27</f>
        <v>0</v>
      </c>
      <c r="AV27">
        <v>0.5</v>
      </c>
      <c r="AW27">
        <f>BM27</f>
        <v>0</v>
      </c>
      <c r="AX27">
        <f>K27</f>
        <v>0</v>
      </c>
      <c r="AY27">
        <f>AU27*AV27*AW27</f>
        <v>0</v>
      </c>
      <c r="AZ27">
        <f>(AX27-AP27)/AW27</f>
        <v>0</v>
      </c>
      <c r="BA27">
        <f>(AN27-AT27)/AT27</f>
        <v>0</v>
      </c>
      <c r="BB27" t="s">
        <v>351</v>
      </c>
      <c r="BC27">
        <v>1032.36538461538</v>
      </c>
      <c r="BD27">
        <v>797.52</v>
      </c>
      <c r="BE27">
        <f>1-BD27/AT27</f>
        <v>0</v>
      </c>
      <c r="BF27">
        <f>(AT27-BC27)/(AT27-BD27)</f>
        <v>0</v>
      </c>
      <c r="BG27">
        <f>(AN27-AT27)/(AN27-BD27)</f>
        <v>0</v>
      </c>
      <c r="BH27">
        <f>(AT27-BC27)/(AT27-AM27)</f>
        <v>0</v>
      </c>
      <c r="BI27">
        <f>(AN27-AT27)/(AN27-AM27)</f>
        <v>0</v>
      </c>
      <c r="BJ27">
        <f>(BF27*BD27/BC27)</f>
        <v>0</v>
      </c>
      <c r="BK27">
        <f>(1-BJ27)</f>
        <v>0</v>
      </c>
      <c r="BL27">
        <f>$B$11*CJ27+$C$11*CK27+$F$11*CL27*(1-CO27)</f>
        <v>0</v>
      </c>
      <c r="BM27">
        <f>BL27*BN27</f>
        <v>0</v>
      </c>
      <c r="BN27">
        <f>($B$11*$D$9+$C$11*$D$9+$F$11*((CY27+CQ27)/MAX(CY27+CQ27+CZ27, 0.1)*$I$9+CZ27/MAX(CY27+CQ27+CZ27, 0.1)*$J$9))/($B$11+$C$11+$F$11)</f>
        <v>0</v>
      </c>
      <c r="BO27">
        <f>($B$11*$K$9+$C$11*$K$9+$F$11*((CY27+CQ27)/MAX(CY27+CQ27+CZ27, 0.1)*$P$9+CZ27/MAX(CY27+CQ27+CZ27, 0.1)*$Q$9))/($B$11+$C$11+$F$11)</f>
        <v>0</v>
      </c>
      <c r="BP27">
        <v>6</v>
      </c>
      <c r="BQ27">
        <v>0.5</v>
      </c>
      <c r="BR27" t="s">
        <v>295</v>
      </c>
      <c r="BS27">
        <v>2</v>
      </c>
      <c r="BT27">
        <v>1607449238.75</v>
      </c>
      <c r="BU27">
        <v>381.765366666667</v>
      </c>
      <c r="BV27">
        <v>399.9761</v>
      </c>
      <c r="BW27">
        <v>28.61073</v>
      </c>
      <c r="BX27">
        <v>23.9166166666667</v>
      </c>
      <c r="BY27">
        <v>381.604433333333</v>
      </c>
      <c r="BZ27">
        <v>28.02777</v>
      </c>
      <c r="CA27">
        <v>500.2024</v>
      </c>
      <c r="CB27">
        <v>102.0867</v>
      </c>
      <c r="CC27">
        <v>0.10001033</v>
      </c>
      <c r="CD27">
        <v>35.3778133333333</v>
      </c>
      <c r="CE27">
        <v>35.2446666666667</v>
      </c>
      <c r="CF27">
        <v>999.9</v>
      </c>
      <c r="CG27">
        <v>0</v>
      </c>
      <c r="CH27">
        <v>0</v>
      </c>
      <c r="CI27">
        <v>9998.275</v>
      </c>
      <c r="CJ27">
        <v>0</v>
      </c>
      <c r="CK27">
        <v>342.6678</v>
      </c>
      <c r="CL27">
        <v>1400.00566666667</v>
      </c>
      <c r="CM27">
        <v>0.900006</v>
      </c>
      <c r="CN27">
        <v>0.0999936</v>
      </c>
      <c r="CO27">
        <v>0</v>
      </c>
      <c r="CP27">
        <v>1032.48633333333</v>
      </c>
      <c r="CQ27">
        <v>4.99948</v>
      </c>
      <c r="CR27">
        <v>14668.91</v>
      </c>
      <c r="CS27">
        <v>11417.64</v>
      </c>
      <c r="CT27">
        <v>46.1331333333333</v>
      </c>
      <c r="CU27">
        <v>47.6456666666667</v>
      </c>
      <c r="CV27">
        <v>46.9039333333333</v>
      </c>
      <c r="CW27">
        <v>47.3122</v>
      </c>
      <c r="CX27">
        <v>48.804</v>
      </c>
      <c r="CY27">
        <v>1255.51566666667</v>
      </c>
      <c r="CZ27">
        <v>139.49</v>
      </c>
      <c r="DA27">
        <v>0</v>
      </c>
      <c r="DB27">
        <v>234.900000095367</v>
      </c>
      <c r="DC27">
        <v>0</v>
      </c>
      <c r="DD27">
        <v>1032.36538461538</v>
      </c>
      <c r="DE27">
        <v>-14.9182906022055</v>
      </c>
      <c r="DF27">
        <v>-223.617093815032</v>
      </c>
      <c r="DG27">
        <v>14666.7076923077</v>
      </c>
      <c r="DH27">
        <v>15</v>
      </c>
      <c r="DI27">
        <v>1607449032.1</v>
      </c>
      <c r="DJ27" t="s">
        <v>346</v>
      </c>
      <c r="DK27">
        <v>1607449032.1</v>
      </c>
      <c r="DL27">
        <v>1607449027.6</v>
      </c>
      <c r="DM27">
        <v>4</v>
      </c>
      <c r="DN27">
        <v>0.048</v>
      </c>
      <c r="DO27">
        <v>0.006</v>
      </c>
      <c r="DP27">
        <v>0.147</v>
      </c>
      <c r="DQ27">
        <v>0.366</v>
      </c>
      <c r="DR27">
        <v>400</v>
      </c>
      <c r="DS27">
        <v>24</v>
      </c>
      <c r="DT27">
        <v>0.46</v>
      </c>
      <c r="DU27">
        <v>0.07</v>
      </c>
      <c r="DV27">
        <v>13.6437213108308</v>
      </c>
      <c r="DW27">
        <v>0.0933098802722063</v>
      </c>
      <c r="DX27">
        <v>0.0192119513899802</v>
      </c>
      <c r="DY27">
        <v>1</v>
      </c>
      <c r="DZ27">
        <v>-18.2107466666667</v>
      </c>
      <c r="EA27">
        <v>-0.169228031145741</v>
      </c>
      <c r="EB27">
        <v>0.0240005796226302</v>
      </c>
      <c r="EC27">
        <v>1</v>
      </c>
      <c r="ED27">
        <v>4.69411866666667</v>
      </c>
      <c r="EE27">
        <v>0.0573517241379342</v>
      </c>
      <c r="EF27">
        <v>0.00447441596437145</v>
      </c>
      <c r="EG27">
        <v>1</v>
      </c>
      <c r="EH27">
        <v>3</v>
      </c>
      <c r="EI27">
        <v>3</v>
      </c>
      <c r="EJ27" t="s">
        <v>315</v>
      </c>
      <c r="EK27">
        <v>100</v>
      </c>
      <c r="EL27">
        <v>100</v>
      </c>
      <c r="EM27">
        <v>0.161</v>
      </c>
      <c r="EN27">
        <v>0.5832</v>
      </c>
      <c r="EO27">
        <v>0.314648820837887</v>
      </c>
      <c r="EP27">
        <v>-1.60436505785889e-05</v>
      </c>
      <c r="EQ27">
        <v>-1.15305589960158e-06</v>
      </c>
      <c r="ER27">
        <v>3.65813499827708e-10</v>
      </c>
      <c r="ES27">
        <v>0.438813721433286</v>
      </c>
      <c r="ET27">
        <v>0</v>
      </c>
      <c r="EU27">
        <v>0</v>
      </c>
      <c r="EV27">
        <v>0</v>
      </c>
      <c r="EW27">
        <v>18</v>
      </c>
      <c r="EX27">
        <v>2225</v>
      </c>
      <c r="EY27">
        <v>1</v>
      </c>
      <c r="EZ27">
        <v>25</v>
      </c>
      <c r="FA27">
        <v>3.6</v>
      </c>
      <c r="FB27">
        <v>3.6</v>
      </c>
      <c r="FC27">
        <v>2</v>
      </c>
      <c r="FD27">
        <v>511.527</v>
      </c>
      <c r="FE27">
        <v>520.329</v>
      </c>
      <c r="FF27">
        <v>34.2219</v>
      </c>
      <c r="FG27">
        <v>33.557</v>
      </c>
      <c r="FH27">
        <v>30.0002</v>
      </c>
      <c r="FI27">
        <v>33.3537</v>
      </c>
      <c r="FJ27">
        <v>33.3732</v>
      </c>
      <c r="FK27">
        <v>19.1881</v>
      </c>
      <c r="FL27">
        <v>0</v>
      </c>
      <c r="FM27">
        <v>100</v>
      </c>
      <c r="FN27">
        <v>-999.9</v>
      </c>
      <c r="FO27">
        <v>400</v>
      </c>
      <c r="FP27">
        <v>35.6522</v>
      </c>
      <c r="FQ27">
        <v>97.8503</v>
      </c>
      <c r="FR27">
        <v>102.384</v>
      </c>
    </row>
    <row r="28" spans="1:174">
      <c r="A28">
        <v>12</v>
      </c>
      <c r="B28">
        <v>1607449426</v>
      </c>
      <c r="C28">
        <v>2279</v>
      </c>
      <c r="D28" t="s">
        <v>352</v>
      </c>
      <c r="E28" t="s">
        <v>353</v>
      </c>
      <c r="F28" t="s">
        <v>349</v>
      </c>
      <c r="G28" t="s">
        <v>306</v>
      </c>
      <c r="H28">
        <v>1607449418.25</v>
      </c>
      <c r="I28">
        <f>(J28)/1000</f>
        <v>0</v>
      </c>
      <c r="J28">
        <f>1000*CA28*AH28*(BW28-BX28)/(100*BP28*(1000-AH28*BW28))</f>
        <v>0</v>
      </c>
      <c r="K28">
        <f>CA28*AH28*(BV28-BU28*(1000-AH28*BX28)/(1000-AH28*BW28))/(100*BP28)</f>
        <v>0</v>
      </c>
      <c r="L28">
        <f>BU28 - IF(AH28&gt;1, K28*BP28*100.0/(AJ28*CI28), 0)</f>
        <v>0</v>
      </c>
      <c r="M28">
        <f>((S28-I28/2)*L28-K28)/(S28+I28/2)</f>
        <v>0</v>
      </c>
      <c r="N28">
        <f>M28*(CB28+CC28)/1000.0</f>
        <v>0</v>
      </c>
      <c r="O28">
        <f>(BU28 - IF(AH28&gt;1, K28*BP28*100.0/(AJ28*CI28), 0))*(CB28+CC28)/1000.0</f>
        <v>0</v>
      </c>
      <c r="P28">
        <f>2.0/((1/R28-1/Q28)+SIGN(R28)*SQRT((1/R28-1/Q28)*(1/R28-1/Q28) + 4*BQ28/((BQ28+1)*(BQ28+1))*(2*1/R28*1/Q28-1/Q28*1/Q28)))</f>
        <v>0</v>
      </c>
      <c r="Q28">
        <f>IF(LEFT(BR28,1)&lt;&gt;"0",IF(LEFT(BR28,1)="1",3.0,BS28),$D$5+$E$5*(CI28*CB28/($K$5*1000))+$F$5*(CI28*CB28/($K$5*1000))*MAX(MIN(BP28,$J$5),$I$5)*MAX(MIN(BP28,$J$5),$I$5)+$G$5*MAX(MIN(BP28,$J$5),$I$5)*(CI28*CB28/($K$5*1000))+$H$5*(CI28*CB28/($K$5*1000))*(CI28*CB28/($K$5*1000)))</f>
        <v>0</v>
      </c>
      <c r="R28">
        <f>I28*(1000-(1000*0.61365*exp(17.502*V28/(240.97+V28))/(CB28+CC28)+BW28)/2)/(1000*0.61365*exp(17.502*V28/(240.97+V28))/(CB28+CC28)-BW28)</f>
        <v>0</v>
      </c>
      <c r="S28">
        <f>1/((BQ28+1)/(P28/1.6)+1/(Q28/1.37)) + BQ28/((BQ28+1)/(P28/1.6) + BQ28/(Q28/1.37))</f>
        <v>0</v>
      </c>
      <c r="T28">
        <f>(BM28*BO28)</f>
        <v>0</v>
      </c>
      <c r="U28">
        <f>(CD28+(T28+2*0.95*5.67E-8*(((CD28+$B$7)+273)^4-(CD28+273)^4)-44100*I28)/(1.84*29.3*Q28+8*0.95*5.67E-8*(CD28+273)^3))</f>
        <v>0</v>
      </c>
      <c r="V28">
        <f>($C$7*CE28+$D$7*CF28+$E$7*U28)</f>
        <v>0</v>
      </c>
      <c r="W28">
        <f>0.61365*exp(17.502*V28/(240.97+V28))</f>
        <v>0</v>
      </c>
      <c r="X28">
        <f>(Y28/Z28*100)</f>
        <v>0</v>
      </c>
      <c r="Y28">
        <f>BW28*(CB28+CC28)/1000</f>
        <v>0</v>
      </c>
      <c r="Z28">
        <f>0.61365*exp(17.502*CD28/(240.97+CD28))</f>
        <v>0</v>
      </c>
      <c r="AA28">
        <f>(W28-BW28*(CB28+CC28)/1000)</f>
        <v>0</v>
      </c>
      <c r="AB28">
        <f>(-I28*44100)</f>
        <v>0</v>
      </c>
      <c r="AC28">
        <f>2*29.3*Q28*0.92*(CD28-V28)</f>
        <v>0</v>
      </c>
      <c r="AD28">
        <f>2*0.95*5.67E-8*(((CD28+$B$7)+273)^4-(V28+273)^4)</f>
        <v>0</v>
      </c>
      <c r="AE28">
        <f>T28+AD28+AB28+AC28</f>
        <v>0</v>
      </c>
      <c r="AF28">
        <v>0</v>
      </c>
      <c r="AG28">
        <v>0</v>
      </c>
      <c r="AH28">
        <f>IF(AF28*$H$13&gt;=AJ28,1.0,(AJ28/(AJ28-AF28*$H$13)))</f>
        <v>0</v>
      </c>
      <c r="AI28">
        <f>(AH28-1)*100</f>
        <v>0</v>
      </c>
      <c r="AJ28">
        <f>MAX(0,($B$13+$C$13*CI28)/(1+$D$13*CI28)*CB28/(CD28+273)*$E$13)</f>
        <v>0</v>
      </c>
      <c r="AK28" t="s">
        <v>292</v>
      </c>
      <c r="AL28">
        <v>10143.9</v>
      </c>
      <c r="AM28">
        <v>715.476923076923</v>
      </c>
      <c r="AN28">
        <v>3262.08</v>
      </c>
      <c r="AO28">
        <f>1-AM28/AN28</f>
        <v>0</v>
      </c>
      <c r="AP28">
        <v>-0.577747479816223</v>
      </c>
      <c r="AQ28" t="s">
        <v>354</v>
      </c>
      <c r="AR28">
        <v>15393.7</v>
      </c>
      <c r="AS28">
        <v>1594.9572</v>
      </c>
      <c r="AT28">
        <v>1940.58</v>
      </c>
      <c r="AU28">
        <f>1-AS28/AT28</f>
        <v>0</v>
      </c>
      <c r="AV28">
        <v>0.5</v>
      </c>
      <c r="AW28">
        <f>BM28</f>
        <v>0</v>
      </c>
      <c r="AX28">
        <f>K28</f>
        <v>0</v>
      </c>
      <c r="AY28">
        <f>AU28*AV28*AW28</f>
        <v>0</v>
      </c>
      <c r="AZ28">
        <f>(AX28-AP28)/AW28</f>
        <v>0</v>
      </c>
      <c r="BA28">
        <f>(AN28-AT28)/AT28</f>
        <v>0</v>
      </c>
      <c r="BB28" t="s">
        <v>355</v>
      </c>
      <c r="BC28">
        <v>1594.9572</v>
      </c>
      <c r="BD28">
        <v>1237.85</v>
      </c>
      <c r="BE28">
        <f>1-BD28/AT28</f>
        <v>0</v>
      </c>
      <c r="BF28">
        <f>(AT28-BC28)/(AT28-BD28)</f>
        <v>0</v>
      </c>
      <c r="BG28">
        <f>(AN28-AT28)/(AN28-BD28)</f>
        <v>0</v>
      </c>
      <c r="BH28">
        <f>(AT28-BC28)/(AT28-AM28)</f>
        <v>0</v>
      </c>
      <c r="BI28">
        <f>(AN28-AT28)/(AN28-AM28)</f>
        <v>0</v>
      </c>
      <c r="BJ28">
        <f>(BF28*BD28/BC28)</f>
        <v>0</v>
      </c>
      <c r="BK28">
        <f>(1-BJ28)</f>
        <v>0</v>
      </c>
      <c r="BL28">
        <f>$B$11*CJ28+$C$11*CK28+$F$11*CL28*(1-CO28)</f>
        <v>0</v>
      </c>
      <c r="BM28">
        <f>BL28*BN28</f>
        <v>0</v>
      </c>
      <c r="BN28">
        <f>($B$11*$D$9+$C$11*$D$9+$F$11*((CY28+CQ28)/MAX(CY28+CQ28+CZ28, 0.1)*$I$9+CZ28/MAX(CY28+CQ28+CZ28, 0.1)*$J$9))/($B$11+$C$11+$F$11)</f>
        <v>0</v>
      </c>
      <c r="BO28">
        <f>($B$11*$K$9+$C$11*$K$9+$F$11*((CY28+CQ28)/MAX(CY28+CQ28+CZ28, 0.1)*$P$9+CZ28/MAX(CY28+CQ28+CZ28, 0.1)*$Q$9))/($B$11+$C$11+$F$11)</f>
        <v>0</v>
      </c>
      <c r="BP28">
        <v>6</v>
      </c>
      <c r="BQ28">
        <v>0.5</v>
      </c>
      <c r="BR28" t="s">
        <v>295</v>
      </c>
      <c r="BS28">
        <v>2</v>
      </c>
      <c r="BT28">
        <v>1607449418.25</v>
      </c>
      <c r="BU28">
        <v>387.269766666667</v>
      </c>
      <c r="BV28">
        <v>400.0009</v>
      </c>
      <c r="BW28">
        <v>26.9516466666667</v>
      </c>
      <c r="BX28">
        <v>23.9109833333333</v>
      </c>
      <c r="BY28">
        <v>387.113033333333</v>
      </c>
      <c r="BZ28">
        <v>26.4468433333333</v>
      </c>
      <c r="CA28">
        <v>500.2079</v>
      </c>
      <c r="CB28">
        <v>102.086666666667</v>
      </c>
      <c r="CC28">
        <v>0.100002673333333</v>
      </c>
      <c r="CD28">
        <v>35.2159266666667</v>
      </c>
      <c r="CE28">
        <v>35.3862833333333</v>
      </c>
      <c r="CF28">
        <v>999.9</v>
      </c>
      <c r="CG28">
        <v>0</v>
      </c>
      <c r="CH28">
        <v>0</v>
      </c>
      <c r="CI28">
        <v>9998.46066666667</v>
      </c>
      <c r="CJ28">
        <v>0</v>
      </c>
      <c r="CK28">
        <v>263.7941</v>
      </c>
      <c r="CL28">
        <v>1399.971</v>
      </c>
      <c r="CM28">
        <v>0.9000006</v>
      </c>
      <c r="CN28">
        <v>0.09999937</v>
      </c>
      <c r="CO28">
        <v>0</v>
      </c>
      <c r="CP28">
        <v>1606.92866666667</v>
      </c>
      <c r="CQ28">
        <v>4.99948</v>
      </c>
      <c r="CR28">
        <v>22421.3233333333</v>
      </c>
      <c r="CS28">
        <v>11417.3566666667</v>
      </c>
      <c r="CT28">
        <v>45.8685</v>
      </c>
      <c r="CU28">
        <v>47.3141</v>
      </c>
      <c r="CV28">
        <v>46.5351333333333</v>
      </c>
      <c r="CW28">
        <v>47.1060333333333</v>
      </c>
      <c r="CX28">
        <v>48.5019333333333</v>
      </c>
      <c r="CY28">
        <v>1255.47533333333</v>
      </c>
      <c r="CZ28">
        <v>139.495666666667</v>
      </c>
      <c r="DA28">
        <v>0</v>
      </c>
      <c r="DB28">
        <v>178.900000095367</v>
      </c>
      <c r="DC28">
        <v>0</v>
      </c>
      <c r="DD28">
        <v>1594.9572</v>
      </c>
      <c r="DE28">
        <v>-890.933075558545</v>
      </c>
      <c r="DF28">
        <v>-12238.0461347389</v>
      </c>
      <c r="DG28">
        <v>22255.812</v>
      </c>
      <c r="DH28">
        <v>15</v>
      </c>
      <c r="DI28">
        <v>1607449032.1</v>
      </c>
      <c r="DJ28" t="s">
        <v>346</v>
      </c>
      <c r="DK28">
        <v>1607449032.1</v>
      </c>
      <c r="DL28">
        <v>1607449027.6</v>
      </c>
      <c r="DM28">
        <v>4</v>
      </c>
      <c r="DN28">
        <v>0.048</v>
      </c>
      <c r="DO28">
        <v>0.006</v>
      </c>
      <c r="DP28">
        <v>0.147</v>
      </c>
      <c r="DQ28">
        <v>0.366</v>
      </c>
      <c r="DR28">
        <v>400</v>
      </c>
      <c r="DS28">
        <v>24</v>
      </c>
      <c r="DT28">
        <v>0.46</v>
      </c>
      <c r="DU28">
        <v>0.07</v>
      </c>
      <c r="DV28">
        <v>9.59377830133243</v>
      </c>
      <c r="DW28">
        <v>0.94593832388535</v>
      </c>
      <c r="DX28">
        <v>0.0754124577157538</v>
      </c>
      <c r="DY28">
        <v>0</v>
      </c>
      <c r="DZ28">
        <v>-12.7231433333333</v>
      </c>
      <c r="EA28">
        <v>-1.25423893214681</v>
      </c>
      <c r="EB28">
        <v>0.0988962509681513</v>
      </c>
      <c r="EC28">
        <v>0</v>
      </c>
      <c r="ED28">
        <v>3.037421</v>
      </c>
      <c r="EE28">
        <v>0.382828298109015</v>
      </c>
      <c r="EF28">
        <v>0.0277304574250048</v>
      </c>
      <c r="EG28">
        <v>0</v>
      </c>
      <c r="EH28">
        <v>0</v>
      </c>
      <c r="EI28">
        <v>3</v>
      </c>
      <c r="EJ28" t="s">
        <v>310</v>
      </c>
      <c r="EK28">
        <v>100</v>
      </c>
      <c r="EL28">
        <v>100</v>
      </c>
      <c r="EM28">
        <v>0.157</v>
      </c>
      <c r="EN28">
        <v>0.5072</v>
      </c>
      <c r="EO28">
        <v>0.314648820837887</v>
      </c>
      <c r="EP28">
        <v>-1.60436505785889e-05</v>
      </c>
      <c r="EQ28">
        <v>-1.15305589960158e-06</v>
      </c>
      <c r="ER28">
        <v>3.65813499827708e-10</v>
      </c>
      <c r="ES28">
        <v>-0.145325487545122</v>
      </c>
      <c r="ET28">
        <v>-0.0148585495900011</v>
      </c>
      <c r="EU28">
        <v>0.00206202478538563</v>
      </c>
      <c r="EV28">
        <v>-2.15789431663115e-05</v>
      </c>
      <c r="EW28">
        <v>18</v>
      </c>
      <c r="EX28">
        <v>2225</v>
      </c>
      <c r="EY28">
        <v>1</v>
      </c>
      <c r="EZ28">
        <v>25</v>
      </c>
      <c r="FA28">
        <v>6.6</v>
      </c>
      <c r="FB28">
        <v>6.6</v>
      </c>
      <c r="FC28">
        <v>2</v>
      </c>
      <c r="FD28">
        <v>509.931</v>
      </c>
      <c r="FE28">
        <v>519.242</v>
      </c>
      <c r="FF28">
        <v>34.2067</v>
      </c>
      <c r="FG28">
        <v>33.6113</v>
      </c>
      <c r="FH28">
        <v>30.0002</v>
      </c>
      <c r="FI28">
        <v>33.4236</v>
      </c>
      <c r="FJ28">
        <v>33.446</v>
      </c>
      <c r="FK28">
        <v>19.1897</v>
      </c>
      <c r="FL28">
        <v>0</v>
      </c>
      <c r="FM28">
        <v>100</v>
      </c>
      <c r="FN28">
        <v>-999.9</v>
      </c>
      <c r="FO28">
        <v>400</v>
      </c>
      <c r="FP28">
        <v>28.2858</v>
      </c>
      <c r="FQ28">
        <v>97.8441</v>
      </c>
      <c r="FR28">
        <v>102.368</v>
      </c>
    </row>
    <row r="29" spans="1:174">
      <c r="A29">
        <v>13</v>
      </c>
      <c r="B29">
        <v>1607449693</v>
      </c>
      <c r="C29">
        <v>2546</v>
      </c>
      <c r="D29" t="s">
        <v>356</v>
      </c>
      <c r="E29" t="s">
        <v>357</v>
      </c>
      <c r="F29" t="s">
        <v>358</v>
      </c>
      <c r="G29" t="s">
        <v>359</v>
      </c>
      <c r="H29">
        <v>1607449685</v>
      </c>
      <c r="I29">
        <f>(J29)/1000</f>
        <v>0</v>
      </c>
      <c r="J29">
        <f>1000*CA29*AH29*(BW29-BX29)/(100*BP29*(1000-AH29*BW29))</f>
        <v>0</v>
      </c>
      <c r="K29">
        <f>CA29*AH29*(BV29-BU29*(1000-AH29*BX29)/(1000-AH29*BW29))/(100*BP29)</f>
        <v>0</v>
      </c>
      <c r="L29">
        <f>BU29 - IF(AH29&gt;1, K29*BP29*100.0/(AJ29*CI29), 0)</f>
        <v>0</v>
      </c>
      <c r="M29">
        <f>((S29-I29/2)*L29-K29)/(S29+I29/2)</f>
        <v>0</v>
      </c>
      <c r="N29">
        <f>M29*(CB29+CC29)/1000.0</f>
        <v>0</v>
      </c>
      <c r="O29">
        <f>(BU29 - IF(AH29&gt;1, K29*BP29*100.0/(AJ29*CI29), 0))*(CB29+CC29)/1000.0</f>
        <v>0</v>
      </c>
      <c r="P29">
        <f>2.0/((1/R29-1/Q29)+SIGN(R29)*SQRT((1/R29-1/Q29)*(1/R29-1/Q29) + 4*BQ29/((BQ29+1)*(BQ29+1))*(2*1/R29*1/Q29-1/Q29*1/Q29)))</f>
        <v>0</v>
      </c>
      <c r="Q29">
        <f>IF(LEFT(BR29,1)&lt;&gt;"0",IF(LEFT(BR29,1)="1",3.0,BS29),$D$5+$E$5*(CI29*CB29/($K$5*1000))+$F$5*(CI29*CB29/($K$5*1000))*MAX(MIN(BP29,$J$5),$I$5)*MAX(MIN(BP29,$J$5),$I$5)+$G$5*MAX(MIN(BP29,$J$5),$I$5)*(CI29*CB29/($K$5*1000))+$H$5*(CI29*CB29/($K$5*1000))*(CI29*CB29/($K$5*1000)))</f>
        <v>0</v>
      </c>
      <c r="R29">
        <f>I29*(1000-(1000*0.61365*exp(17.502*V29/(240.97+V29))/(CB29+CC29)+BW29)/2)/(1000*0.61365*exp(17.502*V29/(240.97+V29))/(CB29+CC29)-BW29)</f>
        <v>0</v>
      </c>
      <c r="S29">
        <f>1/((BQ29+1)/(P29/1.6)+1/(Q29/1.37)) + BQ29/((BQ29+1)/(P29/1.6) + BQ29/(Q29/1.37))</f>
        <v>0</v>
      </c>
      <c r="T29">
        <f>(BM29*BO29)</f>
        <v>0</v>
      </c>
      <c r="U29">
        <f>(CD29+(T29+2*0.95*5.67E-8*(((CD29+$B$7)+273)^4-(CD29+273)^4)-44100*I29)/(1.84*29.3*Q29+8*0.95*5.67E-8*(CD29+273)^3))</f>
        <v>0</v>
      </c>
      <c r="V29">
        <f>($C$7*CE29+$D$7*CF29+$E$7*U29)</f>
        <v>0</v>
      </c>
      <c r="W29">
        <f>0.61365*exp(17.502*V29/(240.97+V29))</f>
        <v>0</v>
      </c>
      <c r="X29">
        <f>(Y29/Z29*100)</f>
        <v>0</v>
      </c>
      <c r="Y29">
        <f>BW29*(CB29+CC29)/1000</f>
        <v>0</v>
      </c>
      <c r="Z29">
        <f>0.61365*exp(17.502*CD29/(240.97+CD29))</f>
        <v>0</v>
      </c>
      <c r="AA29">
        <f>(W29-BW29*(CB29+CC29)/1000)</f>
        <v>0</v>
      </c>
      <c r="AB29">
        <f>(-I29*44100)</f>
        <v>0</v>
      </c>
      <c r="AC29">
        <f>2*29.3*Q29*0.92*(CD29-V29)</f>
        <v>0</v>
      </c>
      <c r="AD29">
        <f>2*0.95*5.67E-8*(((CD29+$B$7)+273)^4-(V29+273)^4)</f>
        <v>0</v>
      </c>
      <c r="AE29">
        <f>T29+AD29+AB29+AC29</f>
        <v>0</v>
      </c>
      <c r="AF29">
        <v>0</v>
      </c>
      <c r="AG29">
        <v>0</v>
      </c>
      <c r="AH29">
        <f>IF(AF29*$H$13&gt;=AJ29,1.0,(AJ29/(AJ29-AF29*$H$13)))</f>
        <v>0</v>
      </c>
      <c r="AI29">
        <f>(AH29-1)*100</f>
        <v>0</v>
      </c>
      <c r="AJ29">
        <f>MAX(0,($B$13+$C$13*CI29)/(1+$D$13*CI29)*CB29/(CD29+273)*$E$13)</f>
        <v>0</v>
      </c>
      <c r="AK29" t="s">
        <v>292</v>
      </c>
      <c r="AL29">
        <v>10143.9</v>
      </c>
      <c r="AM29">
        <v>715.476923076923</v>
      </c>
      <c r="AN29">
        <v>3262.08</v>
      </c>
      <c r="AO29">
        <f>1-AM29/AN29</f>
        <v>0</v>
      </c>
      <c r="AP29">
        <v>-0.577747479816223</v>
      </c>
      <c r="AQ29" t="s">
        <v>360</v>
      </c>
      <c r="AR29">
        <v>15385.2</v>
      </c>
      <c r="AS29">
        <v>987.2694</v>
      </c>
      <c r="AT29">
        <v>1212.2</v>
      </c>
      <c r="AU29">
        <f>1-AS29/AT29</f>
        <v>0</v>
      </c>
      <c r="AV29">
        <v>0.5</v>
      </c>
      <c r="AW29">
        <f>BM29</f>
        <v>0</v>
      </c>
      <c r="AX29">
        <f>K29</f>
        <v>0</v>
      </c>
      <c r="AY29">
        <f>AU29*AV29*AW29</f>
        <v>0</v>
      </c>
      <c r="AZ29">
        <f>(AX29-AP29)/AW29</f>
        <v>0</v>
      </c>
      <c r="BA29">
        <f>(AN29-AT29)/AT29</f>
        <v>0</v>
      </c>
      <c r="BB29" t="s">
        <v>361</v>
      </c>
      <c r="BC29">
        <v>987.2694</v>
      </c>
      <c r="BD29">
        <v>698.04</v>
      </c>
      <c r="BE29">
        <f>1-BD29/AT29</f>
        <v>0</v>
      </c>
      <c r="BF29">
        <f>(AT29-BC29)/(AT29-BD29)</f>
        <v>0</v>
      </c>
      <c r="BG29">
        <f>(AN29-AT29)/(AN29-BD29)</f>
        <v>0</v>
      </c>
      <c r="BH29">
        <f>(AT29-BC29)/(AT29-AM29)</f>
        <v>0</v>
      </c>
      <c r="BI29">
        <f>(AN29-AT29)/(AN29-AM29)</f>
        <v>0</v>
      </c>
      <c r="BJ29">
        <f>(BF29*BD29/BC29)</f>
        <v>0</v>
      </c>
      <c r="BK29">
        <f>(1-BJ29)</f>
        <v>0</v>
      </c>
      <c r="BL29">
        <f>$B$11*CJ29+$C$11*CK29+$F$11*CL29*(1-CO29)</f>
        <v>0</v>
      </c>
      <c r="BM29">
        <f>BL29*BN29</f>
        <v>0</v>
      </c>
      <c r="BN29">
        <f>($B$11*$D$9+$C$11*$D$9+$F$11*((CY29+CQ29)/MAX(CY29+CQ29+CZ29, 0.1)*$I$9+CZ29/MAX(CY29+CQ29+CZ29, 0.1)*$J$9))/($B$11+$C$11+$F$11)</f>
        <v>0</v>
      </c>
      <c r="BO29">
        <f>($B$11*$K$9+$C$11*$K$9+$F$11*((CY29+CQ29)/MAX(CY29+CQ29+CZ29, 0.1)*$P$9+CZ29/MAX(CY29+CQ29+CZ29, 0.1)*$Q$9))/($B$11+$C$11+$F$11)</f>
        <v>0</v>
      </c>
      <c r="BP29">
        <v>6</v>
      </c>
      <c r="BQ29">
        <v>0.5</v>
      </c>
      <c r="BR29" t="s">
        <v>295</v>
      </c>
      <c r="BS29">
        <v>2</v>
      </c>
      <c r="BT29">
        <v>1607449685</v>
      </c>
      <c r="BU29">
        <v>388.711290322581</v>
      </c>
      <c r="BV29">
        <v>399.979193548387</v>
      </c>
      <c r="BW29">
        <v>27.0265290322581</v>
      </c>
      <c r="BX29">
        <v>24.2543193548387</v>
      </c>
      <c r="BY29">
        <v>388.481290322581</v>
      </c>
      <c r="BZ29">
        <v>26.6615290322581</v>
      </c>
      <c r="CA29">
        <v>500.215483870968</v>
      </c>
      <c r="CB29">
        <v>102.076580645161</v>
      </c>
      <c r="CC29">
        <v>0.0999859419354839</v>
      </c>
      <c r="CD29">
        <v>35.3904290322581</v>
      </c>
      <c r="CE29">
        <v>35.6514225806452</v>
      </c>
      <c r="CF29">
        <v>999.9</v>
      </c>
      <c r="CG29">
        <v>0</v>
      </c>
      <c r="CH29">
        <v>0</v>
      </c>
      <c r="CI29">
        <v>9996.55193548387</v>
      </c>
      <c r="CJ29">
        <v>0</v>
      </c>
      <c r="CK29">
        <v>120.379903225806</v>
      </c>
      <c r="CL29">
        <v>1400.01</v>
      </c>
      <c r="CM29">
        <v>0.899995</v>
      </c>
      <c r="CN29">
        <v>0.100004787096774</v>
      </c>
      <c r="CO29">
        <v>0</v>
      </c>
      <c r="CP29">
        <v>988.350419354839</v>
      </c>
      <c r="CQ29">
        <v>4.99948</v>
      </c>
      <c r="CR29">
        <v>14049.6225806452</v>
      </c>
      <c r="CS29">
        <v>11417.6483870968</v>
      </c>
      <c r="CT29">
        <v>45.7759032258064</v>
      </c>
      <c r="CU29">
        <v>47.125</v>
      </c>
      <c r="CV29">
        <v>46.4775161290323</v>
      </c>
      <c r="CW29">
        <v>46.9232580645161</v>
      </c>
      <c r="CX29">
        <v>48.3646451612903</v>
      </c>
      <c r="CY29">
        <v>1255.50129032258</v>
      </c>
      <c r="CZ29">
        <v>139.508709677419</v>
      </c>
      <c r="DA29">
        <v>0</v>
      </c>
      <c r="DB29">
        <v>265.900000095367</v>
      </c>
      <c r="DC29">
        <v>0</v>
      </c>
      <c r="DD29">
        <v>987.2694</v>
      </c>
      <c r="DE29">
        <v>-95.2014613848461</v>
      </c>
      <c r="DF29">
        <v>-1339.43076733196</v>
      </c>
      <c r="DG29">
        <v>14034.892</v>
      </c>
      <c r="DH29">
        <v>15</v>
      </c>
      <c r="DI29">
        <v>1607449718</v>
      </c>
      <c r="DJ29" t="s">
        <v>362</v>
      </c>
      <c r="DK29">
        <v>1607449713.5</v>
      </c>
      <c r="DL29">
        <v>1607449718</v>
      </c>
      <c r="DM29">
        <v>5</v>
      </c>
      <c r="DN29">
        <v>0.082</v>
      </c>
      <c r="DO29">
        <v>-0.018</v>
      </c>
      <c r="DP29">
        <v>0.23</v>
      </c>
      <c r="DQ29">
        <v>0.365</v>
      </c>
      <c r="DR29">
        <v>400</v>
      </c>
      <c r="DS29">
        <v>24</v>
      </c>
      <c r="DT29">
        <v>0.13</v>
      </c>
      <c r="DU29">
        <v>0.03</v>
      </c>
      <c r="DV29">
        <v>8.48887307452121</v>
      </c>
      <c r="DW29">
        <v>-0.54767616837613</v>
      </c>
      <c r="DX29">
        <v>0.0410349870051678</v>
      </c>
      <c r="DY29">
        <v>0</v>
      </c>
      <c r="DZ29">
        <v>-11.3445333333333</v>
      </c>
      <c r="EA29">
        <v>0.720870300333687</v>
      </c>
      <c r="EB29">
        <v>0.0536050951143846</v>
      </c>
      <c r="EC29">
        <v>0</v>
      </c>
      <c r="ED29">
        <v>2.92341766666667</v>
      </c>
      <c r="EE29">
        <v>-0.187651968854276</v>
      </c>
      <c r="EF29">
        <v>0.0135756631964049</v>
      </c>
      <c r="EG29">
        <v>1</v>
      </c>
      <c r="EH29">
        <v>1</v>
      </c>
      <c r="EI29">
        <v>3</v>
      </c>
      <c r="EJ29" t="s">
        <v>297</v>
      </c>
      <c r="EK29">
        <v>100</v>
      </c>
      <c r="EL29">
        <v>100</v>
      </c>
      <c r="EM29">
        <v>0.23</v>
      </c>
      <c r="EN29">
        <v>0.365</v>
      </c>
      <c r="EO29">
        <v>0.314648820837887</v>
      </c>
      <c r="EP29">
        <v>-1.60436505785889e-05</v>
      </c>
      <c r="EQ29">
        <v>-1.15305589960158e-06</v>
      </c>
      <c r="ER29">
        <v>3.65813499827708e-10</v>
      </c>
      <c r="ES29">
        <v>-0.145325487545122</v>
      </c>
      <c r="ET29">
        <v>-0.0148585495900011</v>
      </c>
      <c r="EU29">
        <v>0.00206202478538563</v>
      </c>
      <c r="EV29">
        <v>-2.15789431663115e-05</v>
      </c>
      <c r="EW29">
        <v>18</v>
      </c>
      <c r="EX29">
        <v>2225</v>
      </c>
      <c r="EY29">
        <v>1</v>
      </c>
      <c r="EZ29">
        <v>25</v>
      </c>
      <c r="FA29">
        <v>11</v>
      </c>
      <c r="FB29">
        <v>11.1</v>
      </c>
      <c r="FC29">
        <v>2</v>
      </c>
      <c r="FD29">
        <v>508.693</v>
      </c>
      <c r="FE29">
        <v>518.572</v>
      </c>
      <c r="FF29">
        <v>34.2571</v>
      </c>
      <c r="FG29">
        <v>33.8368</v>
      </c>
      <c r="FH29">
        <v>30.0006</v>
      </c>
      <c r="FI29">
        <v>33.6286</v>
      </c>
      <c r="FJ29">
        <v>33.6454</v>
      </c>
      <c r="FK29">
        <v>19.1967</v>
      </c>
      <c r="FL29">
        <v>0</v>
      </c>
      <c r="FM29">
        <v>100</v>
      </c>
      <c r="FN29">
        <v>-999.9</v>
      </c>
      <c r="FO29">
        <v>400</v>
      </c>
      <c r="FP29">
        <v>26.752</v>
      </c>
      <c r="FQ29">
        <v>97.7827</v>
      </c>
      <c r="FR29">
        <v>102.289</v>
      </c>
    </row>
    <row r="30" spans="1:174">
      <c r="A30">
        <v>14</v>
      </c>
      <c r="B30">
        <v>1607449881.5</v>
      </c>
      <c r="C30">
        <v>2734.5</v>
      </c>
      <c r="D30" t="s">
        <v>363</v>
      </c>
      <c r="E30" t="s">
        <v>364</v>
      </c>
      <c r="F30" t="s">
        <v>358</v>
      </c>
      <c r="G30" t="s">
        <v>359</v>
      </c>
      <c r="H30">
        <v>1607449873.75</v>
      </c>
      <c r="I30">
        <f>(J30)/1000</f>
        <v>0</v>
      </c>
      <c r="J30">
        <f>1000*CA30*AH30*(BW30-BX30)/(100*BP30*(1000-AH30*BW30))</f>
        <v>0</v>
      </c>
      <c r="K30">
        <f>CA30*AH30*(BV30-BU30*(1000-AH30*BX30)/(1000-AH30*BW30))/(100*BP30)</f>
        <v>0</v>
      </c>
      <c r="L30">
        <f>BU30 - IF(AH30&gt;1, K30*BP30*100.0/(AJ30*CI30), 0)</f>
        <v>0</v>
      </c>
      <c r="M30">
        <f>((S30-I30/2)*L30-K30)/(S30+I30/2)</f>
        <v>0</v>
      </c>
      <c r="N30">
        <f>M30*(CB30+CC30)/1000.0</f>
        <v>0</v>
      </c>
      <c r="O30">
        <f>(BU30 - IF(AH30&gt;1, K30*BP30*100.0/(AJ30*CI30), 0))*(CB30+CC30)/1000.0</f>
        <v>0</v>
      </c>
      <c r="P30">
        <f>2.0/((1/R30-1/Q30)+SIGN(R30)*SQRT((1/R30-1/Q30)*(1/R30-1/Q30) + 4*BQ30/((BQ30+1)*(BQ30+1))*(2*1/R30*1/Q30-1/Q30*1/Q30)))</f>
        <v>0</v>
      </c>
      <c r="Q30">
        <f>IF(LEFT(BR30,1)&lt;&gt;"0",IF(LEFT(BR30,1)="1",3.0,BS30),$D$5+$E$5*(CI30*CB30/($K$5*1000))+$F$5*(CI30*CB30/($K$5*1000))*MAX(MIN(BP30,$J$5),$I$5)*MAX(MIN(BP30,$J$5),$I$5)+$G$5*MAX(MIN(BP30,$J$5),$I$5)*(CI30*CB30/($K$5*1000))+$H$5*(CI30*CB30/($K$5*1000))*(CI30*CB30/($K$5*1000)))</f>
        <v>0</v>
      </c>
      <c r="R30">
        <f>I30*(1000-(1000*0.61365*exp(17.502*V30/(240.97+V30))/(CB30+CC30)+BW30)/2)/(1000*0.61365*exp(17.502*V30/(240.97+V30))/(CB30+CC30)-BW30)</f>
        <v>0</v>
      </c>
      <c r="S30">
        <f>1/((BQ30+1)/(P30/1.6)+1/(Q30/1.37)) + BQ30/((BQ30+1)/(P30/1.6) + BQ30/(Q30/1.37))</f>
        <v>0</v>
      </c>
      <c r="T30">
        <f>(BM30*BO30)</f>
        <v>0</v>
      </c>
      <c r="U30">
        <f>(CD30+(T30+2*0.95*5.67E-8*(((CD30+$B$7)+273)^4-(CD30+273)^4)-44100*I30)/(1.84*29.3*Q30+8*0.95*5.67E-8*(CD30+273)^3))</f>
        <v>0</v>
      </c>
      <c r="V30">
        <f>($C$7*CE30+$D$7*CF30+$E$7*U30)</f>
        <v>0</v>
      </c>
      <c r="W30">
        <f>0.61365*exp(17.502*V30/(240.97+V30))</f>
        <v>0</v>
      </c>
      <c r="X30">
        <f>(Y30/Z30*100)</f>
        <v>0</v>
      </c>
      <c r="Y30">
        <f>BW30*(CB30+CC30)/1000</f>
        <v>0</v>
      </c>
      <c r="Z30">
        <f>0.61365*exp(17.502*CD30/(240.97+CD30))</f>
        <v>0</v>
      </c>
      <c r="AA30">
        <f>(W30-BW30*(CB30+CC30)/1000)</f>
        <v>0</v>
      </c>
      <c r="AB30">
        <f>(-I30*44100)</f>
        <v>0</v>
      </c>
      <c r="AC30">
        <f>2*29.3*Q30*0.92*(CD30-V30)</f>
        <v>0</v>
      </c>
      <c r="AD30">
        <f>2*0.95*5.67E-8*(((CD30+$B$7)+273)^4-(V30+273)^4)</f>
        <v>0</v>
      </c>
      <c r="AE30">
        <f>T30+AD30+AB30+AC30</f>
        <v>0</v>
      </c>
      <c r="AF30">
        <v>0</v>
      </c>
      <c r="AG30">
        <v>0</v>
      </c>
      <c r="AH30">
        <f>IF(AF30*$H$13&gt;=AJ30,1.0,(AJ30/(AJ30-AF30*$H$13)))</f>
        <v>0</v>
      </c>
      <c r="AI30">
        <f>(AH30-1)*100</f>
        <v>0</v>
      </c>
      <c r="AJ30">
        <f>MAX(0,($B$13+$C$13*CI30)/(1+$D$13*CI30)*CB30/(CD30+273)*$E$13)</f>
        <v>0</v>
      </c>
      <c r="AK30" t="s">
        <v>292</v>
      </c>
      <c r="AL30">
        <v>10143.9</v>
      </c>
      <c r="AM30">
        <v>715.476923076923</v>
      </c>
      <c r="AN30">
        <v>3262.08</v>
      </c>
      <c r="AO30">
        <f>1-AM30/AN30</f>
        <v>0</v>
      </c>
      <c r="AP30">
        <v>-0.577747479816223</v>
      </c>
      <c r="AQ30" t="s">
        <v>365</v>
      </c>
      <c r="AR30">
        <v>15370.4</v>
      </c>
      <c r="AS30">
        <v>962.687538461539</v>
      </c>
      <c r="AT30">
        <v>1178.36</v>
      </c>
      <c r="AU30">
        <f>1-AS30/AT30</f>
        <v>0</v>
      </c>
      <c r="AV30">
        <v>0.5</v>
      </c>
      <c r="AW30">
        <f>BM30</f>
        <v>0</v>
      </c>
      <c r="AX30">
        <f>K30</f>
        <v>0</v>
      </c>
      <c r="AY30">
        <f>AU30*AV30*AW30</f>
        <v>0</v>
      </c>
      <c r="AZ30">
        <f>(AX30-AP30)/AW30</f>
        <v>0</v>
      </c>
      <c r="BA30">
        <f>(AN30-AT30)/AT30</f>
        <v>0</v>
      </c>
      <c r="BB30" t="s">
        <v>366</v>
      </c>
      <c r="BC30">
        <v>962.687538461539</v>
      </c>
      <c r="BD30">
        <v>720.77</v>
      </c>
      <c r="BE30">
        <f>1-BD30/AT30</f>
        <v>0</v>
      </c>
      <c r="BF30">
        <f>(AT30-BC30)/(AT30-BD30)</f>
        <v>0</v>
      </c>
      <c r="BG30">
        <f>(AN30-AT30)/(AN30-BD30)</f>
        <v>0</v>
      </c>
      <c r="BH30">
        <f>(AT30-BC30)/(AT30-AM30)</f>
        <v>0</v>
      </c>
      <c r="BI30">
        <f>(AN30-AT30)/(AN30-AM30)</f>
        <v>0</v>
      </c>
      <c r="BJ30">
        <f>(BF30*BD30/BC30)</f>
        <v>0</v>
      </c>
      <c r="BK30">
        <f>(1-BJ30)</f>
        <v>0</v>
      </c>
      <c r="BL30">
        <f>$B$11*CJ30+$C$11*CK30+$F$11*CL30*(1-CO30)</f>
        <v>0</v>
      </c>
      <c r="BM30">
        <f>BL30*BN30</f>
        <v>0</v>
      </c>
      <c r="BN30">
        <f>($B$11*$D$9+$C$11*$D$9+$F$11*((CY30+CQ30)/MAX(CY30+CQ30+CZ30, 0.1)*$I$9+CZ30/MAX(CY30+CQ30+CZ30, 0.1)*$J$9))/($B$11+$C$11+$F$11)</f>
        <v>0</v>
      </c>
      <c r="BO30">
        <f>($B$11*$K$9+$C$11*$K$9+$F$11*((CY30+CQ30)/MAX(CY30+CQ30+CZ30, 0.1)*$P$9+CZ30/MAX(CY30+CQ30+CZ30, 0.1)*$Q$9))/($B$11+$C$11+$F$11)</f>
        <v>0</v>
      </c>
      <c r="BP30">
        <v>6</v>
      </c>
      <c r="BQ30">
        <v>0.5</v>
      </c>
      <c r="BR30" t="s">
        <v>295</v>
      </c>
      <c r="BS30">
        <v>2</v>
      </c>
      <c r="BT30">
        <v>1607449873.75</v>
      </c>
      <c r="BU30">
        <v>390.705333333333</v>
      </c>
      <c r="BV30">
        <v>400.0013</v>
      </c>
      <c r="BW30">
        <v>26.4098933333333</v>
      </c>
      <c r="BX30">
        <v>24.29476</v>
      </c>
      <c r="BY30">
        <v>390.4686</v>
      </c>
      <c r="BZ30">
        <v>25.94788</v>
      </c>
      <c r="CA30">
        <v>500.210766666667</v>
      </c>
      <c r="CB30">
        <v>102.060833333333</v>
      </c>
      <c r="CC30">
        <v>0.09997608</v>
      </c>
      <c r="CD30">
        <v>35.5727566666667</v>
      </c>
      <c r="CE30">
        <v>35.6613633333333</v>
      </c>
      <c r="CF30">
        <v>999.9</v>
      </c>
      <c r="CG30">
        <v>0</v>
      </c>
      <c r="CH30">
        <v>0</v>
      </c>
      <c r="CI30">
        <v>9998.68266666667</v>
      </c>
      <c r="CJ30">
        <v>0</v>
      </c>
      <c r="CK30">
        <v>112.072766666667</v>
      </c>
      <c r="CL30">
        <v>1400.001</v>
      </c>
      <c r="CM30">
        <v>0.899989833333333</v>
      </c>
      <c r="CN30">
        <v>0.10001019</v>
      </c>
      <c r="CO30">
        <v>0</v>
      </c>
      <c r="CP30">
        <v>962.5962</v>
      </c>
      <c r="CQ30">
        <v>4.99948</v>
      </c>
      <c r="CR30">
        <v>13745.1866666667</v>
      </c>
      <c r="CS30">
        <v>11417.5633333333</v>
      </c>
      <c r="CT30">
        <v>45.6329333333333</v>
      </c>
      <c r="CU30">
        <v>47.062</v>
      </c>
      <c r="CV30">
        <v>46.3288</v>
      </c>
      <c r="CW30">
        <v>46.8621333333333</v>
      </c>
      <c r="CX30">
        <v>48.333</v>
      </c>
      <c r="CY30">
        <v>1255.48866666667</v>
      </c>
      <c r="CZ30">
        <v>139.512333333333</v>
      </c>
      <c r="DA30">
        <v>0</v>
      </c>
      <c r="DB30">
        <v>187.300000190735</v>
      </c>
      <c r="DC30">
        <v>0</v>
      </c>
      <c r="DD30">
        <v>962.687538461539</v>
      </c>
      <c r="DE30">
        <v>-84.3894700777348</v>
      </c>
      <c r="DF30">
        <v>-1173.03589739332</v>
      </c>
      <c r="DG30">
        <v>13746.2807692308</v>
      </c>
      <c r="DH30">
        <v>15</v>
      </c>
      <c r="DI30">
        <v>1607449718</v>
      </c>
      <c r="DJ30" t="s">
        <v>362</v>
      </c>
      <c r="DK30">
        <v>1607449713.5</v>
      </c>
      <c r="DL30">
        <v>1607449718</v>
      </c>
      <c r="DM30">
        <v>5</v>
      </c>
      <c r="DN30">
        <v>0.082</v>
      </c>
      <c r="DO30">
        <v>-0.018</v>
      </c>
      <c r="DP30">
        <v>0.23</v>
      </c>
      <c r="DQ30">
        <v>0.365</v>
      </c>
      <c r="DR30">
        <v>400</v>
      </c>
      <c r="DS30">
        <v>24</v>
      </c>
      <c r="DT30">
        <v>0.13</v>
      </c>
      <c r="DU30">
        <v>0.03</v>
      </c>
      <c r="DV30">
        <v>7.04269026403368</v>
      </c>
      <c r="DW30">
        <v>-0.244348689689255</v>
      </c>
      <c r="DX30">
        <v>0.0327167570019133</v>
      </c>
      <c r="DY30">
        <v>1</v>
      </c>
      <c r="DZ30">
        <v>-9.29606266666667</v>
      </c>
      <c r="EA30">
        <v>0.29976133481643</v>
      </c>
      <c r="EB30">
        <v>0.0396597657526562</v>
      </c>
      <c r="EC30">
        <v>0</v>
      </c>
      <c r="ED30">
        <v>2.11512966666667</v>
      </c>
      <c r="EE30">
        <v>-0.00895101223581802</v>
      </c>
      <c r="EF30">
        <v>0.00092691777173363</v>
      </c>
      <c r="EG30">
        <v>1</v>
      </c>
      <c r="EH30">
        <v>2</v>
      </c>
      <c r="EI30">
        <v>3</v>
      </c>
      <c r="EJ30" t="s">
        <v>302</v>
      </c>
      <c r="EK30">
        <v>100</v>
      </c>
      <c r="EL30">
        <v>100</v>
      </c>
      <c r="EM30">
        <v>0.237</v>
      </c>
      <c r="EN30">
        <v>0.4617</v>
      </c>
      <c r="EO30">
        <v>0.396969407113579</v>
      </c>
      <c r="EP30">
        <v>-1.60436505785889e-05</v>
      </c>
      <c r="EQ30">
        <v>-1.15305589960158e-06</v>
      </c>
      <c r="ER30">
        <v>3.65813499827708e-10</v>
      </c>
      <c r="ES30">
        <v>-0.163774839948928</v>
      </c>
      <c r="ET30">
        <v>-0.0148585495900011</v>
      </c>
      <c r="EU30">
        <v>0.00206202478538563</v>
      </c>
      <c r="EV30">
        <v>-2.15789431663115e-05</v>
      </c>
      <c r="EW30">
        <v>18</v>
      </c>
      <c r="EX30">
        <v>2225</v>
      </c>
      <c r="EY30">
        <v>1</v>
      </c>
      <c r="EZ30">
        <v>25</v>
      </c>
      <c r="FA30">
        <v>2.8</v>
      </c>
      <c r="FB30">
        <v>2.7</v>
      </c>
      <c r="FC30">
        <v>2</v>
      </c>
      <c r="FD30">
        <v>510.42</v>
      </c>
      <c r="FE30">
        <v>517.441</v>
      </c>
      <c r="FF30">
        <v>34.4162</v>
      </c>
      <c r="FG30">
        <v>34.1021</v>
      </c>
      <c r="FH30">
        <v>30.0001</v>
      </c>
      <c r="FI30">
        <v>33.8619</v>
      </c>
      <c r="FJ30">
        <v>33.877</v>
      </c>
      <c r="FK30">
        <v>19.1969</v>
      </c>
      <c r="FL30">
        <v>0</v>
      </c>
      <c r="FM30">
        <v>100</v>
      </c>
      <c r="FN30">
        <v>-999.9</v>
      </c>
      <c r="FO30">
        <v>400</v>
      </c>
      <c r="FP30">
        <v>26.752</v>
      </c>
      <c r="FQ30">
        <v>97.7494</v>
      </c>
      <c r="FR30">
        <v>102.244</v>
      </c>
    </row>
    <row r="31" spans="1:174">
      <c r="A31">
        <v>15</v>
      </c>
      <c r="B31">
        <v>1607450118.5</v>
      </c>
      <c r="C31">
        <v>2971.5</v>
      </c>
      <c r="D31" t="s">
        <v>367</v>
      </c>
      <c r="E31" t="s">
        <v>368</v>
      </c>
      <c r="F31" t="s">
        <v>305</v>
      </c>
      <c r="G31" t="s">
        <v>369</v>
      </c>
      <c r="H31">
        <v>1607450110.5</v>
      </c>
      <c r="I31">
        <f>(J31)/1000</f>
        <v>0</v>
      </c>
      <c r="J31">
        <f>1000*CA31*AH31*(BW31-BX31)/(100*BP31*(1000-AH31*BW31))</f>
        <v>0</v>
      </c>
      <c r="K31">
        <f>CA31*AH31*(BV31-BU31*(1000-AH31*BX31)/(1000-AH31*BW31))/(100*BP31)</f>
        <v>0</v>
      </c>
      <c r="L31">
        <f>BU31 - IF(AH31&gt;1, K31*BP31*100.0/(AJ31*CI31), 0)</f>
        <v>0</v>
      </c>
      <c r="M31">
        <f>((S31-I31/2)*L31-K31)/(S31+I31/2)</f>
        <v>0</v>
      </c>
      <c r="N31">
        <f>M31*(CB31+CC31)/1000.0</f>
        <v>0</v>
      </c>
      <c r="O31">
        <f>(BU31 - IF(AH31&gt;1, K31*BP31*100.0/(AJ31*CI31), 0))*(CB31+CC31)/1000.0</f>
        <v>0</v>
      </c>
      <c r="P31">
        <f>2.0/((1/R31-1/Q31)+SIGN(R31)*SQRT((1/R31-1/Q31)*(1/R31-1/Q31) + 4*BQ31/((BQ31+1)*(BQ31+1))*(2*1/R31*1/Q31-1/Q31*1/Q31)))</f>
        <v>0</v>
      </c>
      <c r="Q31">
        <f>IF(LEFT(BR31,1)&lt;&gt;"0",IF(LEFT(BR31,1)="1",3.0,BS31),$D$5+$E$5*(CI31*CB31/($K$5*1000))+$F$5*(CI31*CB31/($K$5*1000))*MAX(MIN(BP31,$J$5),$I$5)*MAX(MIN(BP31,$J$5),$I$5)+$G$5*MAX(MIN(BP31,$J$5),$I$5)*(CI31*CB31/($K$5*1000))+$H$5*(CI31*CB31/($K$5*1000))*(CI31*CB31/($K$5*1000)))</f>
        <v>0</v>
      </c>
      <c r="R31">
        <f>I31*(1000-(1000*0.61365*exp(17.502*V31/(240.97+V31))/(CB31+CC31)+BW31)/2)/(1000*0.61365*exp(17.502*V31/(240.97+V31))/(CB31+CC31)-BW31)</f>
        <v>0</v>
      </c>
      <c r="S31">
        <f>1/((BQ31+1)/(P31/1.6)+1/(Q31/1.37)) + BQ31/((BQ31+1)/(P31/1.6) + BQ31/(Q31/1.37))</f>
        <v>0</v>
      </c>
      <c r="T31">
        <f>(BM31*BO31)</f>
        <v>0</v>
      </c>
      <c r="U31">
        <f>(CD31+(T31+2*0.95*5.67E-8*(((CD31+$B$7)+273)^4-(CD31+273)^4)-44100*I31)/(1.84*29.3*Q31+8*0.95*5.67E-8*(CD31+273)^3))</f>
        <v>0</v>
      </c>
      <c r="V31">
        <f>($C$7*CE31+$D$7*CF31+$E$7*U31)</f>
        <v>0</v>
      </c>
      <c r="W31">
        <f>0.61365*exp(17.502*V31/(240.97+V31))</f>
        <v>0</v>
      </c>
      <c r="X31">
        <f>(Y31/Z31*100)</f>
        <v>0</v>
      </c>
      <c r="Y31">
        <f>BW31*(CB31+CC31)/1000</f>
        <v>0</v>
      </c>
      <c r="Z31">
        <f>0.61365*exp(17.502*CD31/(240.97+CD31))</f>
        <v>0</v>
      </c>
      <c r="AA31">
        <f>(W31-BW31*(CB31+CC31)/1000)</f>
        <v>0</v>
      </c>
      <c r="AB31">
        <f>(-I31*44100)</f>
        <v>0</v>
      </c>
      <c r="AC31">
        <f>2*29.3*Q31*0.92*(CD31-V31)</f>
        <v>0</v>
      </c>
      <c r="AD31">
        <f>2*0.95*5.67E-8*(((CD31+$B$7)+273)^4-(V31+273)^4)</f>
        <v>0</v>
      </c>
      <c r="AE31">
        <f>T31+AD31+AB31+AC31</f>
        <v>0</v>
      </c>
      <c r="AF31">
        <v>0</v>
      </c>
      <c r="AG31">
        <v>0</v>
      </c>
      <c r="AH31">
        <f>IF(AF31*$H$13&gt;=AJ31,1.0,(AJ31/(AJ31-AF31*$H$13)))</f>
        <v>0</v>
      </c>
      <c r="AI31">
        <f>(AH31-1)*100</f>
        <v>0</v>
      </c>
      <c r="AJ31">
        <f>MAX(0,($B$13+$C$13*CI31)/(1+$D$13*CI31)*CB31/(CD31+273)*$E$13)</f>
        <v>0</v>
      </c>
      <c r="AK31" t="s">
        <v>292</v>
      </c>
      <c r="AL31">
        <v>10143.9</v>
      </c>
      <c r="AM31">
        <v>715.476923076923</v>
      </c>
      <c r="AN31">
        <v>3262.08</v>
      </c>
      <c r="AO31">
        <f>1-AM31/AN31</f>
        <v>0</v>
      </c>
      <c r="AP31">
        <v>-0.577747479816223</v>
      </c>
      <c r="AQ31" t="s">
        <v>370</v>
      </c>
      <c r="AR31">
        <v>15372.5</v>
      </c>
      <c r="AS31">
        <v>832.95572</v>
      </c>
      <c r="AT31">
        <v>963.69</v>
      </c>
      <c r="AU31">
        <f>1-AS31/AT31</f>
        <v>0</v>
      </c>
      <c r="AV31">
        <v>0.5</v>
      </c>
      <c r="AW31">
        <f>BM31</f>
        <v>0</v>
      </c>
      <c r="AX31">
        <f>K31</f>
        <v>0</v>
      </c>
      <c r="AY31">
        <f>AU31*AV31*AW31</f>
        <v>0</v>
      </c>
      <c r="AZ31">
        <f>(AX31-AP31)/AW31</f>
        <v>0</v>
      </c>
      <c r="BA31">
        <f>(AN31-AT31)/AT31</f>
        <v>0</v>
      </c>
      <c r="BB31" t="s">
        <v>371</v>
      </c>
      <c r="BC31">
        <v>832.95572</v>
      </c>
      <c r="BD31">
        <v>602.33</v>
      </c>
      <c r="BE31">
        <f>1-BD31/AT31</f>
        <v>0</v>
      </c>
      <c r="BF31">
        <f>(AT31-BC31)/(AT31-BD31)</f>
        <v>0</v>
      </c>
      <c r="BG31">
        <f>(AN31-AT31)/(AN31-BD31)</f>
        <v>0</v>
      </c>
      <c r="BH31">
        <f>(AT31-BC31)/(AT31-AM31)</f>
        <v>0</v>
      </c>
      <c r="BI31">
        <f>(AN31-AT31)/(AN31-AM31)</f>
        <v>0</v>
      </c>
      <c r="BJ31">
        <f>(BF31*BD31/BC31)</f>
        <v>0</v>
      </c>
      <c r="BK31">
        <f>(1-BJ31)</f>
        <v>0</v>
      </c>
      <c r="BL31">
        <f>$B$11*CJ31+$C$11*CK31+$F$11*CL31*(1-CO31)</f>
        <v>0</v>
      </c>
      <c r="BM31">
        <f>BL31*BN31</f>
        <v>0</v>
      </c>
      <c r="BN31">
        <f>($B$11*$D$9+$C$11*$D$9+$F$11*((CY31+CQ31)/MAX(CY31+CQ31+CZ31, 0.1)*$I$9+CZ31/MAX(CY31+CQ31+CZ31, 0.1)*$J$9))/($B$11+$C$11+$F$11)</f>
        <v>0</v>
      </c>
      <c r="BO31">
        <f>($B$11*$K$9+$C$11*$K$9+$F$11*((CY31+CQ31)/MAX(CY31+CQ31+CZ31, 0.1)*$P$9+CZ31/MAX(CY31+CQ31+CZ31, 0.1)*$Q$9))/($B$11+$C$11+$F$11)</f>
        <v>0</v>
      </c>
      <c r="BP31">
        <v>6</v>
      </c>
      <c r="BQ31">
        <v>0.5</v>
      </c>
      <c r="BR31" t="s">
        <v>295</v>
      </c>
      <c r="BS31">
        <v>2</v>
      </c>
      <c r="BT31">
        <v>1607450110.5</v>
      </c>
      <c r="BU31">
        <v>393.285193548387</v>
      </c>
      <c r="BV31">
        <v>400.018193548387</v>
      </c>
      <c r="BW31">
        <v>25.6228612903226</v>
      </c>
      <c r="BX31">
        <v>24.2093774193548</v>
      </c>
      <c r="BY31">
        <v>393.05035483871</v>
      </c>
      <c r="BZ31">
        <v>25.1970774193548</v>
      </c>
      <c r="CA31">
        <v>500.213935483871</v>
      </c>
      <c r="CB31">
        <v>102.058387096774</v>
      </c>
      <c r="CC31">
        <v>0.100023732258065</v>
      </c>
      <c r="CD31">
        <v>35.4284709677419</v>
      </c>
      <c r="CE31">
        <v>35.6692322580645</v>
      </c>
      <c r="CF31">
        <v>999.9</v>
      </c>
      <c r="CG31">
        <v>0</v>
      </c>
      <c r="CH31">
        <v>0</v>
      </c>
      <c r="CI31">
        <v>9989.75548387097</v>
      </c>
      <c r="CJ31">
        <v>0</v>
      </c>
      <c r="CK31">
        <v>348.339258064516</v>
      </c>
      <c r="CL31">
        <v>1399.98</v>
      </c>
      <c r="CM31">
        <v>0.899996741935484</v>
      </c>
      <c r="CN31">
        <v>0.100003651612903</v>
      </c>
      <c r="CO31">
        <v>0</v>
      </c>
      <c r="CP31">
        <v>833.229064516129</v>
      </c>
      <c r="CQ31">
        <v>4.99948</v>
      </c>
      <c r="CR31">
        <v>11985.2096774194</v>
      </c>
      <c r="CS31">
        <v>11417.4</v>
      </c>
      <c r="CT31">
        <v>45.3687741935484</v>
      </c>
      <c r="CU31">
        <v>46.528</v>
      </c>
      <c r="CV31">
        <v>46.052</v>
      </c>
      <c r="CW31">
        <v>46.431064516129</v>
      </c>
      <c r="CX31">
        <v>48.036064516129</v>
      </c>
      <c r="CY31">
        <v>1255.47677419355</v>
      </c>
      <c r="CZ31">
        <v>139.503225806452</v>
      </c>
      <c r="DA31">
        <v>0</v>
      </c>
      <c r="DB31">
        <v>235.900000095367</v>
      </c>
      <c r="DC31">
        <v>0</v>
      </c>
      <c r="DD31">
        <v>832.95572</v>
      </c>
      <c r="DE31">
        <v>-30.1100768750846</v>
      </c>
      <c r="DF31">
        <v>-444.876922467744</v>
      </c>
      <c r="DG31">
        <v>11980.816</v>
      </c>
      <c r="DH31">
        <v>15</v>
      </c>
      <c r="DI31">
        <v>1607449718</v>
      </c>
      <c r="DJ31" t="s">
        <v>362</v>
      </c>
      <c r="DK31">
        <v>1607449713.5</v>
      </c>
      <c r="DL31">
        <v>1607449718</v>
      </c>
      <c r="DM31">
        <v>5</v>
      </c>
      <c r="DN31">
        <v>0.082</v>
      </c>
      <c r="DO31">
        <v>-0.018</v>
      </c>
      <c r="DP31">
        <v>0.23</v>
      </c>
      <c r="DQ31">
        <v>0.365</v>
      </c>
      <c r="DR31">
        <v>400</v>
      </c>
      <c r="DS31">
        <v>24</v>
      </c>
      <c r="DT31">
        <v>0.13</v>
      </c>
      <c r="DU31">
        <v>0.03</v>
      </c>
      <c r="DV31">
        <v>5.13816059843187</v>
      </c>
      <c r="DW31">
        <v>0.372843195617718</v>
      </c>
      <c r="DX31">
        <v>0.0418949232862086</v>
      </c>
      <c r="DY31">
        <v>1</v>
      </c>
      <c r="DZ31">
        <v>-6.73329033333333</v>
      </c>
      <c r="EA31">
        <v>-0.472801868743052</v>
      </c>
      <c r="EB31">
        <v>0.051822963859878</v>
      </c>
      <c r="EC31">
        <v>0</v>
      </c>
      <c r="ED31">
        <v>1.41348233333333</v>
      </c>
      <c r="EE31">
        <v>0.0173203114571737</v>
      </c>
      <c r="EF31">
        <v>0.00174262385180764</v>
      </c>
      <c r="EG31">
        <v>1</v>
      </c>
      <c r="EH31">
        <v>2</v>
      </c>
      <c r="EI31">
        <v>3</v>
      </c>
      <c r="EJ31" t="s">
        <v>302</v>
      </c>
      <c r="EK31">
        <v>100</v>
      </c>
      <c r="EL31">
        <v>100</v>
      </c>
      <c r="EM31">
        <v>0.235</v>
      </c>
      <c r="EN31">
        <v>0.4261</v>
      </c>
      <c r="EO31">
        <v>0.396969407113579</v>
      </c>
      <c r="EP31">
        <v>-1.60436505785889e-05</v>
      </c>
      <c r="EQ31">
        <v>-1.15305589960158e-06</v>
      </c>
      <c r="ER31">
        <v>3.65813499827708e-10</v>
      </c>
      <c r="ES31">
        <v>-0.163774839948928</v>
      </c>
      <c r="ET31">
        <v>-0.0148585495900011</v>
      </c>
      <c r="EU31">
        <v>0.00206202478538563</v>
      </c>
      <c r="EV31">
        <v>-2.15789431663115e-05</v>
      </c>
      <c r="EW31">
        <v>18</v>
      </c>
      <c r="EX31">
        <v>2225</v>
      </c>
      <c r="EY31">
        <v>1</v>
      </c>
      <c r="EZ31">
        <v>25</v>
      </c>
      <c r="FA31">
        <v>6.8</v>
      </c>
      <c r="FB31">
        <v>6.7</v>
      </c>
      <c r="FC31">
        <v>2</v>
      </c>
      <c r="FD31">
        <v>505.997</v>
      </c>
      <c r="FE31">
        <v>518.121</v>
      </c>
      <c r="FF31">
        <v>34.3733</v>
      </c>
      <c r="FG31">
        <v>34.055</v>
      </c>
      <c r="FH31">
        <v>30.0002</v>
      </c>
      <c r="FI31">
        <v>33.8854</v>
      </c>
      <c r="FJ31">
        <v>33.9082</v>
      </c>
      <c r="FK31">
        <v>19.2092</v>
      </c>
      <c r="FL31">
        <v>0</v>
      </c>
      <c r="FM31">
        <v>100</v>
      </c>
      <c r="FN31">
        <v>-999.9</v>
      </c>
      <c r="FO31">
        <v>400</v>
      </c>
      <c r="FP31">
        <v>26.3507</v>
      </c>
      <c r="FQ31">
        <v>97.7873</v>
      </c>
      <c r="FR31">
        <v>102.266</v>
      </c>
    </row>
    <row r="32" spans="1:174">
      <c r="A32">
        <v>16</v>
      </c>
      <c r="B32">
        <v>1607450383</v>
      </c>
      <c r="C32">
        <v>3236</v>
      </c>
      <c r="D32" t="s">
        <v>372</v>
      </c>
      <c r="E32" t="s">
        <v>373</v>
      </c>
      <c r="F32" t="s">
        <v>305</v>
      </c>
      <c r="G32" t="s">
        <v>369</v>
      </c>
      <c r="H32">
        <v>1607450375.25</v>
      </c>
      <c r="I32">
        <f>(J32)/1000</f>
        <v>0</v>
      </c>
      <c r="J32">
        <f>1000*CA32*AH32*(BW32-BX32)/(100*BP32*(1000-AH32*BW32))</f>
        <v>0</v>
      </c>
      <c r="K32">
        <f>CA32*AH32*(BV32-BU32*(1000-AH32*BX32)/(1000-AH32*BW32))/(100*BP32)</f>
        <v>0</v>
      </c>
      <c r="L32">
        <f>BU32 - IF(AH32&gt;1, K32*BP32*100.0/(AJ32*CI32), 0)</f>
        <v>0</v>
      </c>
      <c r="M32">
        <f>((S32-I32/2)*L32-K32)/(S32+I32/2)</f>
        <v>0</v>
      </c>
      <c r="N32">
        <f>M32*(CB32+CC32)/1000.0</f>
        <v>0</v>
      </c>
      <c r="O32">
        <f>(BU32 - IF(AH32&gt;1, K32*BP32*100.0/(AJ32*CI32), 0))*(CB32+CC32)/1000.0</f>
        <v>0</v>
      </c>
      <c r="P32">
        <f>2.0/((1/R32-1/Q32)+SIGN(R32)*SQRT((1/R32-1/Q32)*(1/R32-1/Q32) + 4*BQ32/((BQ32+1)*(BQ32+1))*(2*1/R32*1/Q32-1/Q32*1/Q32)))</f>
        <v>0</v>
      </c>
      <c r="Q32">
        <f>IF(LEFT(BR32,1)&lt;&gt;"0",IF(LEFT(BR32,1)="1",3.0,BS32),$D$5+$E$5*(CI32*CB32/($K$5*1000))+$F$5*(CI32*CB32/($K$5*1000))*MAX(MIN(BP32,$J$5),$I$5)*MAX(MIN(BP32,$J$5),$I$5)+$G$5*MAX(MIN(BP32,$J$5),$I$5)*(CI32*CB32/($K$5*1000))+$H$5*(CI32*CB32/($K$5*1000))*(CI32*CB32/($K$5*1000)))</f>
        <v>0</v>
      </c>
      <c r="R32">
        <f>I32*(1000-(1000*0.61365*exp(17.502*V32/(240.97+V32))/(CB32+CC32)+BW32)/2)/(1000*0.61365*exp(17.502*V32/(240.97+V32))/(CB32+CC32)-BW32)</f>
        <v>0</v>
      </c>
      <c r="S32">
        <f>1/((BQ32+1)/(P32/1.6)+1/(Q32/1.37)) + BQ32/((BQ32+1)/(P32/1.6) + BQ32/(Q32/1.37))</f>
        <v>0</v>
      </c>
      <c r="T32">
        <f>(BM32*BO32)</f>
        <v>0</v>
      </c>
      <c r="U32">
        <f>(CD32+(T32+2*0.95*5.67E-8*(((CD32+$B$7)+273)^4-(CD32+273)^4)-44100*I32)/(1.84*29.3*Q32+8*0.95*5.67E-8*(CD32+273)^3))</f>
        <v>0</v>
      </c>
      <c r="V32">
        <f>($C$7*CE32+$D$7*CF32+$E$7*U32)</f>
        <v>0</v>
      </c>
      <c r="W32">
        <f>0.61365*exp(17.502*V32/(240.97+V32))</f>
        <v>0</v>
      </c>
      <c r="X32">
        <f>(Y32/Z32*100)</f>
        <v>0</v>
      </c>
      <c r="Y32">
        <f>BW32*(CB32+CC32)/1000</f>
        <v>0</v>
      </c>
      <c r="Z32">
        <f>0.61365*exp(17.502*CD32/(240.97+CD32))</f>
        <v>0</v>
      </c>
      <c r="AA32">
        <f>(W32-BW32*(CB32+CC32)/1000)</f>
        <v>0</v>
      </c>
      <c r="AB32">
        <f>(-I32*44100)</f>
        <v>0</v>
      </c>
      <c r="AC32">
        <f>2*29.3*Q32*0.92*(CD32-V32)</f>
        <v>0</v>
      </c>
      <c r="AD32">
        <f>2*0.95*5.67E-8*(((CD32+$B$7)+273)^4-(V32+273)^4)</f>
        <v>0</v>
      </c>
      <c r="AE32">
        <f>T32+AD32+AB32+AC32</f>
        <v>0</v>
      </c>
      <c r="AF32">
        <v>0</v>
      </c>
      <c r="AG32">
        <v>0</v>
      </c>
      <c r="AH32">
        <f>IF(AF32*$H$13&gt;=AJ32,1.0,(AJ32/(AJ32-AF32*$H$13)))</f>
        <v>0</v>
      </c>
      <c r="AI32">
        <f>(AH32-1)*100</f>
        <v>0</v>
      </c>
      <c r="AJ32">
        <f>MAX(0,($B$13+$C$13*CI32)/(1+$D$13*CI32)*CB32/(CD32+273)*$E$13)</f>
        <v>0</v>
      </c>
      <c r="AK32" t="s">
        <v>292</v>
      </c>
      <c r="AL32">
        <v>10143.9</v>
      </c>
      <c r="AM32">
        <v>715.476923076923</v>
      </c>
      <c r="AN32">
        <v>3262.08</v>
      </c>
      <c r="AO32">
        <f>1-AM32/AN32</f>
        <v>0</v>
      </c>
      <c r="AP32">
        <v>-0.577747479816223</v>
      </c>
      <c r="AQ32" t="s">
        <v>374</v>
      </c>
      <c r="AR32">
        <v>15376.2</v>
      </c>
      <c r="AS32">
        <v>789.335807692308</v>
      </c>
      <c r="AT32">
        <v>958.12</v>
      </c>
      <c r="AU32">
        <f>1-AS32/AT32</f>
        <v>0</v>
      </c>
      <c r="AV32">
        <v>0.5</v>
      </c>
      <c r="AW32">
        <f>BM32</f>
        <v>0</v>
      </c>
      <c r="AX32">
        <f>K32</f>
        <v>0</v>
      </c>
      <c r="AY32">
        <f>AU32*AV32*AW32</f>
        <v>0</v>
      </c>
      <c r="AZ32">
        <f>(AX32-AP32)/AW32</f>
        <v>0</v>
      </c>
      <c r="BA32">
        <f>(AN32-AT32)/AT32</f>
        <v>0</v>
      </c>
      <c r="BB32" t="s">
        <v>375</v>
      </c>
      <c r="BC32">
        <v>789.335807692308</v>
      </c>
      <c r="BD32">
        <v>594.73</v>
      </c>
      <c r="BE32">
        <f>1-BD32/AT32</f>
        <v>0</v>
      </c>
      <c r="BF32">
        <f>(AT32-BC32)/(AT32-BD32)</f>
        <v>0</v>
      </c>
      <c r="BG32">
        <f>(AN32-AT32)/(AN32-BD32)</f>
        <v>0</v>
      </c>
      <c r="BH32">
        <f>(AT32-BC32)/(AT32-AM32)</f>
        <v>0</v>
      </c>
      <c r="BI32">
        <f>(AN32-AT32)/(AN32-AM32)</f>
        <v>0</v>
      </c>
      <c r="BJ32">
        <f>(BF32*BD32/BC32)</f>
        <v>0</v>
      </c>
      <c r="BK32">
        <f>(1-BJ32)</f>
        <v>0</v>
      </c>
      <c r="BL32">
        <f>$B$11*CJ32+$C$11*CK32+$F$11*CL32*(1-CO32)</f>
        <v>0</v>
      </c>
      <c r="BM32">
        <f>BL32*BN32</f>
        <v>0</v>
      </c>
      <c r="BN32">
        <f>($B$11*$D$9+$C$11*$D$9+$F$11*((CY32+CQ32)/MAX(CY32+CQ32+CZ32, 0.1)*$I$9+CZ32/MAX(CY32+CQ32+CZ32, 0.1)*$J$9))/($B$11+$C$11+$F$11)</f>
        <v>0</v>
      </c>
      <c r="BO32">
        <f>($B$11*$K$9+$C$11*$K$9+$F$11*((CY32+CQ32)/MAX(CY32+CQ32+CZ32, 0.1)*$P$9+CZ32/MAX(CY32+CQ32+CZ32, 0.1)*$Q$9))/($B$11+$C$11+$F$11)</f>
        <v>0</v>
      </c>
      <c r="BP32">
        <v>6</v>
      </c>
      <c r="BQ32">
        <v>0.5</v>
      </c>
      <c r="BR32" t="s">
        <v>295</v>
      </c>
      <c r="BS32">
        <v>2</v>
      </c>
      <c r="BT32">
        <v>1607450375.25</v>
      </c>
      <c r="BU32">
        <v>390.2557</v>
      </c>
      <c r="BV32">
        <v>400.0096</v>
      </c>
      <c r="BW32">
        <v>26.7165566666667</v>
      </c>
      <c r="BX32">
        <v>24.58501</v>
      </c>
      <c r="BY32">
        <v>389.9887</v>
      </c>
      <c r="BZ32">
        <v>26.3475566666667</v>
      </c>
      <c r="CA32">
        <v>500.207066666667</v>
      </c>
      <c r="CB32">
        <v>102.040766666667</v>
      </c>
      <c r="CC32">
        <v>0.09998941</v>
      </c>
      <c r="CD32">
        <v>35.7593466666667</v>
      </c>
      <c r="CE32">
        <v>35.83643</v>
      </c>
      <c r="CF32">
        <v>999.9</v>
      </c>
      <c r="CG32">
        <v>0</v>
      </c>
      <c r="CH32">
        <v>0</v>
      </c>
      <c r="CI32">
        <v>9996.64566666667</v>
      </c>
      <c r="CJ32">
        <v>0</v>
      </c>
      <c r="CK32">
        <v>317.7788</v>
      </c>
      <c r="CL32">
        <v>1399.99166666667</v>
      </c>
      <c r="CM32">
        <v>0.899998666666667</v>
      </c>
      <c r="CN32">
        <v>0.100001066666667</v>
      </c>
      <c r="CO32">
        <v>0</v>
      </c>
      <c r="CP32">
        <v>789.349133333333</v>
      </c>
      <c r="CQ32">
        <v>4.99948</v>
      </c>
      <c r="CR32">
        <v>11441.5233333333</v>
      </c>
      <c r="CS32">
        <v>11417.5133333333</v>
      </c>
      <c r="CT32">
        <v>46.7164</v>
      </c>
      <c r="CU32">
        <v>47.833</v>
      </c>
      <c r="CV32">
        <v>47.404</v>
      </c>
      <c r="CW32">
        <v>47.9371333333333</v>
      </c>
      <c r="CX32">
        <v>49.2873333333333</v>
      </c>
      <c r="CY32">
        <v>1255.49066666667</v>
      </c>
      <c r="CZ32">
        <v>139.501</v>
      </c>
      <c r="DA32">
        <v>0</v>
      </c>
      <c r="DB32">
        <v>263.599999904633</v>
      </c>
      <c r="DC32">
        <v>0</v>
      </c>
      <c r="DD32">
        <v>789.335807692308</v>
      </c>
      <c r="DE32">
        <v>-24.3854700783827</v>
      </c>
      <c r="DF32">
        <v>-330.632478566075</v>
      </c>
      <c r="DG32">
        <v>11440.8153846154</v>
      </c>
      <c r="DH32">
        <v>15</v>
      </c>
      <c r="DI32">
        <v>1607450404.5</v>
      </c>
      <c r="DJ32" t="s">
        <v>376</v>
      </c>
      <c r="DK32">
        <v>1607450403.5</v>
      </c>
      <c r="DL32">
        <v>1607450404.5</v>
      </c>
      <c r="DM32">
        <v>6</v>
      </c>
      <c r="DN32">
        <v>0.037</v>
      </c>
      <c r="DO32">
        <v>-0.012</v>
      </c>
      <c r="DP32">
        <v>0.267</v>
      </c>
      <c r="DQ32">
        <v>0.369</v>
      </c>
      <c r="DR32">
        <v>400</v>
      </c>
      <c r="DS32">
        <v>25</v>
      </c>
      <c r="DT32">
        <v>0.14</v>
      </c>
      <c r="DU32">
        <v>0.03</v>
      </c>
      <c r="DV32">
        <v>7.40682896853989</v>
      </c>
      <c r="DW32">
        <v>-0.0185060967151837</v>
      </c>
      <c r="DX32">
        <v>0.0267829013156802</v>
      </c>
      <c r="DY32">
        <v>1</v>
      </c>
      <c r="DZ32">
        <v>-9.783778</v>
      </c>
      <c r="EA32">
        <v>0.044343670745261</v>
      </c>
      <c r="EB32">
        <v>0.0324986356021295</v>
      </c>
      <c r="EC32">
        <v>1</v>
      </c>
      <c r="ED32">
        <v>2.243878</v>
      </c>
      <c r="EE32">
        <v>0.0113630255839856</v>
      </c>
      <c r="EF32">
        <v>0.000981231878813561</v>
      </c>
      <c r="EG32">
        <v>1</v>
      </c>
      <c r="EH32">
        <v>3</v>
      </c>
      <c r="EI32">
        <v>3</v>
      </c>
      <c r="EJ32" t="s">
        <v>315</v>
      </c>
      <c r="EK32">
        <v>100</v>
      </c>
      <c r="EL32">
        <v>100</v>
      </c>
      <c r="EM32">
        <v>0.267</v>
      </c>
      <c r="EN32">
        <v>0.369</v>
      </c>
      <c r="EO32">
        <v>0.396969407113579</v>
      </c>
      <c r="EP32">
        <v>-1.60436505785889e-05</v>
      </c>
      <c r="EQ32">
        <v>-1.15305589960158e-06</v>
      </c>
      <c r="ER32">
        <v>3.65813499827708e-10</v>
      </c>
      <c r="ES32">
        <v>-0.163774839948928</v>
      </c>
      <c r="ET32">
        <v>-0.0148585495900011</v>
      </c>
      <c r="EU32">
        <v>0.00206202478538563</v>
      </c>
      <c r="EV32">
        <v>-2.15789431663115e-05</v>
      </c>
      <c r="EW32">
        <v>18</v>
      </c>
      <c r="EX32">
        <v>2225</v>
      </c>
      <c r="EY32">
        <v>1</v>
      </c>
      <c r="EZ32">
        <v>25</v>
      </c>
      <c r="FA32">
        <v>11.2</v>
      </c>
      <c r="FB32">
        <v>11.1</v>
      </c>
      <c r="FC32">
        <v>2</v>
      </c>
      <c r="FD32">
        <v>510.751</v>
      </c>
      <c r="FE32">
        <v>516.685</v>
      </c>
      <c r="FF32">
        <v>34.4885</v>
      </c>
      <c r="FG32">
        <v>34.202</v>
      </c>
      <c r="FH32">
        <v>30.0007</v>
      </c>
      <c r="FI32">
        <v>34.0143</v>
      </c>
      <c r="FJ32">
        <v>34.0359</v>
      </c>
      <c r="FK32">
        <v>19.2096</v>
      </c>
      <c r="FL32">
        <v>0</v>
      </c>
      <c r="FM32">
        <v>100</v>
      </c>
      <c r="FN32">
        <v>-999.9</v>
      </c>
      <c r="FO32">
        <v>400</v>
      </c>
      <c r="FP32">
        <v>25.5462</v>
      </c>
      <c r="FQ32">
        <v>97.745</v>
      </c>
      <c r="FR32">
        <v>102.212</v>
      </c>
    </row>
    <row r="33" spans="1:174">
      <c r="A33">
        <v>17</v>
      </c>
      <c r="B33">
        <v>1607450652</v>
      </c>
      <c r="C33">
        <v>3505</v>
      </c>
      <c r="D33" t="s">
        <v>377</v>
      </c>
      <c r="E33" t="s">
        <v>378</v>
      </c>
      <c r="F33" t="s">
        <v>379</v>
      </c>
      <c r="G33" t="s">
        <v>380</v>
      </c>
      <c r="H33">
        <v>1607450644.25</v>
      </c>
      <c r="I33">
        <f>(J33)/1000</f>
        <v>0</v>
      </c>
      <c r="J33">
        <f>1000*CA33*AH33*(BW33-BX33)/(100*BP33*(1000-AH33*BW33))</f>
        <v>0</v>
      </c>
      <c r="K33">
        <f>CA33*AH33*(BV33-BU33*(1000-AH33*BX33)/(1000-AH33*BW33))/(100*BP33)</f>
        <v>0</v>
      </c>
      <c r="L33">
        <f>BU33 - IF(AH33&gt;1, K33*BP33*100.0/(AJ33*CI33), 0)</f>
        <v>0</v>
      </c>
      <c r="M33">
        <f>((S33-I33/2)*L33-K33)/(S33+I33/2)</f>
        <v>0</v>
      </c>
      <c r="N33">
        <f>M33*(CB33+CC33)/1000.0</f>
        <v>0</v>
      </c>
      <c r="O33">
        <f>(BU33 - IF(AH33&gt;1, K33*BP33*100.0/(AJ33*CI33), 0))*(CB33+CC33)/1000.0</f>
        <v>0</v>
      </c>
      <c r="P33">
        <f>2.0/((1/R33-1/Q33)+SIGN(R33)*SQRT((1/R33-1/Q33)*(1/R33-1/Q33) + 4*BQ33/((BQ33+1)*(BQ33+1))*(2*1/R33*1/Q33-1/Q33*1/Q33)))</f>
        <v>0</v>
      </c>
      <c r="Q33">
        <f>IF(LEFT(BR33,1)&lt;&gt;"0",IF(LEFT(BR33,1)="1",3.0,BS33),$D$5+$E$5*(CI33*CB33/($K$5*1000))+$F$5*(CI33*CB33/($K$5*1000))*MAX(MIN(BP33,$J$5),$I$5)*MAX(MIN(BP33,$J$5),$I$5)+$G$5*MAX(MIN(BP33,$J$5),$I$5)*(CI33*CB33/($K$5*1000))+$H$5*(CI33*CB33/($K$5*1000))*(CI33*CB33/($K$5*1000)))</f>
        <v>0</v>
      </c>
      <c r="R33">
        <f>I33*(1000-(1000*0.61365*exp(17.502*V33/(240.97+V33))/(CB33+CC33)+BW33)/2)/(1000*0.61365*exp(17.502*V33/(240.97+V33))/(CB33+CC33)-BW33)</f>
        <v>0</v>
      </c>
      <c r="S33">
        <f>1/((BQ33+1)/(P33/1.6)+1/(Q33/1.37)) + BQ33/((BQ33+1)/(P33/1.6) + BQ33/(Q33/1.37))</f>
        <v>0</v>
      </c>
      <c r="T33">
        <f>(BM33*BO33)</f>
        <v>0</v>
      </c>
      <c r="U33">
        <f>(CD33+(T33+2*0.95*5.67E-8*(((CD33+$B$7)+273)^4-(CD33+273)^4)-44100*I33)/(1.84*29.3*Q33+8*0.95*5.67E-8*(CD33+273)^3))</f>
        <v>0</v>
      </c>
      <c r="V33">
        <f>($C$7*CE33+$D$7*CF33+$E$7*U33)</f>
        <v>0</v>
      </c>
      <c r="W33">
        <f>0.61365*exp(17.502*V33/(240.97+V33))</f>
        <v>0</v>
      </c>
      <c r="X33">
        <f>(Y33/Z33*100)</f>
        <v>0</v>
      </c>
      <c r="Y33">
        <f>BW33*(CB33+CC33)/1000</f>
        <v>0</v>
      </c>
      <c r="Z33">
        <f>0.61365*exp(17.502*CD33/(240.97+CD33))</f>
        <v>0</v>
      </c>
      <c r="AA33">
        <f>(W33-BW33*(CB33+CC33)/1000)</f>
        <v>0</v>
      </c>
      <c r="AB33">
        <f>(-I33*44100)</f>
        <v>0</v>
      </c>
      <c r="AC33">
        <f>2*29.3*Q33*0.92*(CD33-V33)</f>
        <v>0</v>
      </c>
      <c r="AD33">
        <f>2*0.95*5.67E-8*(((CD33+$B$7)+273)^4-(V33+273)^4)</f>
        <v>0</v>
      </c>
      <c r="AE33">
        <f>T33+AD33+AB33+AC33</f>
        <v>0</v>
      </c>
      <c r="AF33">
        <v>0</v>
      </c>
      <c r="AG33">
        <v>0</v>
      </c>
      <c r="AH33">
        <f>IF(AF33*$H$13&gt;=AJ33,1.0,(AJ33/(AJ33-AF33*$H$13)))</f>
        <v>0</v>
      </c>
      <c r="AI33">
        <f>(AH33-1)*100</f>
        <v>0</v>
      </c>
      <c r="AJ33">
        <f>MAX(0,($B$13+$C$13*CI33)/(1+$D$13*CI33)*CB33/(CD33+273)*$E$13)</f>
        <v>0</v>
      </c>
      <c r="AK33" t="s">
        <v>292</v>
      </c>
      <c r="AL33">
        <v>10143.9</v>
      </c>
      <c r="AM33">
        <v>715.476923076923</v>
      </c>
      <c r="AN33">
        <v>3262.08</v>
      </c>
      <c r="AO33">
        <f>1-AM33/AN33</f>
        <v>0</v>
      </c>
      <c r="AP33">
        <v>-0.577747479816223</v>
      </c>
      <c r="AQ33" t="s">
        <v>381</v>
      </c>
      <c r="AR33">
        <v>15376.6</v>
      </c>
      <c r="AS33">
        <v>1478.4004</v>
      </c>
      <c r="AT33">
        <v>1762.5</v>
      </c>
      <c r="AU33">
        <f>1-AS33/AT33</f>
        <v>0</v>
      </c>
      <c r="AV33">
        <v>0.5</v>
      </c>
      <c r="AW33">
        <f>BM33</f>
        <v>0</v>
      </c>
      <c r="AX33">
        <f>K33</f>
        <v>0</v>
      </c>
      <c r="AY33">
        <f>AU33*AV33*AW33</f>
        <v>0</v>
      </c>
      <c r="AZ33">
        <f>(AX33-AP33)/AW33</f>
        <v>0</v>
      </c>
      <c r="BA33">
        <f>(AN33-AT33)/AT33</f>
        <v>0</v>
      </c>
      <c r="BB33" t="s">
        <v>382</v>
      </c>
      <c r="BC33">
        <v>1478.4004</v>
      </c>
      <c r="BD33">
        <v>794.25</v>
      </c>
      <c r="BE33">
        <f>1-BD33/AT33</f>
        <v>0</v>
      </c>
      <c r="BF33">
        <f>(AT33-BC33)/(AT33-BD33)</f>
        <v>0</v>
      </c>
      <c r="BG33">
        <f>(AN33-AT33)/(AN33-BD33)</f>
        <v>0</v>
      </c>
      <c r="BH33">
        <f>(AT33-BC33)/(AT33-AM33)</f>
        <v>0</v>
      </c>
      <c r="BI33">
        <f>(AN33-AT33)/(AN33-AM33)</f>
        <v>0</v>
      </c>
      <c r="BJ33">
        <f>(BF33*BD33/BC33)</f>
        <v>0</v>
      </c>
      <c r="BK33">
        <f>(1-BJ33)</f>
        <v>0</v>
      </c>
      <c r="BL33">
        <f>$B$11*CJ33+$C$11*CK33+$F$11*CL33*(1-CO33)</f>
        <v>0</v>
      </c>
      <c r="BM33">
        <f>BL33*BN33</f>
        <v>0</v>
      </c>
      <c r="BN33">
        <f>($B$11*$D$9+$C$11*$D$9+$F$11*((CY33+CQ33)/MAX(CY33+CQ33+CZ33, 0.1)*$I$9+CZ33/MAX(CY33+CQ33+CZ33, 0.1)*$J$9))/($B$11+$C$11+$F$11)</f>
        <v>0</v>
      </c>
      <c r="BO33">
        <f>($B$11*$K$9+$C$11*$K$9+$F$11*((CY33+CQ33)/MAX(CY33+CQ33+CZ33, 0.1)*$P$9+CZ33/MAX(CY33+CQ33+CZ33, 0.1)*$Q$9))/($B$11+$C$11+$F$11)</f>
        <v>0</v>
      </c>
      <c r="BP33">
        <v>6</v>
      </c>
      <c r="BQ33">
        <v>0.5</v>
      </c>
      <c r="BR33" t="s">
        <v>295</v>
      </c>
      <c r="BS33">
        <v>2</v>
      </c>
      <c r="BT33">
        <v>1607450644.25</v>
      </c>
      <c r="BU33">
        <v>387.821666666667</v>
      </c>
      <c r="BV33">
        <v>399.999566666667</v>
      </c>
      <c r="BW33">
        <v>29.06222</v>
      </c>
      <c r="BX33">
        <v>25.4628</v>
      </c>
      <c r="BY33">
        <v>387.545833333333</v>
      </c>
      <c r="BZ33">
        <v>28.4863266666667</v>
      </c>
      <c r="CA33">
        <v>500.216466666667</v>
      </c>
      <c r="CB33">
        <v>102.045033333333</v>
      </c>
      <c r="CC33">
        <v>0.0999963333333333</v>
      </c>
      <c r="CD33">
        <v>36.1066133333333</v>
      </c>
      <c r="CE33">
        <v>35.7633933333333</v>
      </c>
      <c r="CF33">
        <v>999.9</v>
      </c>
      <c r="CG33">
        <v>0</v>
      </c>
      <c r="CH33">
        <v>0</v>
      </c>
      <c r="CI33">
        <v>9994.53333333333</v>
      </c>
      <c r="CJ33">
        <v>0</v>
      </c>
      <c r="CK33">
        <v>327.385633333333</v>
      </c>
      <c r="CL33">
        <v>1400.00366666667</v>
      </c>
      <c r="CM33">
        <v>0.899993666666667</v>
      </c>
      <c r="CN33">
        <v>0.100006223333333</v>
      </c>
      <c r="CO33">
        <v>0</v>
      </c>
      <c r="CP33">
        <v>1480.49433333333</v>
      </c>
      <c r="CQ33">
        <v>4.99948</v>
      </c>
      <c r="CR33">
        <v>20879.3966666667</v>
      </c>
      <c r="CS33">
        <v>11417.5866666667</v>
      </c>
      <c r="CT33">
        <v>48.1456</v>
      </c>
      <c r="CU33">
        <v>49.5040333333333</v>
      </c>
      <c r="CV33">
        <v>48.8976666666666</v>
      </c>
      <c r="CW33">
        <v>49.5392666666666</v>
      </c>
      <c r="CX33">
        <v>50.6893333333333</v>
      </c>
      <c r="CY33">
        <v>1255.49566666667</v>
      </c>
      <c r="CZ33">
        <v>139.508666666667</v>
      </c>
      <c r="DA33">
        <v>0</v>
      </c>
      <c r="DB33">
        <v>268.300000190735</v>
      </c>
      <c r="DC33">
        <v>0</v>
      </c>
      <c r="DD33">
        <v>1478.4004</v>
      </c>
      <c r="DE33">
        <v>-153.901538219447</v>
      </c>
      <c r="DF33">
        <v>-1946.06922778328</v>
      </c>
      <c r="DG33">
        <v>20852.744</v>
      </c>
      <c r="DH33">
        <v>15</v>
      </c>
      <c r="DI33">
        <v>1607450404.5</v>
      </c>
      <c r="DJ33" t="s">
        <v>376</v>
      </c>
      <c r="DK33">
        <v>1607450403.5</v>
      </c>
      <c r="DL33">
        <v>1607450404.5</v>
      </c>
      <c r="DM33">
        <v>6</v>
      </c>
      <c r="DN33">
        <v>0.037</v>
      </c>
      <c r="DO33">
        <v>-0.012</v>
      </c>
      <c r="DP33">
        <v>0.267</v>
      </c>
      <c r="DQ33">
        <v>0.369</v>
      </c>
      <c r="DR33">
        <v>400</v>
      </c>
      <c r="DS33">
        <v>25</v>
      </c>
      <c r="DT33">
        <v>0.14</v>
      </c>
      <c r="DU33">
        <v>0.03</v>
      </c>
      <c r="DV33">
        <v>8.94896868628011</v>
      </c>
      <c r="DW33">
        <v>-0.0220767039326668</v>
      </c>
      <c r="DX33">
        <v>0.0484078069565744</v>
      </c>
      <c r="DY33">
        <v>1</v>
      </c>
      <c r="DZ33">
        <v>-12.1756966666667</v>
      </c>
      <c r="EA33">
        <v>0.0286798665183557</v>
      </c>
      <c r="EB33">
        <v>0.0549870195793717</v>
      </c>
      <c r="EC33">
        <v>1</v>
      </c>
      <c r="ED33">
        <v>3.597042</v>
      </c>
      <c r="EE33">
        <v>0.286112569521688</v>
      </c>
      <c r="EF33">
        <v>0.0206757631701146</v>
      </c>
      <c r="EG33">
        <v>0</v>
      </c>
      <c r="EH33">
        <v>2</v>
      </c>
      <c r="EI33">
        <v>3</v>
      </c>
      <c r="EJ33" t="s">
        <v>302</v>
      </c>
      <c r="EK33">
        <v>100</v>
      </c>
      <c r="EL33">
        <v>100</v>
      </c>
      <c r="EM33">
        <v>0.276</v>
      </c>
      <c r="EN33">
        <v>0.5802</v>
      </c>
      <c r="EO33">
        <v>0.434020033682604</v>
      </c>
      <c r="EP33">
        <v>-1.60436505785889e-05</v>
      </c>
      <c r="EQ33">
        <v>-1.15305589960158e-06</v>
      </c>
      <c r="ER33">
        <v>3.65813499827708e-10</v>
      </c>
      <c r="ES33">
        <v>0.408833628340627</v>
      </c>
      <c r="ET33">
        <v>0</v>
      </c>
      <c r="EU33">
        <v>0</v>
      </c>
      <c r="EV33">
        <v>0</v>
      </c>
      <c r="EW33">
        <v>18</v>
      </c>
      <c r="EX33">
        <v>2225</v>
      </c>
      <c r="EY33">
        <v>1</v>
      </c>
      <c r="EZ33">
        <v>25</v>
      </c>
      <c r="FA33">
        <v>4.1</v>
      </c>
      <c r="FB33">
        <v>4.1</v>
      </c>
      <c r="FC33">
        <v>2</v>
      </c>
      <c r="FD33">
        <v>512.061</v>
      </c>
      <c r="FE33">
        <v>516.134</v>
      </c>
      <c r="FF33">
        <v>34.8719</v>
      </c>
      <c r="FG33">
        <v>34.5299</v>
      </c>
      <c r="FH33">
        <v>30.0004</v>
      </c>
      <c r="FI33">
        <v>34.3062</v>
      </c>
      <c r="FJ33">
        <v>34.3222</v>
      </c>
      <c r="FK33">
        <v>19.2369</v>
      </c>
      <c r="FL33">
        <v>0</v>
      </c>
      <c r="FM33">
        <v>100</v>
      </c>
      <c r="FN33">
        <v>-999.9</v>
      </c>
      <c r="FO33">
        <v>400</v>
      </c>
      <c r="FP33">
        <v>25.5462</v>
      </c>
      <c r="FQ33">
        <v>97.7002</v>
      </c>
      <c r="FR33">
        <v>102.148</v>
      </c>
    </row>
    <row r="34" spans="1:174">
      <c r="A34">
        <v>18</v>
      </c>
      <c r="B34">
        <v>1607450952.1</v>
      </c>
      <c r="C34">
        <v>3805.09999990463</v>
      </c>
      <c r="D34" t="s">
        <v>383</v>
      </c>
      <c r="E34" t="s">
        <v>384</v>
      </c>
      <c r="F34" t="s">
        <v>379</v>
      </c>
      <c r="G34" t="s">
        <v>380</v>
      </c>
      <c r="H34">
        <v>1607450944.1</v>
      </c>
      <c r="I34">
        <f>(J34)/1000</f>
        <v>0</v>
      </c>
      <c r="J34">
        <f>1000*CA34*AH34*(BW34-BX34)/(100*BP34*(1000-AH34*BW34))</f>
        <v>0</v>
      </c>
      <c r="K34">
        <f>CA34*AH34*(BV34-BU34*(1000-AH34*BX34)/(1000-AH34*BW34))/(100*BP34)</f>
        <v>0</v>
      </c>
      <c r="L34">
        <f>BU34 - IF(AH34&gt;1, K34*BP34*100.0/(AJ34*CI34), 0)</f>
        <v>0</v>
      </c>
      <c r="M34">
        <f>((S34-I34/2)*L34-K34)/(S34+I34/2)</f>
        <v>0</v>
      </c>
      <c r="N34">
        <f>M34*(CB34+CC34)/1000.0</f>
        <v>0</v>
      </c>
      <c r="O34">
        <f>(BU34 - IF(AH34&gt;1, K34*BP34*100.0/(AJ34*CI34), 0))*(CB34+CC34)/1000.0</f>
        <v>0</v>
      </c>
      <c r="P34">
        <f>2.0/((1/R34-1/Q34)+SIGN(R34)*SQRT((1/R34-1/Q34)*(1/R34-1/Q34) + 4*BQ34/((BQ34+1)*(BQ34+1))*(2*1/R34*1/Q34-1/Q34*1/Q34)))</f>
        <v>0</v>
      </c>
      <c r="Q34">
        <f>IF(LEFT(BR34,1)&lt;&gt;"0",IF(LEFT(BR34,1)="1",3.0,BS34),$D$5+$E$5*(CI34*CB34/($K$5*1000))+$F$5*(CI34*CB34/($K$5*1000))*MAX(MIN(BP34,$J$5),$I$5)*MAX(MIN(BP34,$J$5),$I$5)+$G$5*MAX(MIN(BP34,$J$5),$I$5)*(CI34*CB34/($K$5*1000))+$H$5*(CI34*CB34/($K$5*1000))*(CI34*CB34/($K$5*1000)))</f>
        <v>0</v>
      </c>
      <c r="R34">
        <f>I34*(1000-(1000*0.61365*exp(17.502*V34/(240.97+V34))/(CB34+CC34)+BW34)/2)/(1000*0.61365*exp(17.502*V34/(240.97+V34))/(CB34+CC34)-BW34)</f>
        <v>0</v>
      </c>
      <c r="S34">
        <f>1/((BQ34+1)/(P34/1.6)+1/(Q34/1.37)) + BQ34/((BQ34+1)/(P34/1.6) + BQ34/(Q34/1.37))</f>
        <v>0</v>
      </c>
      <c r="T34">
        <f>(BM34*BO34)</f>
        <v>0</v>
      </c>
      <c r="U34">
        <f>(CD34+(T34+2*0.95*5.67E-8*(((CD34+$B$7)+273)^4-(CD34+273)^4)-44100*I34)/(1.84*29.3*Q34+8*0.95*5.67E-8*(CD34+273)^3))</f>
        <v>0</v>
      </c>
      <c r="V34">
        <f>($C$7*CE34+$D$7*CF34+$E$7*U34)</f>
        <v>0</v>
      </c>
      <c r="W34">
        <f>0.61365*exp(17.502*V34/(240.97+V34))</f>
        <v>0</v>
      </c>
      <c r="X34">
        <f>(Y34/Z34*100)</f>
        <v>0</v>
      </c>
      <c r="Y34">
        <f>BW34*(CB34+CC34)/1000</f>
        <v>0</v>
      </c>
      <c r="Z34">
        <f>0.61365*exp(17.502*CD34/(240.97+CD34))</f>
        <v>0</v>
      </c>
      <c r="AA34">
        <f>(W34-BW34*(CB34+CC34)/1000)</f>
        <v>0</v>
      </c>
      <c r="AB34">
        <f>(-I34*44100)</f>
        <v>0</v>
      </c>
      <c r="AC34">
        <f>2*29.3*Q34*0.92*(CD34-V34)</f>
        <v>0</v>
      </c>
      <c r="AD34">
        <f>2*0.95*5.67E-8*(((CD34+$B$7)+273)^4-(V34+273)^4)</f>
        <v>0</v>
      </c>
      <c r="AE34">
        <f>T34+AD34+AB34+AC34</f>
        <v>0</v>
      </c>
      <c r="AF34">
        <v>0</v>
      </c>
      <c r="AG34">
        <v>0</v>
      </c>
      <c r="AH34">
        <f>IF(AF34*$H$13&gt;=AJ34,1.0,(AJ34/(AJ34-AF34*$H$13)))</f>
        <v>0</v>
      </c>
      <c r="AI34">
        <f>(AH34-1)*100</f>
        <v>0</v>
      </c>
      <c r="AJ34">
        <f>MAX(0,($B$13+$C$13*CI34)/(1+$D$13*CI34)*CB34/(CD34+273)*$E$13)</f>
        <v>0</v>
      </c>
      <c r="AK34" t="s">
        <v>292</v>
      </c>
      <c r="AL34">
        <v>10143.9</v>
      </c>
      <c r="AM34">
        <v>715.476923076923</v>
      </c>
      <c r="AN34">
        <v>3262.08</v>
      </c>
      <c r="AO34">
        <f>1-AM34/AN34</f>
        <v>0</v>
      </c>
      <c r="AP34">
        <v>-0.577747479816223</v>
      </c>
      <c r="AQ34" t="s">
        <v>385</v>
      </c>
      <c r="AR34">
        <v>15389.2</v>
      </c>
      <c r="AS34">
        <v>1189.7256</v>
      </c>
      <c r="AT34">
        <v>1461.33</v>
      </c>
      <c r="AU34">
        <f>1-AS34/AT34</f>
        <v>0</v>
      </c>
      <c r="AV34">
        <v>0.5</v>
      </c>
      <c r="AW34">
        <f>BM34</f>
        <v>0</v>
      </c>
      <c r="AX34">
        <f>K34</f>
        <v>0</v>
      </c>
      <c r="AY34">
        <f>AU34*AV34*AW34</f>
        <v>0</v>
      </c>
      <c r="AZ34">
        <f>(AX34-AP34)/AW34</f>
        <v>0</v>
      </c>
      <c r="BA34">
        <f>(AN34-AT34)/AT34</f>
        <v>0</v>
      </c>
      <c r="BB34" t="s">
        <v>386</v>
      </c>
      <c r="BC34">
        <v>1189.7256</v>
      </c>
      <c r="BD34">
        <v>807.47</v>
      </c>
      <c r="BE34">
        <f>1-BD34/AT34</f>
        <v>0</v>
      </c>
      <c r="BF34">
        <f>(AT34-BC34)/(AT34-BD34)</f>
        <v>0</v>
      </c>
      <c r="BG34">
        <f>(AN34-AT34)/(AN34-BD34)</f>
        <v>0</v>
      </c>
      <c r="BH34">
        <f>(AT34-BC34)/(AT34-AM34)</f>
        <v>0</v>
      </c>
      <c r="BI34">
        <f>(AN34-AT34)/(AN34-AM34)</f>
        <v>0</v>
      </c>
      <c r="BJ34">
        <f>(BF34*BD34/BC34)</f>
        <v>0</v>
      </c>
      <c r="BK34">
        <f>(1-BJ34)</f>
        <v>0</v>
      </c>
      <c r="BL34">
        <f>$B$11*CJ34+$C$11*CK34+$F$11*CL34*(1-CO34)</f>
        <v>0</v>
      </c>
      <c r="BM34">
        <f>BL34*BN34</f>
        <v>0</v>
      </c>
      <c r="BN34">
        <f>($B$11*$D$9+$C$11*$D$9+$F$11*((CY34+CQ34)/MAX(CY34+CQ34+CZ34, 0.1)*$I$9+CZ34/MAX(CY34+CQ34+CZ34, 0.1)*$J$9))/($B$11+$C$11+$F$11)</f>
        <v>0</v>
      </c>
      <c r="BO34">
        <f>($B$11*$K$9+$C$11*$K$9+$F$11*((CY34+CQ34)/MAX(CY34+CQ34+CZ34, 0.1)*$P$9+CZ34/MAX(CY34+CQ34+CZ34, 0.1)*$Q$9))/($B$11+$C$11+$F$11)</f>
        <v>0</v>
      </c>
      <c r="BP34">
        <v>6</v>
      </c>
      <c r="BQ34">
        <v>0.5</v>
      </c>
      <c r="BR34" t="s">
        <v>295</v>
      </c>
      <c r="BS34">
        <v>2</v>
      </c>
      <c r="BT34">
        <v>1607450944.1</v>
      </c>
      <c r="BU34">
        <v>388.927516129032</v>
      </c>
      <c r="BV34">
        <v>399.988580645161</v>
      </c>
      <c r="BW34">
        <v>29.4413</v>
      </c>
      <c r="BX34">
        <v>26.3312838709677</v>
      </c>
      <c r="BY34">
        <v>388.65235483871</v>
      </c>
      <c r="BZ34">
        <v>28.8473161290323</v>
      </c>
      <c r="CA34">
        <v>500.206903225806</v>
      </c>
      <c r="CB34">
        <v>102.046838709677</v>
      </c>
      <c r="CC34">
        <v>0.0999962774193549</v>
      </c>
      <c r="CD34">
        <v>36.6581935483871</v>
      </c>
      <c r="CE34">
        <v>36.4770516129032</v>
      </c>
      <c r="CF34">
        <v>999.9</v>
      </c>
      <c r="CG34">
        <v>0</v>
      </c>
      <c r="CH34">
        <v>0</v>
      </c>
      <c r="CI34">
        <v>10004.6690322581</v>
      </c>
      <c r="CJ34">
        <v>0</v>
      </c>
      <c r="CK34">
        <v>354.883516129032</v>
      </c>
      <c r="CL34">
        <v>1400.02741935484</v>
      </c>
      <c r="CM34">
        <v>0.900000096774193</v>
      </c>
      <c r="CN34">
        <v>0.100000148387097</v>
      </c>
      <c r="CO34">
        <v>0</v>
      </c>
      <c r="CP34">
        <v>1190.29903225806</v>
      </c>
      <c r="CQ34">
        <v>4.99948</v>
      </c>
      <c r="CR34">
        <v>17110.0161290323</v>
      </c>
      <c r="CS34">
        <v>11417.8161290323</v>
      </c>
      <c r="CT34">
        <v>49.1932580645161</v>
      </c>
      <c r="CU34">
        <v>50.683</v>
      </c>
      <c r="CV34">
        <v>50.032</v>
      </c>
      <c r="CW34">
        <v>50.6428387096774</v>
      </c>
      <c r="CX34">
        <v>51.7155161290323</v>
      </c>
      <c r="CY34">
        <v>1255.52451612903</v>
      </c>
      <c r="CZ34">
        <v>139.504838709677</v>
      </c>
      <c r="DA34">
        <v>0</v>
      </c>
      <c r="DB34">
        <v>299.5</v>
      </c>
      <c r="DC34">
        <v>0</v>
      </c>
      <c r="DD34">
        <v>1189.7256</v>
      </c>
      <c r="DE34">
        <v>-34.403076882788</v>
      </c>
      <c r="DF34">
        <v>-287.084614927165</v>
      </c>
      <c r="DG34">
        <v>17104.936</v>
      </c>
      <c r="DH34">
        <v>15</v>
      </c>
      <c r="DI34">
        <v>1607450404.5</v>
      </c>
      <c r="DJ34" t="s">
        <v>376</v>
      </c>
      <c r="DK34">
        <v>1607450403.5</v>
      </c>
      <c r="DL34">
        <v>1607450404.5</v>
      </c>
      <c r="DM34">
        <v>6</v>
      </c>
      <c r="DN34">
        <v>0.037</v>
      </c>
      <c r="DO34">
        <v>-0.012</v>
      </c>
      <c r="DP34">
        <v>0.267</v>
      </c>
      <c r="DQ34">
        <v>0.369</v>
      </c>
      <c r="DR34">
        <v>400</v>
      </c>
      <c r="DS34">
        <v>25</v>
      </c>
      <c r="DT34">
        <v>0.14</v>
      </c>
      <c r="DU34">
        <v>0.03</v>
      </c>
      <c r="DV34">
        <v>8.1825297532815</v>
      </c>
      <c r="DW34">
        <v>0.157470496221517</v>
      </c>
      <c r="DX34">
        <v>0.0163207118452526</v>
      </c>
      <c r="DY34">
        <v>1</v>
      </c>
      <c r="DZ34">
        <v>-11.06055</v>
      </c>
      <c r="EA34">
        <v>-0.218261179087868</v>
      </c>
      <c r="EB34">
        <v>0.0216619135812143</v>
      </c>
      <c r="EC34">
        <v>0</v>
      </c>
      <c r="ED34">
        <v>3.109577</v>
      </c>
      <c r="EE34">
        <v>0.103072124582874</v>
      </c>
      <c r="EF34">
        <v>0.0074635385486153</v>
      </c>
      <c r="EG34">
        <v>1</v>
      </c>
      <c r="EH34">
        <v>2</v>
      </c>
      <c r="EI34">
        <v>3</v>
      </c>
      <c r="EJ34" t="s">
        <v>302</v>
      </c>
      <c r="EK34">
        <v>100</v>
      </c>
      <c r="EL34">
        <v>100</v>
      </c>
      <c r="EM34">
        <v>0.275</v>
      </c>
      <c r="EN34">
        <v>0.5946</v>
      </c>
      <c r="EO34">
        <v>0.434020033682604</v>
      </c>
      <c r="EP34">
        <v>-1.60436505785889e-05</v>
      </c>
      <c r="EQ34">
        <v>-1.15305589960158e-06</v>
      </c>
      <c r="ER34">
        <v>3.65813499827708e-10</v>
      </c>
      <c r="ES34">
        <v>0.408833628340627</v>
      </c>
      <c r="ET34">
        <v>0</v>
      </c>
      <c r="EU34">
        <v>0</v>
      </c>
      <c r="EV34">
        <v>0</v>
      </c>
      <c r="EW34">
        <v>18</v>
      </c>
      <c r="EX34">
        <v>2225</v>
      </c>
      <c r="EY34">
        <v>1</v>
      </c>
      <c r="EZ34">
        <v>25</v>
      </c>
      <c r="FA34">
        <v>9.1</v>
      </c>
      <c r="FB34">
        <v>9.1</v>
      </c>
      <c r="FC34">
        <v>2</v>
      </c>
      <c r="FD34">
        <v>509.803</v>
      </c>
      <c r="FE34">
        <v>514.095</v>
      </c>
      <c r="FF34">
        <v>35.3026</v>
      </c>
      <c r="FG34">
        <v>34.7326</v>
      </c>
      <c r="FH34">
        <v>30.0001</v>
      </c>
      <c r="FI34">
        <v>34.5164</v>
      </c>
      <c r="FJ34">
        <v>34.5384</v>
      </c>
      <c r="FK34">
        <v>19.2295</v>
      </c>
      <c r="FL34">
        <v>0</v>
      </c>
      <c r="FM34">
        <v>100</v>
      </c>
      <c r="FN34">
        <v>-999.9</v>
      </c>
      <c r="FO34">
        <v>400</v>
      </c>
      <c r="FP34">
        <v>28.8234</v>
      </c>
      <c r="FQ34">
        <v>97.6867</v>
      </c>
      <c r="FR34">
        <v>102.119</v>
      </c>
    </row>
    <row r="35" spans="1:174">
      <c r="A35">
        <v>19</v>
      </c>
      <c r="B35">
        <v>1607451166.1</v>
      </c>
      <c r="C35">
        <v>4019.09999990463</v>
      </c>
      <c r="D35" t="s">
        <v>387</v>
      </c>
      <c r="E35" t="s">
        <v>388</v>
      </c>
      <c r="F35" t="s">
        <v>358</v>
      </c>
      <c r="G35" t="s">
        <v>306</v>
      </c>
      <c r="H35">
        <v>1607451158.35</v>
      </c>
      <c r="I35">
        <f>(J35)/1000</f>
        <v>0</v>
      </c>
      <c r="J35">
        <f>1000*CA35*AH35*(BW35-BX35)/(100*BP35*(1000-AH35*BW35))</f>
        <v>0</v>
      </c>
      <c r="K35">
        <f>CA35*AH35*(BV35-BU35*(1000-AH35*BX35)/(1000-AH35*BW35))/(100*BP35)</f>
        <v>0</v>
      </c>
      <c r="L35">
        <f>BU35 - IF(AH35&gt;1, K35*BP35*100.0/(AJ35*CI35), 0)</f>
        <v>0</v>
      </c>
      <c r="M35">
        <f>((S35-I35/2)*L35-K35)/(S35+I35/2)</f>
        <v>0</v>
      </c>
      <c r="N35">
        <f>M35*(CB35+CC35)/1000.0</f>
        <v>0</v>
      </c>
      <c r="O35">
        <f>(BU35 - IF(AH35&gt;1, K35*BP35*100.0/(AJ35*CI35), 0))*(CB35+CC35)/1000.0</f>
        <v>0</v>
      </c>
      <c r="P35">
        <f>2.0/((1/R35-1/Q35)+SIGN(R35)*SQRT((1/R35-1/Q35)*(1/R35-1/Q35) + 4*BQ35/((BQ35+1)*(BQ35+1))*(2*1/R35*1/Q35-1/Q35*1/Q35)))</f>
        <v>0</v>
      </c>
      <c r="Q35">
        <f>IF(LEFT(BR35,1)&lt;&gt;"0",IF(LEFT(BR35,1)="1",3.0,BS35),$D$5+$E$5*(CI35*CB35/($K$5*1000))+$F$5*(CI35*CB35/($K$5*1000))*MAX(MIN(BP35,$J$5),$I$5)*MAX(MIN(BP35,$J$5),$I$5)+$G$5*MAX(MIN(BP35,$J$5),$I$5)*(CI35*CB35/($K$5*1000))+$H$5*(CI35*CB35/($K$5*1000))*(CI35*CB35/($K$5*1000)))</f>
        <v>0</v>
      </c>
      <c r="R35">
        <f>I35*(1000-(1000*0.61365*exp(17.502*V35/(240.97+V35))/(CB35+CC35)+BW35)/2)/(1000*0.61365*exp(17.502*V35/(240.97+V35))/(CB35+CC35)-BW35)</f>
        <v>0</v>
      </c>
      <c r="S35">
        <f>1/((BQ35+1)/(P35/1.6)+1/(Q35/1.37)) + BQ35/((BQ35+1)/(P35/1.6) + BQ35/(Q35/1.37))</f>
        <v>0</v>
      </c>
      <c r="T35">
        <f>(BM35*BO35)</f>
        <v>0</v>
      </c>
      <c r="U35">
        <f>(CD35+(T35+2*0.95*5.67E-8*(((CD35+$B$7)+273)^4-(CD35+273)^4)-44100*I35)/(1.84*29.3*Q35+8*0.95*5.67E-8*(CD35+273)^3))</f>
        <v>0</v>
      </c>
      <c r="V35">
        <f>($C$7*CE35+$D$7*CF35+$E$7*U35)</f>
        <v>0</v>
      </c>
      <c r="W35">
        <f>0.61365*exp(17.502*V35/(240.97+V35))</f>
        <v>0</v>
      </c>
      <c r="X35">
        <f>(Y35/Z35*100)</f>
        <v>0</v>
      </c>
      <c r="Y35">
        <f>BW35*(CB35+CC35)/1000</f>
        <v>0</v>
      </c>
      <c r="Z35">
        <f>0.61365*exp(17.502*CD35/(240.97+CD35))</f>
        <v>0</v>
      </c>
      <c r="AA35">
        <f>(W35-BW35*(CB35+CC35)/1000)</f>
        <v>0</v>
      </c>
      <c r="AB35">
        <f>(-I35*44100)</f>
        <v>0</v>
      </c>
      <c r="AC35">
        <f>2*29.3*Q35*0.92*(CD35-V35)</f>
        <v>0</v>
      </c>
      <c r="AD35">
        <f>2*0.95*5.67E-8*(((CD35+$B$7)+273)^4-(V35+273)^4)</f>
        <v>0</v>
      </c>
      <c r="AE35">
        <f>T35+AD35+AB35+AC35</f>
        <v>0</v>
      </c>
      <c r="AF35">
        <v>0</v>
      </c>
      <c r="AG35">
        <v>0</v>
      </c>
      <c r="AH35">
        <f>IF(AF35*$H$13&gt;=AJ35,1.0,(AJ35/(AJ35-AF35*$H$13)))</f>
        <v>0</v>
      </c>
      <c r="AI35">
        <f>(AH35-1)*100</f>
        <v>0</v>
      </c>
      <c r="AJ35">
        <f>MAX(0,($B$13+$C$13*CI35)/(1+$D$13*CI35)*CB35/(CD35+273)*$E$13)</f>
        <v>0</v>
      </c>
      <c r="AK35" t="s">
        <v>292</v>
      </c>
      <c r="AL35">
        <v>10143.9</v>
      </c>
      <c r="AM35">
        <v>715.476923076923</v>
      </c>
      <c r="AN35">
        <v>3262.08</v>
      </c>
      <c r="AO35">
        <f>1-AM35/AN35</f>
        <v>0</v>
      </c>
      <c r="AP35">
        <v>-0.577747479816223</v>
      </c>
      <c r="AQ35" t="s">
        <v>389</v>
      </c>
      <c r="AR35">
        <v>15341.3</v>
      </c>
      <c r="AS35">
        <v>884.479846153846</v>
      </c>
      <c r="AT35">
        <v>1154.39</v>
      </c>
      <c r="AU35">
        <f>1-AS35/AT35</f>
        <v>0</v>
      </c>
      <c r="AV35">
        <v>0.5</v>
      </c>
      <c r="AW35">
        <f>BM35</f>
        <v>0</v>
      </c>
      <c r="AX35">
        <f>K35</f>
        <v>0</v>
      </c>
      <c r="AY35">
        <f>AU35*AV35*AW35</f>
        <v>0</v>
      </c>
      <c r="AZ35">
        <f>(AX35-AP35)/AW35</f>
        <v>0</v>
      </c>
      <c r="BA35">
        <f>(AN35-AT35)/AT35</f>
        <v>0</v>
      </c>
      <c r="BB35" t="s">
        <v>390</v>
      </c>
      <c r="BC35">
        <v>884.479846153846</v>
      </c>
      <c r="BD35">
        <v>704.82</v>
      </c>
      <c r="BE35">
        <f>1-BD35/AT35</f>
        <v>0</v>
      </c>
      <c r="BF35">
        <f>(AT35-BC35)/(AT35-BD35)</f>
        <v>0</v>
      </c>
      <c r="BG35">
        <f>(AN35-AT35)/(AN35-BD35)</f>
        <v>0</v>
      </c>
      <c r="BH35">
        <f>(AT35-BC35)/(AT35-AM35)</f>
        <v>0</v>
      </c>
      <c r="BI35">
        <f>(AN35-AT35)/(AN35-AM35)</f>
        <v>0</v>
      </c>
      <c r="BJ35">
        <f>(BF35*BD35/BC35)</f>
        <v>0</v>
      </c>
      <c r="BK35">
        <f>(1-BJ35)</f>
        <v>0</v>
      </c>
      <c r="BL35">
        <f>$B$11*CJ35+$C$11*CK35+$F$11*CL35*(1-CO35)</f>
        <v>0</v>
      </c>
      <c r="BM35">
        <f>BL35*BN35</f>
        <v>0</v>
      </c>
      <c r="BN35">
        <f>($B$11*$D$9+$C$11*$D$9+$F$11*((CY35+CQ35)/MAX(CY35+CQ35+CZ35, 0.1)*$I$9+CZ35/MAX(CY35+CQ35+CZ35, 0.1)*$J$9))/($B$11+$C$11+$F$11)</f>
        <v>0</v>
      </c>
      <c r="BO35">
        <f>($B$11*$K$9+$C$11*$K$9+$F$11*((CY35+CQ35)/MAX(CY35+CQ35+CZ35, 0.1)*$P$9+CZ35/MAX(CY35+CQ35+CZ35, 0.1)*$Q$9))/($B$11+$C$11+$F$11)</f>
        <v>0</v>
      </c>
      <c r="BP35">
        <v>6</v>
      </c>
      <c r="BQ35">
        <v>0.5</v>
      </c>
      <c r="BR35" t="s">
        <v>295</v>
      </c>
      <c r="BS35">
        <v>2</v>
      </c>
      <c r="BT35">
        <v>1607451158.35</v>
      </c>
      <c r="BU35">
        <v>389.727366666667</v>
      </c>
      <c r="BV35">
        <v>399.976733333333</v>
      </c>
      <c r="BW35">
        <v>28.5200733333333</v>
      </c>
      <c r="BX35">
        <v>26.1829833333333</v>
      </c>
      <c r="BY35">
        <v>389.420366666667</v>
      </c>
      <c r="BZ35">
        <v>28.1220733333333</v>
      </c>
      <c r="CA35">
        <v>500.2009</v>
      </c>
      <c r="CB35">
        <v>102.038666666667</v>
      </c>
      <c r="CC35">
        <v>0.0999308866666666</v>
      </c>
      <c r="CD35">
        <v>36.9414133333333</v>
      </c>
      <c r="CE35">
        <v>37.28229</v>
      </c>
      <c r="CF35">
        <v>999.9</v>
      </c>
      <c r="CG35">
        <v>0</v>
      </c>
      <c r="CH35">
        <v>0</v>
      </c>
      <c r="CI35">
        <v>9998.21266666667</v>
      </c>
      <c r="CJ35">
        <v>0</v>
      </c>
      <c r="CK35">
        <v>365.972866666667</v>
      </c>
      <c r="CL35">
        <v>1399.99533333333</v>
      </c>
      <c r="CM35">
        <v>0.8999998</v>
      </c>
      <c r="CN35">
        <v>0.0999998666666667</v>
      </c>
      <c r="CO35">
        <v>0</v>
      </c>
      <c r="CP35">
        <v>884.843</v>
      </c>
      <c r="CQ35">
        <v>4.99948</v>
      </c>
      <c r="CR35">
        <v>14289.0533333333</v>
      </c>
      <c r="CS35">
        <v>11417.55</v>
      </c>
      <c r="CT35">
        <v>48.8789333333333</v>
      </c>
      <c r="CU35">
        <v>50.2582</v>
      </c>
      <c r="CV35">
        <v>49.6477333333333</v>
      </c>
      <c r="CW35">
        <v>50.0268</v>
      </c>
      <c r="CX35">
        <v>51.4518</v>
      </c>
      <c r="CY35">
        <v>1255.49633333333</v>
      </c>
      <c r="CZ35">
        <v>139.499333333333</v>
      </c>
      <c r="DA35">
        <v>0</v>
      </c>
      <c r="DB35">
        <v>213.200000047684</v>
      </c>
      <c r="DC35">
        <v>0</v>
      </c>
      <c r="DD35">
        <v>884.479846153846</v>
      </c>
      <c r="DE35">
        <v>-58.6439658220274</v>
      </c>
      <c r="DF35">
        <v>-447.039316042332</v>
      </c>
      <c r="DG35">
        <v>14286.9269230769</v>
      </c>
      <c r="DH35">
        <v>15</v>
      </c>
      <c r="DI35">
        <v>1607451187.6</v>
      </c>
      <c r="DJ35" t="s">
        <v>391</v>
      </c>
      <c r="DK35">
        <v>1607451184.6</v>
      </c>
      <c r="DL35">
        <v>1607451187.6</v>
      </c>
      <c r="DM35">
        <v>7</v>
      </c>
      <c r="DN35">
        <v>0.041</v>
      </c>
      <c r="DO35">
        <v>-0.044</v>
      </c>
      <c r="DP35">
        <v>0.307</v>
      </c>
      <c r="DQ35">
        <v>0.398</v>
      </c>
      <c r="DR35">
        <v>400</v>
      </c>
      <c r="DS35">
        <v>26</v>
      </c>
      <c r="DT35">
        <v>0.14</v>
      </c>
      <c r="DU35">
        <v>0.04</v>
      </c>
      <c r="DV35">
        <v>7.738180429069</v>
      </c>
      <c r="DW35">
        <v>0.00547264387197316</v>
      </c>
      <c r="DX35">
        <v>0.0242328805080101</v>
      </c>
      <c r="DY35">
        <v>1</v>
      </c>
      <c r="DZ35">
        <v>-10.2826866666667</v>
      </c>
      <c r="EA35">
        <v>-0.0639216907675213</v>
      </c>
      <c r="EB35">
        <v>0.0293166134166659</v>
      </c>
      <c r="EC35">
        <v>1</v>
      </c>
      <c r="ED35">
        <v>2.49611166666667</v>
      </c>
      <c r="EE35">
        <v>0.0905029588431595</v>
      </c>
      <c r="EF35">
        <v>0.00657779146488818</v>
      </c>
      <c r="EG35">
        <v>1</v>
      </c>
      <c r="EH35">
        <v>3</v>
      </c>
      <c r="EI35">
        <v>3</v>
      </c>
      <c r="EJ35" t="s">
        <v>315</v>
      </c>
      <c r="EK35">
        <v>100</v>
      </c>
      <c r="EL35">
        <v>100</v>
      </c>
      <c r="EM35">
        <v>0.307</v>
      </c>
      <c r="EN35">
        <v>0.398</v>
      </c>
      <c r="EO35">
        <v>0.434020033682604</v>
      </c>
      <c r="EP35">
        <v>-1.60436505785889e-05</v>
      </c>
      <c r="EQ35">
        <v>-1.15305589960158e-06</v>
      </c>
      <c r="ER35">
        <v>3.65813499827708e-10</v>
      </c>
      <c r="ES35">
        <v>0.408833628340627</v>
      </c>
      <c r="ET35">
        <v>0</v>
      </c>
      <c r="EU35">
        <v>0</v>
      </c>
      <c r="EV35">
        <v>0</v>
      </c>
      <c r="EW35">
        <v>18</v>
      </c>
      <c r="EX35">
        <v>2225</v>
      </c>
      <c r="EY35">
        <v>1</v>
      </c>
      <c r="EZ35">
        <v>25</v>
      </c>
      <c r="FA35">
        <v>12.7</v>
      </c>
      <c r="FB35">
        <v>12.7</v>
      </c>
      <c r="FC35">
        <v>2</v>
      </c>
      <c r="FD35">
        <v>511.607</v>
      </c>
      <c r="FE35">
        <v>514.036</v>
      </c>
      <c r="FF35">
        <v>35.4954</v>
      </c>
      <c r="FG35">
        <v>34.7146</v>
      </c>
      <c r="FH35">
        <v>29.9999</v>
      </c>
      <c r="FI35">
        <v>34.5226</v>
      </c>
      <c r="FJ35">
        <v>34.5478</v>
      </c>
      <c r="FK35">
        <v>19.2489</v>
      </c>
      <c r="FL35">
        <v>0</v>
      </c>
      <c r="FM35">
        <v>100</v>
      </c>
      <c r="FN35">
        <v>-999.9</v>
      </c>
      <c r="FO35">
        <v>400</v>
      </c>
      <c r="FP35">
        <v>29.2933</v>
      </c>
      <c r="FQ35">
        <v>97.7098</v>
      </c>
      <c r="FR35">
        <v>102.134</v>
      </c>
    </row>
    <row r="36" spans="1:174">
      <c r="A36">
        <v>20</v>
      </c>
      <c r="B36">
        <v>1607451443.6</v>
      </c>
      <c r="C36">
        <v>4296.59999990463</v>
      </c>
      <c r="D36" t="s">
        <v>392</v>
      </c>
      <c r="E36" t="s">
        <v>393</v>
      </c>
      <c r="F36" t="s">
        <v>358</v>
      </c>
      <c r="G36" t="s">
        <v>306</v>
      </c>
      <c r="H36">
        <v>1607451435.85</v>
      </c>
      <c r="I36">
        <f>(J36)/1000</f>
        <v>0</v>
      </c>
      <c r="J36">
        <f>1000*CA36*AH36*(BW36-BX36)/(100*BP36*(1000-AH36*BW36))</f>
        <v>0</v>
      </c>
      <c r="K36">
        <f>CA36*AH36*(BV36-BU36*(1000-AH36*BX36)/(1000-AH36*BW36))/(100*BP36)</f>
        <v>0</v>
      </c>
      <c r="L36">
        <f>BU36 - IF(AH36&gt;1, K36*BP36*100.0/(AJ36*CI36), 0)</f>
        <v>0</v>
      </c>
      <c r="M36">
        <f>((S36-I36/2)*L36-K36)/(S36+I36/2)</f>
        <v>0</v>
      </c>
      <c r="N36">
        <f>M36*(CB36+CC36)/1000.0</f>
        <v>0</v>
      </c>
      <c r="O36">
        <f>(BU36 - IF(AH36&gt;1, K36*BP36*100.0/(AJ36*CI36), 0))*(CB36+CC36)/1000.0</f>
        <v>0</v>
      </c>
      <c r="P36">
        <f>2.0/((1/R36-1/Q36)+SIGN(R36)*SQRT((1/R36-1/Q36)*(1/R36-1/Q36) + 4*BQ36/((BQ36+1)*(BQ36+1))*(2*1/R36*1/Q36-1/Q36*1/Q36)))</f>
        <v>0</v>
      </c>
      <c r="Q36">
        <f>IF(LEFT(BR36,1)&lt;&gt;"0",IF(LEFT(BR36,1)="1",3.0,BS36),$D$5+$E$5*(CI36*CB36/($K$5*1000))+$F$5*(CI36*CB36/($K$5*1000))*MAX(MIN(BP36,$J$5),$I$5)*MAX(MIN(BP36,$J$5),$I$5)+$G$5*MAX(MIN(BP36,$J$5),$I$5)*(CI36*CB36/($K$5*1000))+$H$5*(CI36*CB36/($K$5*1000))*(CI36*CB36/($K$5*1000)))</f>
        <v>0</v>
      </c>
      <c r="R36">
        <f>I36*(1000-(1000*0.61365*exp(17.502*V36/(240.97+V36))/(CB36+CC36)+BW36)/2)/(1000*0.61365*exp(17.502*V36/(240.97+V36))/(CB36+CC36)-BW36)</f>
        <v>0</v>
      </c>
      <c r="S36">
        <f>1/((BQ36+1)/(P36/1.6)+1/(Q36/1.37)) + BQ36/((BQ36+1)/(P36/1.6) + BQ36/(Q36/1.37))</f>
        <v>0</v>
      </c>
      <c r="T36">
        <f>(BM36*BO36)</f>
        <v>0</v>
      </c>
      <c r="U36">
        <f>(CD36+(T36+2*0.95*5.67E-8*(((CD36+$B$7)+273)^4-(CD36+273)^4)-44100*I36)/(1.84*29.3*Q36+8*0.95*5.67E-8*(CD36+273)^3))</f>
        <v>0</v>
      </c>
      <c r="V36">
        <f>($C$7*CE36+$D$7*CF36+$E$7*U36)</f>
        <v>0</v>
      </c>
      <c r="W36">
        <f>0.61365*exp(17.502*V36/(240.97+V36))</f>
        <v>0</v>
      </c>
      <c r="X36">
        <f>(Y36/Z36*100)</f>
        <v>0</v>
      </c>
      <c r="Y36">
        <f>BW36*(CB36+CC36)/1000</f>
        <v>0</v>
      </c>
      <c r="Z36">
        <f>0.61365*exp(17.502*CD36/(240.97+CD36))</f>
        <v>0</v>
      </c>
      <c r="AA36">
        <f>(W36-BW36*(CB36+CC36)/1000)</f>
        <v>0</v>
      </c>
      <c r="AB36">
        <f>(-I36*44100)</f>
        <v>0</v>
      </c>
      <c r="AC36">
        <f>2*29.3*Q36*0.92*(CD36-V36)</f>
        <v>0</v>
      </c>
      <c r="AD36">
        <f>2*0.95*5.67E-8*(((CD36+$B$7)+273)^4-(V36+273)^4)</f>
        <v>0</v>
      </c>
      <c r="AE36">
        <f>T36+AD36+AB36+AC36</f>
        <v>0</v>
      </c>
      <c r="AF36">
        <v>0</v>
      </c>
      <c r="AG36">
        <v>0</v>
      </c>
      <c r="AH36">
        <f>IF(AF36*$H$13&gt;=AJ36,1.0,(AJ36/(AJ36-AF36*$H$13)))</f>
        <v>0</v>
      </c>
      <c r="AI36">
        <f>(AH36-1)*100</f>
        <v>0</v>
      </c>
      <c r="AJ36">
        <f>MAX(0,($B$13+$C$13*CI36)/(1+$D$13*CI36)*CB36/(CD36+273)*$E$13)</f>
        <v>0</v>
      </c>
      <c r="AK36" t="s">
        <v>292</v>
      </c>
      <c r="AL36">
        <v>10143.9</v>
      </c>
      <c r="AM36">
        <v>715.476923076923</v>
      </c>
      <c r="AN36">
        <v>3262.08</v>
      </c>
      <c r="AO36">
        <f>1-AM36/AN36</f>
        <v>0</v>
      </c>
      <c r="AP36">
        <v>-0.577747479816223</v>
      </c>
      <c r="AQ36" t="s">
        <v>394</v>
      </c>
      <c r="AR36">
        <v>15339.8</v>
      </c>
      <c r="AS36">
        <v>830.048269230769</v>
      </c>
      <c r="AT36">
        <v>1158.01</v>
      </c>
      <c r="AU36">
        <f>1-AS36/AT36</f>
        <v>0</v>
      </c>
      <c r="AV36">
        <v>0.5</v>
      </c>
      <c r="AW36">
        <f>BM36</f>
        <v>0</v>
      </c>
      <c r="AX36">
        <f>K36</f>
        <v>0</v>
      </c>
      <c r="AY36">
        <f>AU36*AV36*AW36</f>
        <v>0</v>
      </c>
      <c r="AZ36">
        <f>(AX36-AP36)/AW36</f>
        <v>0</v>
      </c>
      <c r="BA36">
        <f>(AN36-AT36)/AT36</f>
        <v>0</v>
      </c>
      <c r="BB36" t="s">
        <v>395</v>
      </c>
      <c r="BC36">
        <v>830.048269230769</v>
      </c>
      <c r="BD36">
        <v>687.58</v>
      </c>
      <c r="BE36">
        <f>1-BD36/AT36</f>
        <v>0</v>
      </c>
      <c r="BF36">
        <f>(AT36-BC36)/(AT36-BD36)</f>
        <v>0</v>
      </c>
      <c r="BG36">
        <f>(AN36-AT36)/(AN36-BD36)</f>
        <v>0</v>
      </c>
      <c r="BH36">
        <f>(AT36-BC36)/(AT36-AM36)</f>
        <v>0</v>
      </c>
      <c r="BI36">
        <f>(AN36-AT36)/(AN36-AM36)</f>
        <v>0</v>
      </c>
      <c r="BJ36">
        <f>(BF36*BD36/BC36)</f>
        <v>0</v>
      </c>
      <c r="BK36">
        <f>(1-BJ36)</f>
        <v>0</v>
      </c>
      <c r="BL36">
        <f>$B$11*CJ36+$C$11*CK36+$F$11*CL36*(1-CO36)</f>
        <v>0</v>
      </c>
      <c r="BM36">
        <f>BL36*BN36</f>
        <v>0</v>
      </c>
      <c r="BN36">
        <f>($B$11*$D$9+$C$11*$D$9+$F$11*((CY36+CQ36)/MAX(CY36+CQ36+CZ36, 0.1)*$I$9+CZ36/MAX(CY36+CQ36+CZ36, 0.1)*$J$9))/($B$11+$C$11+$F$11)</f>
        <v>0</v>
      </c>
      <c r="BO36">
        <f>($B$11*$K$9+$C$11*$K$9+$F$11*((CY36+CQ36)/MAX(CY36+CQ36+CZ36, 0.1)*$P$9+CZ36/MAX(CY36+CQ36+CZ36, 0.1)*$Q$9))/($B$11+$C$11+$F$11)</f>
        <v>0</v>
      </c>
      <c r="BP36">
        <v>6</v>
      </c>
      <c r="BQ36">
        <v>0.5</v>
      </c>
      <c r="BR36" t="s">
        <v>295</v>
      </c>
      <c r="BS36">
        <v>2</v>
      </c>
      <c r="BT36">
        <v>1607451435.85</v>
      </c>
      <c r="BU36">
        <v>387.351233333333</v>
      </c>
      <c r="BV36">
        <v>399.965966666667</v>
      </c>
      <c r="BW36">
        <v>29.2452533333333</v>
      </c>
      <c r="BX36">
        <v>26.03517</v>
      </c>
      <c r="BY36">
        <v>387.034266666667</v>
      </c>
      <c r="BZ36">
        <v>28.6707266666667</v>
      </c>
      <c r="CA36">
        <v>500.195233333333</v>
      </c>
      <c r="CB36">
        <v>102.027466666667</v>
      </c>
      <c r="CC36">
        <v>0.09996708</v>
      </c>
      <c r="CD36">
        <v>37.50033</v>
      </c>
      <c r="CE36">
        <v>38.1107633333333</v>
      </c>
      <c r="CF36">
        <v>999.9</v>
      </c>
      <c r="CG36">
        <v>0</v>
      </c>
      <c r="CH36">
        <v>0</v>
      </c>
      <c r="CI36">
        <v>10002.2526666667</v>
      </c>
      <c r="CJ36">
        <v>0</v>
      </c>
      <c r="CK36">
        <v>323.707533333333</v>
      </c>
      <c r="CL36">
        <v>1399.98633333333</v>
      </c>
      <c r="CM36">
        <v>0.899998333333334</v>
      </c>
      <c r="CN36">
        <v>0.100001666666667</v>
      </c>
      <c r="CO36">
        <v>0</v>
      </c>
      <c r="CP36">
        <v>830.070433333333</v>
      </c>
      <c r="CQ36">
        <v>4.99948</v>
      </c>
      <c r="CR36">
        <v>13775.8</v>
      </c>
      <c r="CS36">
        <v>11417.4466666667</v>
      </c>
      <c r="CT36">
        <v>48.2579333333333</v>
      </c>
      <c r="CU36">
        <v>49.6415333333333</v>
      </c>
      <c r="CV36">
        <v>48.9247333333333</v>
      </c>
      <c r="CW36">
        <v>49.5206666666667</v>
      </c>
      <c r="CX36">
        <v>50.9539333333333</v>
      </c>
      <c r="CY36">
        <v>1255.48633333333</v>
      </c>
      <c r="CZ36">
        <v>139.5</v>
      </c>
      <c r="DA36">
        <v>0</v>
      </c>
      <c r="DB36">
        <v>276.799999952316</v>
      </c>
      <c r="DC36">
        <v>0</v>
      </c>
      <c r="DD36">
        <v>830.048269230769</v>
      </c>
      <c r="DE36">
        <v>-2.64495727358301</v>
      </c>
      <c r="DF36">
        <v>132.509401390741</v>
      </c>
      <c r="DG36">
        <v>13776.4192307692</v>
      </c>
      <c r="DH36">
        <v>15</v>
      </c>
      <c r="DI36">
        <v>1607451187.6</v>
      </c>
      <c r="DJ36" t="s">
        <v>391</v>
      </c>
      <c r="DK36">
        <v>1607451184.6</v>
      </c>
      <c r="DL36">
        <v>1607451187.6</v>
      </c>
      <c r="DM36">
        <v>7</v>
      </c>
      <c r="DN36">
        <v>0.041</v>
      </c>
      <c r="DO36">
        <v>-0.044</v>
      </c>
      <c r="DP36">
        <v>0.307</v>
      </c>
      <c r="DQ36">
        <v>0.398</v>
      </c>
      <c r="DR36">
        <v>400</v>
      </c>
      <c r="DS36">
        <v>26</v>
      </c>
      <c r="DT36">
        <v>0.14</v>
      </c>
      <c r="DU36">
        <v>0.04</v>
      </c>
      <c r="DV36">
        <v>9.44632120952671</v>
      </c>
      <c r="DW36">
        <v>0.0138789341224719</v>
      </c>
      <c r="DX36">
        <v>0.0176166661531571</v>
      </c>
      <c r="DY36">
        <v>1</v>
      </c>
      <c r="DZ36">
        <v>-12.6146166666667</v>
      </c>
      <c r="EA36">
        <v>-0.0995479421579483</v>
      </c>
      <c r="EB36">
        <v>0.0251903563999314</v>
      </c>
      <c r="EC36">
        <v>1</v>
      </c>
      <c r="ED36">
        <v>3.21009666666667</v>
      </c>
      <c r="EE36">
        <v>0.118876084538382</v>
      </c>
      <c r="EF36">
        <v>0.00874469718680355</v>
      </c>
      <c r="EG36">
        <v>1</v>
      </c>
      <c r="EH36">
        <v>3</v>
      </c>
      <c r="EI36">
        <v>3</v>
      </c>
      <c r="EJ36" t="s">
        <v>315</v>
      </c>
      <c r="EK36">
        <v>100</v>
      </c>
      <c r="EL36">
        <v>100</v>
      </c>
      <c r="EM36">
        <v>0.317</v>
      </c>
      <c r="EN36">
        <v>0.5753</v>
      </c>
      <c r="EO36">
        <v>0.474679145394103</v>
      </c>
      <c r="EP36">
        <v>-1.60436505785889e-05</v>
      </c>
      <c r="EQ36">
        <v>-1.15305589960158e-06</v>
      </c>
      <c r="ER36">
        <v>3.65813499827708e-10</v>
      </c>
      <c r="ES36">
        <v>0.398230000000002</v>
      </c>
      <c r="ET36">
        <v>0</v>
      </c>
      <c r="EU36">
        <v>0</v>
      </c>
      <c r="EV36">
        <v>0</v>
      </c>
      <c r="EW36">
        <v>18</v>
      </c>
      <c r="EX36">
        <v>2225</v>
      </c>
      <c r="EY36">
        <v>1</v>
      </c>
      <c r="EZ36">
        <v>25</v>
      </c>
      <c r="FA36">
        <v>4.3</v>
      </c>
      <c r="FB36">
        <v>4.3</v>
      </c>
      <c r="FC36">
        <v>2</v>
      </c>
      <c r="FD36">
        <v>512.184</v>
      </c>
      <c r="FE36">
        <v>513.726</v>
      </c>
      <c r="FF36">
        <v>35.934</v>
      </c>
      <c r="FG36">
        <v>34.7689</v>
      </c>
      <c r="FH36">
        <v>30.0004</v>
      </c>
      <c r="FI36">
        <v>34.5415</v>
      </c>
      <c r="FJ36">
        <v>34.5648</v>
      </c>
      <c r="FK36">
        <v>19.2695</v>
      </c>
      <c r="FL36">
        <v>0</v>
      </c>
      <c r="FM36">
        <v>100</v>
      </c>
      <c r="FN36">
        <v>-999.9</v>
      </c>
      <c r="FO36">
        <v>400</v>
      </c>
      <c r="FP36">
        <v>29.2933</v>
      </c>
      <c r="FQ36">
        <v>97.716</v>
      </c>
      <c r="FR36">
        <v>102.125</v>
      </c>
    </row>
    <row r="37" spans="1:174">
      <c r="A37">
        <v>21</v>
      </c>
      <c r="B37">
        <v>1607451658.6</v>
      </c>
      <c r="C37">
        <v>4511.59999990463</v>
      </c>
      <c r="D37" t="s">
        <v>396</v>
      </c>
      <c r="E37" t="s">
        <v>397</v>
      </c>
      <c r="F37" t="s">
        <v>398</v>
      </c>
      <c r="G37" t="s">
        <v>306</v>
      </c>
      <c r="H37">
        <v>1607451650.6</v>
      </c>
      <c r="I37">
        <f>(J37)/1000</f>
        <v>0</v>
      </c>
      <c r="J37">
        <f>1000*CA37*AH37*(BW37-BX37)/(100*BP37*(1000-AH37*BW37))</f>
        <v>0</v>
      </c>
      <c r="K37">
        <f>CA37*AH37*(BV37-BU37*(1000-AH37*BX37)/(1000-AH37*BW37))/(100*BP37)</f>
        <v>0</v>
      </c>
      <c r="L37">
        <f>BU37 - IF(AH37&gt;1, K37*BP37*100.0/(AJ37*CI37), 0)</f>
        <v>0</v>
      </c>
      <c r="M37">
        <f>((S37-I37/2)*L37-K37)/(S37+I37/2)</f>
        <v>0</v>
      </c>
      <c r="N37">
        <f>M37*(CB37+CC37)/1000.0</f>
        <v>0</v>
      </c>
      <c r="O37">
        <f>(BU37 - IF(AH37&gt;1, K37*BP37*100.0/(AJ37*CI37), 0))*(CB37+CC37)/1000.0</f>
        <v>0</v>
      </c>
      <c r="P37">
        <f>2.0/((1/R37-1/Q37)+SIGN(R37)*SQRT((1/R37-1/Q37)*(1/R37-1/Q37) + 4*BQ37/((BQ37+1)*(BQ37+1))*(2*1/R37*1/Q37-1/Q37*1/Q37)))</f>
        <v>0</v>
      </c>
      <c r="Q37">
        <f>IF(LEFT(BR37,1)&lt;&gt;"0",IF(LEFT(BR37,1)="1",3.0,BS37),$D$5+$E$5*(CI37*CB37/($K$5*1000))+$F$5*(CI37*CB37/($K$5*1000))*MAX(MIN(BP37,$J$5),$I$5)*MAX(MIN(BP37,$J$5),$I$5)+$G$5*MAX(MIN(BP37,$J$5),$I$5)*(CI37*CB37/($K$5*1000))+$H$5*(CI37*CB37/($K$5*1000))*(CI37*CB37/($K$5*1000)))</f>
        <v>0</v>
      </c>
      <c r="R37">
        <f>I37*(1000-(1000*0.61365*exp(17.502*V37/(240.97+V37))/(CB37+CC37)+BW37)/2)/(1000*0.61365*exp(17.502*V37/(240.97+V37))/(CB37+CC37)-BW37)</f>
        <v>0</v>
      </c>
      <c r="S37">
        <f>1/((BQ37+1)/(P37/1.6)+1/(Q37/1.37)) + BQ37/((BQ37+1)/(P37/1.6) + BQ37/(Q37/1.37))</f>
        <v>0</v>
      </c>
      <c r="T37">
        <f>(BM37*BO37)</f>
        <v>0</v>
      </c>
      <c r="U37">
        <f>(CD37+(T37+2*0.95*5.67E-8*(((CD37+$B$7)+273)^4-(CD37+273)^4)-44100*I37)/(1.84*29.3*Q37+8*0.95*5.67E-8*(CD37+273)^3))</f>
        <v>0</v>
      </c>
      <c r="V37">
        <f>($C$7*CE37+$D$7*CF37+$E$7*U37)</f>
        <v>0</v>
      </c>
      <c r="W37">
        <f>0.61365*exp(17.502*V37/(240.97+V37))</f>
        <v>0</v>
      </c>
      <c r="X37">
        <f>(Y37/Z37*100)</f>
        <v>0</v>
      </c>
      <c r="Y37">
        <f>BW37*(CB37+CC37)/1000</f>
        <v>0</v>
      </c>
      <c r="Z37">
        <f>0.61365*exp(17.502*CD37/(240.97+CD37))</f>
        <v>0</v>
      </c>
      <c r="AA37">
        <f>(W37-BW37*(CB37+CC37)/1000)</f>
        <v>0</v>
      </c>
      <c r="AB37">
        <f>(-I37*44100)</f>
        <v>0</v>
      </c>
      <c r="AC37">
        <f>2*29.3*Q37*0.92*(CD37-V37)</f>
        <v>0</v>
      </c>
      <c r="AD37">
        <f>2*0.95*5.67E-8*(((CD37+$B$7)+273)^4-(V37+273)^4)</f>
        <v>0</v>
      </c>
      <c r="AE37">
        <f>T37+AD37+AB37+AC37</f>
        <v>0</v>
      </c>
      <c r="AF37">
        <v>0</v>
      </c>
      <c r="AG37">
        <v>0</v>
      </c>
      <c r="AH37">
        <f>IF(AF37*$H$13&gt;=AJ37,1.0,(AJ37/(AJ37-AF37*$H$13)))</f>
        <v>0</v>
      </c>
      <c r="AI37">
        <f>(AH37-1)*100</f>
        <v>0</v>
      </c>
      <c r="AJ37">
        <f>MAX(0,($B$13+$C$13*CI37)/(1+$D$13*CI37)*CB37/(CD37+273)*$E$13)</f>
        <v>0</v>
      </c>
      <c r="AK37" t="s">
        <v>292</v>
      </c>
      <c r="AL37">
        <v>10143.9</v>
      </c>
      <c r="AM37">
        <v>715.476923076923</v>
      </c>
      <c r="AN37">
        <v>3262.08</v>
      </c>
      <c r="AO37">
        <f>1-AM37/AN37</f>
        <v>0</v>
      </c>
      <c r="AP37">
        <v>-0.577747479816223</v>
      </c>
      <c r="AQ37" t="s">
        <v>399</v>
      </c>
      <c r="AR37">
        <v>15384.4</v>
      </c>
      <c r="AS37">
        <v>1235.8268</v>
      </c>
      <c r="AT37">
        <v>1525.78</v>
      </c>
      <c r="AU37">
        <f>1-AS37/AT37</f>
        <v>0</v>
      </c>
      <c r="AV37">
        <v>0.5</v>
      </c>
      <c r="AW37">
        <f>BM37</f>
        <v>0</v>
      </c>
      <c r="AX37">
        <f>K37</f>
        <v>0</v>
      </c>
      <c r="AY37">
        <f>AU37*AV37*AW37</f>
        <v>0</v>
      </c>
      <c r="AZ37">
        <f>(AX37-AP37)/AW37</f>
        <v>0</v>
      </c>
      <c r="BA37">
        <f>(AN37-AT37)/AT37</f>
        <v>0</v>
      </c>
      <c r="BB37" t="s">
        <v>400</v>
      </c>
      <c r="BC37">
        <v>1235.8268</v>
      </c>
      <c r="BD37">
        <v>773.72</v>
      </c>
      <c r="BE37">
        <f>1-BD37/AT37</f>
        <v>0</v>
      </c>
      <c r="BF37">
        <f>(AT37-BC37)/(AT37-BD37)</f>
        <v>0</v>
      </c>
      <c r="BG37">
        <f>(AN37-AT37)/(AN37-BD37)</f>
        <v>0</v>
      </c>
      <c r="BH37">
        <f>(AT37-BC37)/(AT37-AM37)</f>
        <v>0</v>
      </c>
      <c r="BI37">
        <f>(AN37-AT37)/(AN37-AM37)</f>
        <v>0</v>
      </c>
      <c r="BJ37">
        <f>(BF37*BD37/BC37)</f>
        <v>0</v>
      </c>
      <c r="BK37">
        <f>(1-BJ37)</f>
        <v>0</v>
      </c>
      <c r="BL37">
        <f>$B$11*CJ37+$C$11*CK37+$F$11*CL37*(1-CO37)</f>
        <v>0</v>
      </c>
      <c r="BM37">
        <f>BL37*BN37</f>
        <v>0</v>
      </c>
      <c r="BN37">
        <f>($B$11*$D$9+$C$11*$D$9+$F$11*((CY37+CQ37)/MAX(CY37+CQ37+CZ37, 0.1)*$I$9+CZ37/MAX(CY37+CQ37+CZ37, 0.1)*$J$9))/($B$11+$C$11+$F$11)</f>
        <v>0</v>
      </c>
      <c r="BO37">
        <f>($B$11*$K$9+$C$11*$K$9+$F$11*((CY37+CQ37)/MAX(CY37+CQ37+CZ37, 0.1)*$P$9+CZ37/MAX(CY37+CQ37+CZ37, 0.1)*$Q$9))/($B$11+$C$11+$F$11)</f>
        <v>0</v>
      </c>
      <c r="BP37">
        <v>6</v>
      </c>
      <c r="BQ37">
        <v>0.5</v>
      </c>
      <c r="BR37" t="s">
        <v>295</v>
      </c>
      <c r="BS37">
        <v>2</v>
      </c>
      <c r="BT37">
        <v>1607451650.6</v>
      </c>
      <c r="BU37">
        <v>381.856806451613</v>
      </c>
      <c r="BV37">
        <v>400.001677419355</v>
      </c>
      <c r="BW37">
        <v>32.5207870967742</v>
      </c>
      <c r="BX37">
        <v>25.9879225806452</v>
      </c>
      <c r="BY37">
        <v>381.535709677419</v>
      </c>
      <c r="BZ37">
        <v>31.7885129032258</v>
      </c>
      <c r="CA37">
        <v>500.19835483871</v>
      </c>
      <c r="CB37">
        <v>102.014032258065</v>
      </c>
      <c r="CC37">
        <v>0.0999579258064516</v>
      </c>
      <c r="CD37">
        <v>37.0763838709677</v>
      </c>
      <c r="CE37">
        <v>36.3150419354839</v>
      </c>
      <c r="CF37">
        <v>999.9</v>
      </c>
      <c r="CG37">
        <v>0</v>
      </c>
      <c r="CH37">
        <v>0</v>
      </c>
      <c r="CI37">
        <v>9998.79419354839</v>
      </c>
      <c r="CJ37">
        <v>0</v>
      </c>
      <c r="CK37">
        <v>242.780225806452</v>
      </c>
      <c r="CL37">
        <v>1399.97774193548</v>
      </c>
      <c r="CM37">
        <v>0.900002322580645</v>
      </c>
      <c r="CN37">
        <v>0.0999976032258064</v>
      </c>
      <c r="CO37">
        <v>0</v>
      </c>
      <c r="CP37">
        <v>1242.23870967742</v>
      </c>
      <c r="CQ37">
        <v>4.99948</v>
      </c>
      <c r="CR37">
        <v>17827.4774193548</v>
      </c>
      <c r="CS37">
        <v>11417.4</v>
      </c>
      <c r="CT37">
        <v>47.761935483871</v>
      </c>
      <c r="CU37">
        <v>49.4695161290322</v>
      </c>
      <c r="CV37">
        <v>48.566129032258</v>
      </c>
      <c r="CW37">
        <v>49.2153870967742</v>
      </c>
      <c r="CX37">
        <v>50.4775806451613</v>
      </c>
      <c r="CY37">
        <v>1255.48419354839</v>
      </c>
      <c r="CZ37">
        <v>139.493548387097</v>
      </c>
      <c r="DA37">
        <v>0</v>
      </c>
      <c r="DB37">
        <v>214.099999904633</v>
      </c>
      <c r="DC37">
        <v>0</v>
      </c>
      <c r="DD37">
        <v>1235.8268</v>
      </c>
      <c r="DE37">
        <v>-439.33230835998</v>
      </c>
      <c r="DF37">
        <v>-6042.02308620065</v>
      </c>
      <c r="DG37">
        <v>17739.104</v>
      </c>
      <c r="DH37">
        <v>15</v>
      </c>
      <c r="DI37">
        <v>1607451187.6</v>
      </c>
      <c r="DJ37" t="s">
        <v>391</v>
      </c>
      <c r="DK37">
        <v>1607451184.6</v>
      </c>
      <c r="DL37">
        <v>1607451187.6</v>
      </c>
      <c r="DM37">
        <v>7</v>
      </c>
      <c r="DN37">
        <v>0.041</v>
      </c>
      <c r="DO37">
        <v>-0.044</v>
      </c>
      <c r="DP37">
        <v>0.307</v>
      </c>
      <c r="DQ37">
        <v>0.398</v>
      </c>
      <c r="DR37">
        <v>400</v>
      </c>
      <c r="DS37">
        <v>26</v>
      </c>
      <c r="DT37">
        <v>0.14</v>
      </c>
      <c r="DU37">
        <v>0.04</v>
      </c>
      <c r="DV37">
        <v>12.979971271953</v>
      </c>
      <c r="DW37">
        <v>-0.580300510464181</v>
      </c>
      <c r="DX37">
        <v>0.0484073035275226</v>
      </c>
      <c r="DY37">
        <v>0</v>
      </c>
      <c r="DZ37">
        <v>-18.14214</v>
      </c>
      <c r="EA37">
        <v>0.992719021134548</v>
      </c>
      <c r="EB37">
        <v>0.0753695013472513</v>
      </c>
      <c r="EC37">
        <v>0</v>
      </c>
      <c r="ED37">
        <v>6.53042866666667</v>
      </c>
      <c r="EE37">
        <v>-0.620670433815344</v>
      </c>
      <c r="EF37">
        <v>0.0447935092569845</v>
      </c>
      <c r="EG37">
        <v>0</v>
      </c>
      <c r="EH37">
        <v>0</v>
      </c>
      <c r="EI37">
        <v>3</v>
      </c>
      <c r="EJ37" t="s">
        <v>310</v>
      </c>
      <c r="EK37">
        <v>100</v>
      </c>
      <c r="EL37">
        <v>100</v>
      </c>
      <c r="EM37">
        <v>0.321</v>
      </c>
      <c r="EN37">
        <v>0.7279</v>
      </c>
      <c r="EO37">
        <v>0.474679145394103</v>
      </c>
      <c r="EP37">
        <v>-1.60436505785889e-05</v>
      </c>
      <c r="EQ37">
        <v>-1.15305589960158e-06</v>
      </c>
      <c r="ER37">
        <v>3.65813499827708e-10</v>
      </c>
      <c r="ES37">
        <v>0.398230000000002</v>
      </c>
      <c r="ET37">
        <v>0</v>
      </c>
      <c r="EU37">
        <v>0</v>
      </c>
      <c r="EV37">
        <v>0</v>
      </c>
      <c r="EW37">
        <v>18</v>
      </c>
      <c r="EX37">
        <v>2225</v>
      </c>
      <c r="EY37">
        <v>1</v>
      </c>
      <c r="EZ37">
        <v>25</v>
      </c>
      <c r="FA37">
        <v>7.9</v>
      </c>
      <c r="FB37">
        <v>7.8</v>
      </c>
      <c r="FC37">
        <v>2</v>
      </c>
      <c r="FD37">
        <v>514.828</v>
      </c>
      <c r="FE37">
        <v>512.341</v>
      </c>
      <c r="FF37">
        <v>36.0251</v>
      </c>
      <c r="FG37">
        <v>34.9352</v>
      </c>
      <c r="FH37">
        <v>30.0005</v>
      </c>
      <c r="FI37">
        <v>34.661</v>
      </c>
      <c r="FJ37">
        <v>34.6765</v>
      </c>
      <c r="FK37">
        <v>19.2836</v>
      </c>
      <c r="FL37">
        <v>0</v>
      </c>
      <c r="FM37">
        <v>100</v>
      </c>
      <c r="FN37">
        <v>-999.9</v>
      </c>
      <c r="FO37">
        <v>400</v>
      </c>
      <c r="FP37">
        <v>29.069</v>
      </c>
      <c r="FQ37">
        <v>97.6844</v>
      </c>
      <c r="FR37">
        <v>102.085</v>
      </c>
    </row>
    <row r="38" spans="1:174">
      <c r="A38">
        <v>22</v>
      </c>
      <c r="B38">
        <v>1607451830.6</v>
      </c>
      <c r="C38">
        <v>4683.59999990463</v>
      </c>
      <c r="D38" t="s">
        <v>401</v>
      </c>
      <c r="E38" t="s">
        <v>402</v>
      </c>
      <c r="F38" t="s">
        <v>398</v>
      </c>
      <c r="G38" t="s">
        <v>306</v>
      </c>
      <c r="H38">
        <v>1607451822.6</v>
      </c>
      <c r="I38">
        <f>(J38)/1000</f>
        <v>0</v>
      </c>
      <c r="J38">
        <f>1000*CA38*AH38*(BW38-BX38)/(100*BP38*(1000-AH38*BW38))</f>
        <v>0</v>
      </c>
      <c r="K38">
        <f>CA38*AH38*(BV38-BU38*(1000-AH38*BX38)/(1000-AH38*BW38))/(100*BP38)</f>
        <v>0</v>
      </c>
      <c r="L38">
        <f>BU38 - IF(AH38&gt;1, K38*BP38*100.0/(AJ38*CI38), 0)</f>
        <v>0</v>
      </c>
      <c r="M38">
        <f>((S38-I38/2)*L38-K38)/(S38+I38/2)</f>
        <v>0</v>
      </c>
      <c r="N38">
        <f>M38*(CB38+CC38)/1000.0</f>
        <v>0</v>
      </c>
      <c r="O38">
        <f>(BU38 - IF(AH38&gt;1, K38*BP38*100.0/(AJ38*CI38), 0))*(CB38+CC38)/1000.0</f>
        <v>0</v>
      </c>
      <c r="P38">
        <f>2.0/((1/R38-1/Q38)+SIGN(R38)*SQRT((1/R38-1/Q38)*(1/R38-1/Q38) + 4*BQ38/((BQ38+1)*(BQ38+1))*(2*1/R38*1/Q38-1/Q38*1/Q38)))</f>
        <v>0</v>
      </c>
      <c r="Q38">
        <f>IF(LEFT(BR38,1)&lt;&gt;"0",IF(LEFT(BR38,1)="1",3.0,BS38),$D$5+$E$5*(CI38*CB38/($K$5*1000))+$F$5*(CI38*CB38/($K$5*1000))*MAX(MIN(BP38,$J$5),$I$5)*MAX(MIN(BP38,$J$5),$I$5)+$G$5*MAX(MIN(BP38,$J$5),$I$5)*(CI38*CB38/($K$5*1000))+$H$5*(CI38*CB38/($K$5*1000))*(CI38*CB38/($K$5*1000)))</f>
        <v>0</v>
      </c>
      <c r="R38">
        <f>I38*(1000-(1000*0.61365*exp(17.502*V38/(240.97+V38))/(CB38+CC38)+BW38)/2)/(1000*0.61365*exp(17.502*V38/(240.97+V38))/(CB38+CC38)-BW38)</f>
        <v>0</v>
      </c>
      <c r="S38">
        <f>1/((BQ38+1)/(P38/1.6)+1/(Q38/1.37)) + BQ38/((BQ38+1)/(P38/1.6) + BQ38/(Q38/1.37))</f>
        <v>0</v>
      </c>
      <c r="T38">
        <f>(BM38*BO38)</f>
        <v>0</v>
      </c>
      <c r="U38">
        <f>(CD38+(T38+2*0.95*5.67E-8*(((CD38+$B$7)+273)^4-(CD38+273)^4)-44100*I38)/(1.84*29.3*Q38+8*0.95*5.67E-8*(CD38+273)^3))</f>
        <v>0</v>
      </c>
      <c r="V38">
        <f>($C$7*CE38+$D$7*CF38+$E$7*U38)</f>
        <v>0</v>
      </c>
      <c r="W38">
        <f>0.61365*exp(17.502*V38/(240.97+V38))</f>
        <v>0</v>
      </c>
      <c r="X38">
        <f>(Y38/Z38*100)</f>
        <v>0</v>
      </c>
      <c r="Y38">
        <f>BW38*(CB38+CC38)/1000</f>
        <v>0</v>
      </c>
      <c r="Z38">
        <f>0.61365*exp(17.502*CD38/(240.97+CD38))</f>
        <v>0</v>
      </c>
      <c r="AA38">
        <f>(W38-BW38*(CB38+CC38)/1000)</f>
        <v>0</v>
      </c>
      <c r="AB38">
        <f>(-I38*44100)</f>
        <v>0</v>
      </c>
      <c r="AC38">
        <f>2*29.3*Q38*0.92*(CD38-V38)</f>
        <v>0</v>
      </c>
      <c r="AD38">
        <f>2*0.95*5.67E-8*(((CD38+$B$7)+273)^4-(V38+273)^4)</f>
        <v>0</v>
      </c>
      <c r="AE38">
        <f>T38+AD38+AB38+AC38</f>
        <v>0</v>
      </c>
      <c r="AF38">
        <v>0</v>
      </c>
      <c r="AG38">
        <v>0</v>
      </c>
      <c r="AH38">
        <f>IF(AF38*$H$13&gt;=AJ38,1.0,(AJ38/(AJ38-AF38*$H$13)))</f>
        <v>0</v>
      </c>
      <c r="AI38">
        <f>(AH38-1)*100</f>
        <v>0</v>
      </c>
      <c r="AJ38">
        <f>MAX(0,($B$13+$C$13*CI38)/(1+$D$13*CI38)*CB38/(CD38+273)*$E$13)</f>
        <v>0</v>
      </c>
      <c r="AK38" t="s">
        <v>292</v>
      </c>
      <c r="AL38">
        <v>10143.9</v>
      </c>
      <c r="AM38">
        <v>715.476923076923</v>
      </c>
      <c r="AN38">
        <v>3262.08</v>
      </c>
      <c r="AO38">
        <f>1-AM38/AN38</f>
        <v>0</v>
      </c>
      <c r="AP38">
        <v>-0.577747479816223</v>
      </c>
      <c r="AQ38" t="s">
        <v>403</v>
      </c>
      <c r="AR38">
        <v>15403.5</v>
      </c>
      <c r="AS38">
        <v>1705.82307692308</v>
      </c>
      <c r="AT38">
        <v>1919.38</v>
      </c>
      <c r="AU38">
        <f>1-AS38/AT38</f>
        <v>0</v>
      </c>
      <c r="AV38">
        <v>0.5</v>
      </c>
      <c r="AW38">
        <f>BM38</f>
        <v>0</v>
      </c>
      <c r="AX38">
        <f>K38</f>
        <v>0</v>
      </c>
      <c r="AY38">
        <f>AU38*AV38*AW38</f>
        <v>0</v>
      </c>
      <c r="AZ38">
        <f>(AX38-AP38)/AW38</f>
        <v>0</v>
      </c>
      <c r="BA38">
        <f>(AN38-AT38)/AT38</f>
        <v>0</v>
      </c>
      <c r="BB38" t="s">
        <v>404</v>
      </c>
      <c r="BC38">
        <v>1705.82307692308</v>
      </c>
      <c r="BD38">
        <v>800.21</v>
      </c>
      <c r="BE38">
        <f>1-BD38/AT38</f>
        <v>0</v>
      </c>
      <c r="BF38">
        <f>(AT38-BC38)/(AT38-BD38)</f>
        <v>0</v>
      </c>
      <c r="BG38">
        <f>(AN38-AT38)/(AN38-BD38)</f>
        <v>0</v>
      </c>
      <c r="BH38">
        <f>(AT38-BC38)/(AT38-AM38)</f>
        <v>0</v>
      </c>
      <c r="BI38">
        <f>(AN38-AT38)/(AN38-AM38)</f>
        <v>0</v>
      </c>
      <c r="BJ38">
        <f>(BF38*BD38/BC38)</f>
        <v>0</v>
      </c>
      <c r="BK38">
        <f>(1-BJ38)</f>
        <v>0</v>
      </c>
      <c r="BL38">
        <f>$B$11*CJ38+$C$11*CK38+$F$11*CL38*(1-CO38)</f>
        <v>0</v>
      </c>
      <c r="BM38">
        <f>BL38*BN38</f>
        <v>0</v>
      </c>
      <c r="BN38">
        <f>($B$11*$D$9+$C$11*$D$9+$F$11*((CY38+CQ38)/MAX(CY38+CQ38+CZ38, 0.1)*$I$9+CZ38/MAX(CY38+CQ38+CZ38, 0.1)*$J$9))/($B$11+$C$11+$F$11)</f>
        <v>0</v>
      </c>
      <c r="BO38">
        <f>($B$11*$K$9+$C$11*$K$9+$F$11*((CY38+CQ38)/MAX(CY38+CQ38+CZ38, 0.1)*$P$9+CZ38/MAX(CY38+CQ38+CZ38, 0.1)*$Q$9))/($B$11+$C$11+$F$11)</f>
        <v>0</v>
      </c>
      <c r="BP38">
        <v>6</v>
      </c>
      <c r="BQ38">
        <v>0.5</v>
      </c>
      <c r="BR38" t="s">
        <v>295</v>
      </c>
      <c r="BS38">
        <v>2</v>
      </c>
      <c r="BT38">
        <v>1607451822.6</v>
      </c>
      <c r="BU38">
        <v>387.805677419355</v>
      </c>
      <c r="BV38">
        <v>399.985290322581</v>
      </c>
      <c r="BW38">
        <v>30.4808387096774</v>
      </c>
      <c r="BX38">
        <v>25.8497548387097</v>
      </c>
      <c r="BY38">
        <v>387.548677419355</v>
      </c>
      <c r="BZ38">
        <v>30.0948387096774</v>
      </c>
      <c r="CA38">
        <v>500.205741935484</v>
      </c>
      <c r="CB38">
        <v>102.010580645161</v>
      </c>
      <c r="CC38">
        <v>0.0999765774193548</v>
      </c>
      <c r="CD38">
        <v>37.1428096774194</v>
      </c>
      <c r="CE38">
        <v>36.9280387096774</v>
      </c>
      <c r="CF38">
        <v>999.9</v>
      </c>
      <c r="CG38">
        <v>0</v>
      </c>
      <c r="CH38">
        <v>0</v>
      </c>
      <c r="CI38">
        <v>10000.9641935484</v>
      </c>
      <c r="CJ38">
        <v>0</v>
      </c>
      <c r="CK38">
        <v>1279.27709677419</v>
      </c>
      <c r="CL38">
        <v>1400.01258064516</v>
      </c>
      <c r="CM38">
        <v>0.900008032258064</v>
      </c>
      <c r="CN38">
        <v>0.0999921419354839</v>
      </c>
      <c r="CO38">
        <v>0</v>
      </c>
      <c r="CP38">
        <v>1707.60935483871</v>
      </c>
      <c r="CQ38">
        <v>4.99948</v>
      </c>
      <c r="CR38">
        <v>24411.7064516129</v>
      </c>
      <c r="CS38">
        <v>11417.7096774194</v>
      </c>
      <c r="CT38">
        <v>47.4030322580645</v>
      </c>
      <c r="CU38">
        <v>49.268</v>
      </c>
      <c r="CV38">
        <v>48.2094193548387</v>
      </c>
      <c r="CW38">
        <v>48.9311612903226</v>
      </c>
      <c r="CX38">
        <v>50.1732258064516</v>
      </c>
      <c r="CY38">
        <v>1255.52258064516</v>
      </c>
      <c r="CZ38">
        <v>139.49</v>
      </c>
      <c r="DA38">
        <v>0</v>
      </c>
      <c r="DB38">
        <v>171</v>
      </c>
      <c r="DC38">
        <v>0</v>
      </c>
      <c r="DD38">
        <v>1705.82307692308</v>
      </c>
      <c r="DE38">
        <v>-293.809914726549</v>
      </c>
      <c r="DF38">
        <v>-4122.88889164717</v>
      </c>
      <c r="DG38">
        <v>24387.3653846154</v>
      </c>
      <c r="DH38">
        <v>15</v>
      </c>
      <c r="DI38">
        <v>1607451855.6</v>
      </c>
      <c r="DJ38" t="s">
        <v>405</v>
      </c>
      <c r="DK38">
        <v>1607451849.1</v>
      </c>
      <c r="DL38">
        <v>1607451855.6</v>
      </c>
      <c r="DM38">
        <v>8</v>
      </c>
      <c r="DN38">
        <v>-0.05</v>
      </c>
      <c r="DO38">
        <v>-0.032</v>
      </c>
      <c r="DP38">
        <v>0.257</v>
      </c>
      <c r="DQ38">
        <v>0.386</v>
      </c>
      <c r="DR38">
        <v>400</v>
      </c>
      <c r="DS38">
        <v>26</v>
      </c>
      <c r="DT38">
        <v>0.11</v>
      </c>
      <c r="DU38">
        <v>0.02</v>
      </c>
      <c r="DV38">
        <v>8.4708690136277</v>
      </c>
      <c r="DW38">
        <v>-0.190605976740179</v>
      </c>
      <c r="DX38">
        <v>0.0442492495510461</v>
      </c>
      <c r="DY38">
        <v>1</v>
      </c>
      <c r="DZ38">
        <v>-12.1214533333333</v>
      </c>
      <c r="EA38">
        <v>0.197905228031162</v>
      </c>
      <c r="EB38">
        <v>0.053920835387528</v>
      </c>
      <c r="EC38">
        <v>1</v>
      </c>
      <c r="ED38">
        <v>4.891557</v>
      </c>
      <c r="EE38">
        <v>0.030795016685215</v>
      </c>
      <c r="EF38">
        <v>0.00286864910134842</v>
      </c>
      <c r="EG38">
        <v>1</v>
      </c>
      <c r="EH38">
        <v>3</v>
      </c>
      <c r="EI38">
        <v>3</v>
      </c>
      <c r="EJ38" t="s">
        <v>315</v>
      </c>
      <c r="EK38">
        <v>100</v>
      </c>
      <c r="EL38">
        <v>100</v>
      </c>
      <c r="EM38">
        <v>0.257</v>
      </c>
      <c r="EN38">
        <v>0.386</v>
      </c>
      <c r="EO38">
        <v>0.474679145394103</v>
      </c>
      <c r="EP38">
        <v>-1.60436505785889e-05</v>
      </c>
      <c r="EQ38">
        <v>-1.15305589960158e-06</v>
      </c>
      <c r="ER38">
        <v>3.65813499827708e-10</v>
      </c>
      <c r="ES38">
        <v>0.398230000000002</v>
      </c>
      <c r="ET38">
        <v>0</v>
      </c>
      <c r="EU38">
        <v>0</v>
      </c>
      <c r="EV38">
        <v>0</v>
      </c>
      <c r="EW38">
        <v>18</v>
      </c>
      <c r="EX38">
        <v>2225</v>
      </c>
      <c r="EY38">
        <v>1</v>
      </c>
      <c r="EZ38">
        <v>25</v>
      </c>
      <c r="FA38">
        <v>10.8</v>
      </c>
      <c r="FB38">
        <v>10.7</v>
      </c>
      <c r="FC38">
        <v>2</v>
      </c>
      <c r="FD38">
        <v>511.481</v>
      </c>
      <c r="FE38">
        <v>511.996</v>
      </c>
      <c r="FF38">
        <v>36.0775</v>
      </c>
      <c r="FG38">
        <v>34.9964</v>
      </c>
      <c r="FH38">
        <v>30.0001</v>
      </c>
      <c r="FI38">
        <v>34.728</v>
      </c>
      <c r="FJ38">
        <v>34.7459</v>
      </c>
      <c r="FK38">
        <v>19.2884</v>
      </c>
      <c r="FL38">
        <v>0</v>
      </c>
      <c r="FM38">
        <v>100</v>
      </c>
      <c r="FN38">
        <v>-999.9</v>
      </c>
      <c r="FO38">
        <v>400</v>
      </c>
      <c r="FP38">
        <v>32.115</v>
      </c>
      <c r="FQ38">
        <v>97.682</v>
      </c>
      <c r="FR38">
        <v>102.071</v>
      </c>
    </row>
    <row r="39" spans="1:174">
      <c r="A39">
        <v>23</v>
      </c>
      <c r="B39">
        <v>1607452087.1</v>
      </c>
      <c r="C39">
        <v>4940.09999990463</v>
      </c>
      <c r="D39" t="s">
        <v>406</v>
      </c>
      <c r="E39" t="s">
        <v>407</v>
      </c>
      <c r="F39" t="s">
        <v>408</v>
      </c>
      <c r="G39" t="s">
        <v>359</v>
      </c>
      <c r="H39">
        <v>1607452079.35</v>
      </c>
      <c r="I39">
        <f>(J39)/1000</f>
        <v>0</v>
      </c>
      <c r="J39">
        <f>1000*CA39*AH39*(BW39-BX39)/(100*BP39*(1000-AH39*BW39))</f>
        <v>0</v>
      </c>
      <c r="K39">
        <f>CA39*AH39*(BV39-BU39*(1000-AH39*BX39)/(1000-AH39*BW39))/(100*BP39)</f>
        <v>0</v>
      </c>
      <c r="L39">
        <f>BU39 - IF(AH39&gt;1, K39*BP39*100.0/(AJ39*CI39), 0)</f>
        <v>0</v>
      </c>
      <c r="M39">
        <f>((S39-I39/2)*L39-K39)/(S39+I39/2)</f>
        <v>0</v>
      </c>
      <c r="N39">
        <f>M39*(CB39+CC39)/1000.0</f>
        <v>0</v>
      </c>
      <c r="O39">
        <f>(BU39 - IF(AH39&gt;1, K39*BP39*100.0/(AJ39*CI39), 0))*(CB39+CC39)/1000.0</f>
        <v>0</v>
      </c>
      <c r="P39">
        <f>2.0/((1/R39-1/Q39)+SIGN(R39)*SQRT((1/R39-1/Q39)*(1/R39-1/Q39) + 4*BQ39/((BQ39+1)*(BQ39+1))*(2*1/R39*1/Q39-1/Q39*1/Q39)))</f>
        <v>0</v>
      </c>
      <c r="Q39">
        <f>IF(LEFT(BR39,1)&lt;&gt;"0",IF(LEFT(BR39,1)="1",3.0,BS39),$D$5+$E$5*(CI39*CB39/($K$5*1000))+$F$5*(CI39*CB39/($K$5*1000))*MAX(MIN(BP39,$J$5),$I$5)*MAX(MIN(BP39,$J$5),$I$5)+$G$5*MAX(MIN(BP39,$J$5),$I$5)*(CI39*CB39/($K$5*1000))+$H$5*(CI39*CB39/($K$5*1000))*(CI39*CB39/($K$5*1000)))</f>
        <v>0</v>
      </c>
      <c r="R39">
        <f>I39*(1000-(1000*0.61365*exp(17.502*V39/(240.97+V39))/(CB39+CC39)+BW39)/2)/(1000*0.61365*exp(17.502*V39/(240.97+V39))/(CB39+CC39)-BW39)</f>
        <v>0</v>
      </c>
      <c r="S39">
        <f>1/((BQ39+1)/(P39/1.6)+1/(Q39/1.37)) + BQ39/((BQ39+1)/(P39/1.6) + BQ39/(Q39/1.37))</f>
        <v>0</v>
      </c>
      <c r="T39">
        <f>(BM39*BO39)</f>
        <v>0</v>
      </c>
      <c r="U39">
        <f>(CD39+(T39+2*0.95*5.67E-8*(((CD39+$B$7)+273)^4-(CD39+273)^4)-44100*I39)/(1.84*29.3*Q39+8*0.95*5.67E-8*(CD39+273)^3))</f>
        <v>0</v>
      </c>
      <c r="V39">
        <f>($C$7*CE39+$D$7*CF39+$E$7*U39)</f>
        <v>0</v>
      </c>
      <c r="W39">
        <f>0.61365*exp(17.502*V39/(240.97+V39))</f>
        <v>0</v>
      </c>
      <c r="X39">
        <f>(Y39/Z39*100)</f>
        <v>0</v>
      </c>
      <c r="Y39">
        <f>BW39*(CB39+CC39)/1000</f>
        <v>0</v>
      </c>
      <c r="Z39">
        <f>0.61365*exp(17.502*CD39/(240.97+CD39))</f>
        <v>0</v>
      </c>
      <c r="AA39">
        <f>(W39-BW39*(CB39+CC39)/1000)</f>
        <v>0</v>
      </c>
      <c r="AB39">
        <f>(-I39*44100)</f>
        <v>0</v>
      </c>
      <c r="AC39">
        <f>2*29.3*Q39*0.92*(CD39-V39)</f>
        <v>0</v>
      </c>
      <c r="AD39">
        <f>2*0.95*5.67E-8*(((CD39+$B$7)+273)^4-(V39+273)^4)</f>
        <v>0</v>
      </c>
      <c r="AE39">
        <f>T39+AD39+AB39+AC39</f>
        <v>0</v>
      </c>
      <c r="AF39">
        <v>0</v>
      </c>
      <c r="AG39">
        <v>0</v>
      </c>
      <c r="AH39">
        <f>IF(AF39*$H$13&gt;=AJ39,1.0,(AJ39/(AJ39-AF39*$H$13)))</f>
        <v>0</v>
      </c>
      <c r="AI39">
        <f>(AH39-1)*100</f>
        <v>0</v>
      </c>
      <c r="AJ39">
        <f>MAX(0,($B$13+$C$13*CI39)/(1+$D$13*CI39)*CB39/(CD39+273)*$E$13)</f>
        <v>0</v>
      </c>
      <c r="AK39" t="s">
        <v>292</v>
      </c>
      <c r="AL39">
        <v>10143.9</v>
      </c>
      <c r="AM39">
        <v>715.476923076923</v>
      </c>
      <c r="AN39">
        <v>3262.08</v>
      </c>
      <c r="AO39">
        <f>1-AM39/AN39</f>
        <v>0</v>
      </c>
      <c r="AP39">
        <v>-0.577747479816223</v>
      </c>
      <c r="AQ39" t="s">
        <v>409</v>
      </c>
      <c r="AR39">
        <v>15377.4</v>
      </c>
      <c r="AS39">
        <v>822.01944</v>
      </c>
      <c r="AT39">
        <v>1031.01</v>
      </c>
      <c r="AU39">
        <f>1-AS39/AT39</f>
        <v>0</v>
      </c>
      <c r="AV39">
        <v>0.5</v>
      </c>
      <c r="AW39">
        <f>BM39</f>
        <v>0</v>
      </c>
      <c r="AX39">
        <f>K39</f>
        <v>0</v>
      </c>
      <c r="AY39">
        <f>AU39*AV39*AW39</f>
        <v>0</v>
      </c>
      <c r="AZ39">
        <f>(AX39-AP39)/AW39</f>
        <v>0</v>
      </c>
      <c r="BA39">
        <f>(AN39-AT39)/AT39</f>
        <v>0</v>
      </c>
      <c r="BB39" t="s">
        <v>410</v>
      </c>
      <c r="BC39">
        <v>822.01944</v>
      </c>
      <c r="BD39">
        <v>672.89</v>
      </c>
      <c r="BE39">
        <f>1-BD39/AT39</f>
        <v>0</v>
      </c>
      <c r="BF39">
        <f>(AT39-BC39)/(AT39-BD39)</f>
        <v>0</v>
      </c>
      <c r="BG39">
        <f>(AN39-AT39)/(AN39-BD39)</f>
        <v>0</v>
      </c>
      <c r="BH39">
        <f>(AT39-BC39)/(AT39-AM39)</f>
        <v>0</v>
      </c>
      <c r="BI39">
        <f>(AN39-AT39)/(AN39-AM39)</f>
        <v>0</v>
      </c>
      <c r="BJ39">
        <f>(BF39*BD39/BC39)</f>
        <v>0</v>
      </c>
      <c r="BK39">
        <f>(1-BJ39)</f>
        <v>0</v>
      </c>
      <c r="BL39">
        <f>$B$11*CJ39+$C$11*CK39+$F$11*CL39*(1-CO39)</f>
        <v>0</v>
      </c>
      <c r="BM39">
        <f>BL39*BN39</f>
        <v>0</v>
      </c>
      <c r="BN39">
        <f>($B$11*$D$9+$C$11*$D$9+$F$11*((CY39+CQ39)/MAX(CY39+CQ39+CZ39, 0.1)*$I$9+CZ39/MAX(CY39+CQ39+CZ39, 0.1)*$J$9))/($B$11+$C$11+$F$11)</f>
        <v>0</v>
      </c>
      <c r="BO39">
        <f>($B$11*$K$9+$C$11*$K$9+$F$11*((CY39+CQ39)/MAX(CY39+CQ39+CZ39, 0.1)*$P$9+CZ39/MAX(CY39+CQ39+CZ39, 0.1)*$Q$9))/($B$11+$C$11+$F$11)</f>
        <v>0</v>
      </c>
      <c r="BP39">
        <v>6</v>
      </c>
      <c r="BQ39">
        <v>0.5</v>
      </c>
      <c r="BR39" t="s">
        <v>295</v>
      </c>
      <c r="BS39">
        <v>2</v>
      </c>
      <c r="BT39">
        <v>1607452079.35</v>
      </c>
      <c r="BU39">
        <v>392.4303</v>
      </c>
      <c r="BV39">
        <v>399.981033333333</v>
      </c>
      <c r="BW39">
        <v>27.3731733333333</v>
      </c>
      <c r="BX39">
        <v>25.58436</v>
      </c>
      <c r="BY39">
        <v>392.167666666667</v>
      </c>
      <c r="BZ39">
        <v>26.8986033333333</v>
      </c>
      <c r="CA39">
        <v>500.209166666667</v>
      </c>
      <c r="CB39">
        <v>102.008466666667</v>
      </c>
      <c r="CC39">
        <v>0.0999883833333333</v>
      </c>
      <c r="CD39">
        <v>37.0846366666667</v>
      </c>
      <c r="CE39">
        <v>37.5329633333333</v>
      </c>
      <c r="CF39">
        <v>999.9</v>
      </c>
      <c r="CG39">
        <v>0</v>
      </c>
      <c r="CH39">
        <v>0</v>
      </c>
      <c r="CI39">
        <v>9999.50166666667</v>
      </c>
      <c r="CJ39">
        <v>0</v>
      </c>
      <c r="CK39">
        <v>515.0693</v>
      </c>
      <c r="CL39">
        <v>1399.992</v>
      </c>
      <c r="CM39">
        <v>0.899998933333333</v>
      </c>
      <c r="CN39">
        <v>0.10000097</v>
      </c>
      <c r="CO39">
        <v>0</v>
      </c>
      <c r="CP39">
        <v>823.132433333334</v>
      </c>
      <c r="CQ39">
        <v>4.99948</v>
      </c>
      <c r="CR39">
        <v>12594.76</v>
      </c>
      <c r="CS39">
        <v>11417.51</v>
      </c>
      <c r="CT39">
        <v>47.1685333333333</v>
      </c>
      <c r="CU39">
        <v>49.0578666666666</v>
      </c>
      <c r="CV39">
        <v>47.9039</v>
      </c>
      <c r="CW39">
        <v>48.7914</v>
      </c>
      <c r="CX39">
        <v>49.956</v>
      </c>
      <c r="CY39">
        <v>1255.49166666667</v>
      </c>
      <c r="CZ39">
        <v>139.500666666667</v>
      </c>
      <c r="DA39">
        <v>0</v>
      </c>
      <c r="DB39">
        <v>255.900000095367</v>
      </c>
      <c r="DC39">
        <v>0</v>
      </c>
      <c r="DD39">
        <v>822.01944</v>
      </c>
      <c r="DE39">
        <v>-82.4529998777475</v>
      </c>
      <c r="DF39">
        <v>-1020.72307293076</v>
      </c>
      <c r="DG39">
        <v>12572.904</v>
      </c>
      <c r="DH39">
        <v>15</v>
      </c>
      <c r="DI39">
        <v>1607451855.6</v>
      </c>
      <c r="DJ39" t="s">
        <v>405</v>
      </c>
      <c r="DK39">
        <v>1607451849.1</v>
      </c>
      <c r="DL39">
        <v>1607451855.6</v>
      </c>
      <c r="DM39">
        <v>8</v>
      </c>
      <c r="DN39">
        <v>-0.05</v>
      </c>
      <c r="DO39">
        <v>-0.032</v>
      </c>
      <c r="DP39">
        <v>0.257</v>
      </c>
      <c r="DQ39">
        <v>0.386</v>
      </c>
      <c r="DR39">
        <v>400</v>
      </c>
      <c r="DS39">
        <v>26</v>
      </c>
      <c r="DT39">
        <v>0.11</v>
      </c>
      <c r="DU39">
        <v>0.02</v>
      </c>
      <c r="DV39">
        <v>5.6995078840065</v>
      </c>
      <c r="DW39">
        <v>-0.21494819458972</v>
      </c>
      <c r="DX39">
        <v>0.0363197733689417</v>
      </c>
      <c r="DY39">
        <v>1</v>
      </c>
      <c r="DZ39">
        <v>-7.554736</v>
      </c>
      <c r="EA39">
        <v>0.30150246941046</v>
      </c>
      <c r="EB39">
        <v>0.044968046255091</v>
      </c>
      <c r="EC39">
        <v>0</v>
      </c>
      <c r="ED39">
        <v>1.78975466666667</v>
      </c>
      <c r="EE39">
        <v>-0.116463804226914</v>
      </c>
      <c r="EF39">
        <v>0.00846992472746297</v>
      </c>
      <c r="EG39">
        <v>1</v>
      </c>
      <c r="EH39">
        <v>2</v>
      </c>
      <c r="EI39">
        <v>3</v>
      </c>
      <c r="EJ39" t="s">
        <v>302</v>
      </c>
      <c r="EK39">
        <v>100</v>
      </c>
      <c r="EL39">
        <v>100</v>
      </c>
      <c r="EM39">
        <v>0.262</v>
      </c>
      <c r="EN39">
        <v>0.4735</v>
      </c>
      <c r="EO39">
        <v>0.424253507833717</v>
      </c>
      <c r="EP39">
        <v>-1.60436505785889e-05</v>
      </c>
      <c r="EQ39">
        <v>-1.15305589960158e-06</v>
      </c>
      <c r="ER39">
        <v>3.65813499827708e-10</v>
      </c>
      <c r="ES39">
        <v>-0.197729685168885</v>
      </c>
      <c r="ET39">
        <v>-0.0148585495900011</v>
      </c>
      <c r="EU39">
        <v>0.00206202478538563</v>
      </c>
      <c r="EV39">
        <v>-2.15789431663115e-05</v>
      </c>
      <c r="EW39">
        <v>18</v>
      </c>
      <c r="EX39">
        <v>2225</v>
      </c>
      <c r="EY39">
        <v>1</v>
      </c>
      <c r="EZ39">
        <v>25</v>
      </c>
      <c r="FA39">
        <v>4</v>
      </c>
      <c r="FB39">
        <v>3.9</v>
      </c>
      <c r="FC39">
        <v>2</v>
      </c>
      <c r="FD39">
        <v>502.545</v>
      </c>
      <c r="FE39">
        <v>512.302</v>
      </c>
      <c r="FF39">
        <v>36.0226</v>
      </c>
      <c r="FG39">
        <v>34.8854</v>
      </c>
      <c r="FH39">
        <v>29.9998</v>
      </c>
      <c r="FI39">
        <v>34.6484</v>
      </c>
      <c r="FJ39">
        <v>34.6788</v>
      </c>
      <c r="FK39">
        <v>19.2994</v>
      </c>
      <c r="FL39">
        <v>0</v>
      </c>
      <c r="FM39">
        <v>100</v>
      </c>
      <c r="FN39">
        <v>-999.9</v>
      </c>
      <c r="FO39">
        <v>400</v>
      </c>
      <c r="FP39">
        <v>32.115</v>
      </c>
      <c r="FQ39">
        <v>97.7353</v>
      </c>
      <c r="FR39">
        <v>102.113</v>
      </c>
    </row>
    <row r="40" spans="1:174">
      <c r="A40">
        <v>24</v>
      </c>
      <c r="B40">
        <v>1607452353.1</v>
      </c>
      <c r="C40">
        <v>5206.09999990463</v>
      </c>
      <c r="D40" t="s">
        <v>411</v>
      </c>
      <c r="E40" t="s">
        <v>412</v>
      </c>
      <c r="F40" t="s">
        <v>408</v>
      </c>
      <c r="G40" t="s">
        <v>359</v>
      </c>
      <c r="H40">
        <v>1607452345.1</v>
      </c>
      <c r="I40">
        <f>(J40)/1000</f>
        <v>0</v>
      </c>
      <c r="J40">
        <f>1000*CA40*AH40*(BW40-BX40)/(100*BP40*(1000-AH40*BW40))</f>
        <v>0</v>
      </c>
      <c r="K40">
        <f>CA40*AH40*(BV40-BU40*(1000-AH40*BX40)/(1000-AH40*BW40))/(100*BP40)</f>
        <v>0</v>
      </c>
      <c r="L40">
        <f>BU40 - IF(AH40&gt;1, K40*BP40*100.0/(AJ40*CI40), 0)</f>
        <v>0</v>
      </c>
      <c r="M40">
        <f>((S40-I40/2)*L40-K40)/(S40+I40/2)</f>
        <v>0</v>
      </c>
      <c r="N40">
        <f>M40*(CB40+CC40)/1000.0</f>
        <v>0</v>
      </c>
      <c r="O40">
        <f>(BU40 - IF(AH40&gt;1, K40*BP40*100.0/(AJ40*CI40), 0))*(CB40+CC40)/1000.0</f>
        <v>0</v>
      </c>
      <c r="P40">
        <f>2.0/((1/R40-1/Q40)+SIGN(R40)*SQRT((1/R40-1/Q40)*(1/R40-1/Q40) + 4*BQ40/((BQ40+1)*(BQ40+1))*(2*1/R40*1/Q40-1/Q40*1/Q40)))</f>
        <v>0</v>
      </c>
      <c r="Q40">
        <f>IF(LEFT(BR40,1)&lt;&gt;"0",IF(LEFT(BR40,1)="1",3.0,BS40),$D$5+$E$5*(CI40*CB40/($K$5*1000))+$F$5*(CI40*CB40/($K$5*1000))*MAX(MIN(BP40,$J$5),$I$5)*MAX(MIN(BP40,$J$5),$I$5)+$G$5*MAX(MIN(BP40,$J$5),$I$5)*(CI40*CB40/($K$5*1000))+$H$5*(CI40*CB40/($K$5*1000))*(CI40*CB40/($K$5*1000)))</f>
        <v>0</v>
      </c>
      <c r="R40">
        <f>I40*(1000-(1000*0.61365*exp(17.502*V40/(240.97+V40))/(CB40+CC40)+BW40)/2)/(1000*0.61365*exp(17.502*V40/(240.97+V40))/(CB40+CC40)-BW40)</f>
        <v>0</v>
      </c>
      <c r="S40">
        <f>1/((BQ40+1)/(P40/1.6)+1/(Q40/1.37)) + BQ40/((BQ40+1)/(P40/1.6) + BQ40/(Q40/1.37))</f>
        <v>0</v>
      </c>
      <c r="T40">
        <f>(BM40*BO40)</f>
        <v>0</v>
      </c>
      <c r="U40">
        <f>(CD40+(T40+2*0.95*5.67E-8*(((CD40+$B$7)+273)^4-(CD40+273)^4)-44100*I40)/(1.84*29.3*Q40+8*0.95*5.67E-8*(CD40+273)^3))</f>
        <v>0</v>
      </c>
      <c r="V40">
        <f>($C$7*CE40+$D$7*CF40+$E$7*U40)</f>
        <v>0</v>
      </c>
      <c r="W40">
        <f>0.61365*exp(17.502*V40/(240.97+V40))</f>
        <v>0</v>
      </c>
      <c r="X40">
        <f>(Y40/Z40*100)</f>
        <v>0</v>
      </c>
      <c r="Y40">
        <f>BW40*(CB40+CC40)/1000</f>
        <v>0</v>
      </c>
      <c r="Z40">
        <f>0.61365*exp(17.502*CD40/(240.97+CD40))</f>
        <v>0</v>
      </c>
      <c r="AA40">
        <f>(W40-BW40*(CB40+CC40)/1000)</f>
        <v>0</v>
      </c>
      <c r="AB40">
        <f>(-I40*44100)</f>
        <v>0</v>
      </c>
      <c r="AC40">
        <f>2*29.3*Q40*0.92*(CD40-V40)</f>
        <v>0</v>
      </c>
      <c r="AD40">
        <f>2*0.95*5.67E-8*(((CD40+$B$7)+273)^4-(V40+273)^4)</f>
        <v>0</v>
      </c>
      <c r="AE40">
        <f>T40+AD40+AB40+AC40</f>
        <v>0</v>
      </c>
      <c r="AF40">
        <v>0</v>
      </c>
      <c r="AG40">
        <v>0</v>
      </c>
      <c r="AH40">
        <f>IF(AF40*$H$13&gt;=AJ40,1.0,(AJ40/(AJ40-AF40*$H$13)))</f>
        <v>0</v>
      </c>
      <c r="AI40">
        <f>(AH40-1)*100</f>
        <v>0</v>
      </c>
      <c r="AJ40">
        <f>MAX(0,($B$13+$C$13*CI40)/(1+$D$13*CI40)*CB40/(CD40+273)*$E$13)</f>
        <v>0</v>
      </c>
      <c r="AK40" t="s">
        <v>292</v>
      </c>
      <c r="AL40">
        <v>10143.9</v>
      </c>
      <c r="AM40">
        <v>715.476923076923</v>
      </c>
      <c r="AN40">
        <v>3262.08</v>
      </c>
      <c r="AO40">
        <f>1-AM40/AN40</f>
        <v>0</v>
      </c>
      <c r="AP40">
        <v>-0.577747479816223</v>
      </c>
      <c r="AQ40" t="s">
        <v>413</v>
      </c>
      <c r="AR40">
        <v>15383.8</v>
      </c>
      <c r="AS40">
        <v>983.710192307692</v>
      </c>
      <c r="AT40">
        <v>1152.96</v>
      </c>
      <c r="AU40">
        <f>1-AS40/AT40</f>
        <v>0</v>
      </c>
      <c r="AV40">
        <v>0.5</v>
      </c>
      <c r="AW40">
        <f>BM40</f>
        <v>0</v>
      </c>
      <c r="AX40">
        <f>K40</f>
        <v>0</v>
      </c>
      <c r="AY40">
        <f>AU40*AV40*AW40</f>
        <v>0</v>
      </c>
      <c r="AZ40">
        <f>(AX40-AP40)/AW40</f>
        <v>0</v>
      </c>
      <c r="BA40">
        <f>(AN40-AT40)/AT40</f>
        <v>0</v>
      </c>
      <c r="BB40" t="s">
        <v>414</v>
      </c>
      <c r="BC40">
        <v>983.710192307692</v>
      </c>
      <c r="BD40">
        <v>705.26</v>
      </c>
      <c r="BE40">
        <f>1-BD40/AT40</f>
        <v>0</v>
      </c>
      <c r="BF40">
        <f>(AT40-BC40)/(AT40-BD40)</f>
        <v>0</v>
      </c>
      <c r="BG40">
        <f>(AN40-AT40)/(AN40-BD40)</f>
        <v>0</v>
      </c>
      <c r="BH40">
        <f>(AT40-BC40)/(AT40-AM40)</f>
        <v>0</v>
      </c>
      <c r="BI40">
        <f>(AN40-AT40)/(AN40-AM40)</f>
        <v>0</v>
      </c>
      <c r="BJ40">
        <f>(BF40*BD40/BC40)</f>
        <v>0</v>
      </c>
      <c r="BK40">
        <f>(1-BJ40)</f>
        <v>0</v>
      </c>
      <c r="BL40">
        <f>$B$11*CJ40+$C$11*CK40+$F$11*CL40*(1-CO40)</f>
        <v>0</v>
      </c>
      <c r="BM40">
        <f>BL40*BN40</f>
        <v>0</v>
      </c>
      <c r="BN40">
        <f>($B$11*$D$9+$C$11*$D$9+$F$11*((CY40+CQ40)/MAX(CY40+CQ40+CZ40, 0.1)*$I$9+CZ40/MAX(CY40+CQ40+CZ40, 0.1)*$J$9))/($B$11+$C$11+$F$11)</f>
        <v>0</v>
      </c>
      <c r="BO40">
        <f>($B$11*$K$9+$C$11*$K$9+$F$11*((CY40+CQ40)/MAX(CY40+CQ40+CZ40, 0.1)*$P$9+CZ40/MAX(CY40+CQ40+CZ40, 0.1)*$Q$9))/($B$11+$C$11+$F$11)</f>
        <v>0</v>
      </c>
      <c r="BP40">
        <v>6</v>
      </c>
      <c r="BQ40">
        <v>0.5</v>
      </c>
      <c r="BR40" t="s">
        <v>295</v>
      </c>
      <c r="BS40">
        <v>2</v>
      </c>
      <c r="BT40">
        <v>1607452345.1</v>
      </c>
      <c r="BU40">
        <v>397.343516129032</v>
      </c>
      <c r="BV40">
        <v>399.995806451613</v>
      </c>
      <c r="BW40">
        <v>25.9104580645161</v>
      </c>
      <c r="BX40">
        <v>25.2802258064516</v>
      </c>
      <c r="BY40">
        <v>397.084548387097</v>
      </c>
      <c r="BZ40">
        <v>25.5038612903226</v>
      </c>
      <c r="CA40">
        <v>500.212870967742</v>
      </c>
      <c r="CB40">
        <v>102.003096774194</v>
      </c>
      <c r="CC40">
        <v>0.100018122580645</v>
      </c>
      <c r="CD40">
        <v>37.0415290322581</v>
      </c>
      <c r="CE40">
        <v>37.445735483871</v>
      </c>
      <c r="CF40">
        <v>999.9</v>
      </c>
      <c r="CG40">
        <v>0</v>
      </c>
      <c r="CH40">
        <v>0</v>
      </c>
      <c r="CI40">
        <v>10000.69</v>
      </c>
      <c r="CJ40">
        <v>0</v>
      </c>
      <c r="CK40">
        <v>246.656419354839</v>
      </c>
      <c r="CL40">
        <v>1400.02483870968</v>
      </c>
      <c r="CM40">
        <v>0.900001322580645</v>
      </c>
      <c r="CN40">
        <v>0.0999986064516129</v>
      </c>
      <c r="CO40">
        <v>0</v>
      </c>
      <c r="CP40">
        <v>984.222451612903</v>
      </c>
      <c r="CQ40">
        <v>4.99948</v>
      </c>
      <c r="CR40">
        <v>14259.764516129</v>
      </c>
      <c r="CS40">
        <v>11417.7870967742</v>
      </c>
      <c r="CT40">
        <v>46.546064516129</v>
      </c>
      <c r="CU40">
        <v>48.187</v>
      </c>
      <c r="CV40">
        <v>47.267935483871</v>
      </c>
      <c r="CW40">
        <v>48.1248064516129</v>
      </c>
      <c r="CX40">
        <v>49.3647419354839</v>
      </c>
      <c r="CY40">
        <v>1255.52580645161</v>
      </c>
      <c r="CZ40">
        <v>139.499032258064</v>
      </c>
      <c r="DA40">
        <v>0</v>
      </c>
      <c r="DB40">
        <v>265.099999904633</v>
      </c>
      <c r="DC40">
        <v>0</v>
      </c>
      <c r="DD40">
        <v>983.710192307692</v>
      </c>
      <c r="DE40">
        <v>-59.9888889370771</v>
      </c>
      <c r="DF40">
        <v>-1140.62222197519</v>
      </c>
      <c r="DG40">
        <v>14249.8230769231</v>
      </c>
      <c r="DH40">
        <v>15</v>
      </c>
      <c r="DI40">
        <v>1607451855.6</v>
      </c>
      <c r="DJ40" t="s">
        <v>405</v>
      </c>
      <c r="DK40">
        <v>1607451849.1</v>
      </c>
      <c r="DL40">
        <v>1607451855.6</v>
      </c>
      <c r="DM40">
        <v>8</v>
      </c>
      <c r="DN40">
        <v>-0.05</v>
      </c>
      <c r="DO40">
        <v>-0.032</v>
      </c>
      <c r="DP40">
        <v>0.257</v>
      </c>
      <c r="DQ40">
        <v>0.386</v>
      </c>
      <c r="DR40">
        <v>400</v>
      </c>
      <c r="DS40">
        <v>26</v>
      </c>
      <c r="DT40">
        <v>0.11</v>
      </c>
      <c r="DU40">
        <v>0.02</v>
      </c>
      <c r="DV40">
        <v>1.99905332168994</v>
      </c>
      <c r="DW40">
        <v>-0.086224972206768</v>
      </c>
      <c r="DX40">
        <v>0.0261898884250766</v>
      </c>
      <c r="DY40">
        <v>1</v>
      </c>
      <c r="DZ40">
        <v>-2.65133766666667</v>
      </c>
      <c r="EA40">
        <v>-0.00101526140155491</v>
      </c>
      <c r="EB40">
        <v>0.0278023988992957</v>
      </c>
      <c r="EC40">
        <v>1</v>
      </c>
      <c r="ED40">
        <v>0.6301474</v>
      </c>
      <c r="EE40">
        <v>0.0150058464961078</v>
      </c>
      <c r="EF40">
        <v>0.00120238633835664</v>
      </c>
      <c r="EG40">
        <v>1</v>
      </c>
      <c r="EH40">
        <v>3</v>
      </c>
      <c r="EI40">
        <v>3</v>
      </c>
      <c r="EJ40" t="s">
        <v>315</v>
      </c>
      <c r="EK40">
        <v>100</v>
      </c>
      <c r="EL40">
        <v>100</v>
      </c>
      <c r="EM40">
        <v>0.259</v>
      </c>
      <c r="EN40">
        <v>0.4064</v>
      </c>
      <c r="EO40">
        <v>0.424253507833717</v>
      </c>
      <c r="EP40">
        <v>-1.60436505785889e-05</v>
      </c>
      <c r="EQ40">
        <v>-1.15305589960158e-06</v>
      </c>
      <c r="ER40">
        <v>3.65813499827708e-10</v>
      </c>
      <c r="ES40">
        <v>-0.197729685168885</v>
      </c>
      <c r="ET40">
        <v>-0.0148585495900011</v>
      </c>
      <c r="EU40">
        <v>0.00206202478538563</v>
      </c>
      <c r="EV40">
        <v>-2.15789431663115e-05</v>
      </c>
      <c r="EW40">
        <v>18</v>
      </c>
      <c r="EX40">
        <v>2225</v>
      </c>
      <c r="EY40">
        <v>1</v>
      </c>
      <c r="EZ40">
        <v>25</v>
      </c>
      <c r="FA40">
        <v>8.4</v>
      </c>
      <c r="FB40">
        <v>8.3</v>
      </c>
      <c r="FC40">
        <v>2</v>
      </c>
      <c r="FD40">
        <v>506.002</v>
      </c>
      <c r="FE40">
        <v>512.845</v>
      </c>
      <c r="FF40">
        <v>36.0699</v>
      </c>
      <c r="FG40">
        <v>34.7421</v>
      </c>
      <c r="FH40">
        <v>29.9999</v>
      </c>
      <c r="FI40">
        <v>34.5161</v>
      </c>
      <c r="FJ40">
        <v>34.5508</v>
      </c>
      <c r="FK40">
        <v>19.3146</v>
      </c>
      <c r="FL40">
        <v>0</v>
      </c>
      <c r="FM40">
        <v>100</v>
      </c>
      <c r="FN40">
        <v>-999.9</v>
      </c>
      <c r="FO40">
        <v>400</v>
      </c>
      <c r="FP40">
        <v>27.3052</v>
      </c>
      <c r="FQ40">
        <v>97.7835</v>
      </c>
      <c r="FR40">
        <v>102.144</v>
      </c>
    </row>
    <row r="41" spans="1:174">
      <c r="A41">
        <v>25</v>
      </c>
      <c r="B41">
        <v>1607453561.5</v>
      </c>
      <c r="C41">
        <v>6414.5</v>
      </c>
      <c r="D41" t="s">
        <v>415</v>
      </c>
      <c r="E41" t="s">
        <v>416</v>
      </c>
      <c r="F41" t="s">
        <v>417</v>
      </c>
      <c r="G41" t="s">
        <v>319</v>
      </c>
      <c r="H41">
        <v>1607453553.75</v>
      </c>
      <c r="I41">
        <f>(J41)/1000</f>
        <v>0</v>
      </c>
      <c r="J41">
        <f>1000*CA41*AH41*(BW41-BX41)/(100*BP41*(1000-AH41*BW41))</f>
        <v>0</v>
      </c>
      <c r="K41">
        <f>CA41*AH41*(BV41-BU41*(1000-AH41*BX41)/(1000-AH41*BW41))/(100*BP41)</f>
        <v>0</v>
      </c>
      <c r="L41">
        <f>BU41 - IF(AH41&gt;1, K41*BP41*100.0/(AJ41*CI41), 0)</f>
        <v>0</v>
      </c>
      <c r="M41">
        <f>((S41-I41/2)*L41-K41)/(S41+I41/2)</f>
        <v>0</v>
      </c>
      <c r="N41">
        <f>M41*(CB41+CC41)/1000.0</f>
        <v>0</v>
      </c>
      <c r="O41">
        <f>(BU41 - IF(AH41&gt;1, K41*BP41*100.0/(AJ41*CI41), 0))*(CB41+CC41)/1000.0</f>
        <v>0</v>
      </c>
      <c r="P41">
        <f>2.0/((1/R41-1/Q41)+SIGN(R41)*SQRT((1/R41-1/Q41)*(1/R41-1/Q41) + 4*BQ41/((BQ41+1)*(BQ41+1))*(2*1/R41*1/Q41-1/Q41*1/Q41)))</f>
        <v>0</v>
      </c>
      <c r="Q41">
        <f>IF(LEFT(BR41,1)&lt;&gt;"0",IF(LEFT(BR41,1)="1",3.0,BS41),$D$5+$E$5*(CI41*CB41/($K$5*1000))+$F$5*(CI41*CB41/($K$5*1000))*MAX(MIN(BP41,$J$5),$I$5)*MAX(MIN(BP41,$J$5),$I$5)+$G$5*MAX(MIN(BP41,$J$5),$I$5)*(CI41*CB41/($K$5*1000))+$H$5*(CI41*CB41/($K$5*1000))*(CI41*CB41/($K$5*1000)))</f>
        <v>0</v>
      </c>
      <c r="R41">
        <f>I41*(1000-(1000*0.61365*exp(17.502*V41/(240.97+V41))/(CB41+CC41)+BW41)/2)/(1000*0.61365*exp(17.502*V41/(240.97+V41))/(CB41+CC41)-BW41)</f>
        <v>0</v>
      </c>
      <c r="S41">
        <f>1/((BQ41+1)/(P41/1.6)+1/(Q41/1.37)) + BQ41/((BQ41+1)/(P41/1.6) + BQ41/(Q41/1.37))</f>
        <v>0</v>
      </c>
      <c r="T41">
        <f>(BM41*BO41)</f>
        <v>0</v>
      </c>
      <c r="U41">
        <f>(CD41+(T41+2*0.95*5.67E-8*(((CD41+$B$7)+273)^4-(CD41+273)^4)-44100*I41)/(1.84*29.3*Q41+8*0.95*5.67E-8*(CD41+273)^3))</f>
        <v>0</v>
      </c>
      <c r="V41">
        <f>($C$7*CE41+$D$7*CF41+$E$7*U41)</f>
        <v>0</v>
      </c>
      <c r="W41">
        <f>0.61365*exp(17.502*V41/(240.97+V41))</f>
        <v>0</v>
      </c>
      <c r="X41">
        <f>(Y41/Z41*100)</f>
        <v>0</v>
      </c>
      <c r="Y41">
        <f>BW41*(CB41+CC41)/1000</f>
        <v>0</v>
      </c>
      <c r="Z41">
        <f>0.61365*exp(17.502*CD41/(240.97+CD41))</f>
        <v>0</v>
      </c>
      <c r="AA41">
        <f>(W41-BW41*(CB41+CC41)/1000)</f>
        <v>0</v>
      </c>
      <c r="AB41">
        <f>(-I41*44100)</f>
        <v>0</v>
      </c>
      <c r="AC41">
        <f>2*29.3*Q41*0.92*(CD41-V41)</f>
        <v>0</v>
      </c>
      <c r="AD41">
        <f>2*0.95*5.67E-8*(((CD41+$B$7)+273)^4-(V41+273)^4)</f>
        <v>0</v>
      </c>
      <c r="AE41">
        <f>T41+AD41+AB41+AC41</f>
        <v>0</v>
      </c>
      <c r="AF41">
        <v>0</v>
      </c>
      <c r="AG41">
        <v>0</v>
      </c>
      <c r="AH41">
        <f>IF(AF41*$H$13&gt;=AJ41,1.0,(AJ41/(AJ41-AF41*$H$13)))</f>
        <v>0</v>
      </c>
      <c r="AI41">
        <f>(AH41-1)*100</f>
        <v>0</v>
      </c>
      <c r="AJ41">
        <f>MAX(0,($B$13+$C$13*CI41)/(1+$D$13*CI41)*CB41/(CD41+273)*$E$13)</f>
        <v>0</v>
      </c>
      <c r="AK41" t="s">
        <v>292</v>
      </c>
      <c r="AL41">
        <v>10143.9</v>
      </c>
      <c r="AM41">
        <v>715.476923076923</v>
      </c>
      <c r="AN41">
        <v>3262.08</v>
      </c>
      <c r="AO41">
        <f>1-AM41/AN41</f>
        <v>0</v>
      </c>
      <c r="AP41">
        <v>-0.577747479816223</v>
      </c>
      <c r="AQ41" t="s">
        <v>418</v>
      </c>
      <c r="AR41">
        <v>15454.2</v>
      </c>
      <c r="AS41">
        <v>670.95172</v>
      </c>
      <c r="AT41">
        <v>840.58</v>
      </c>
      <c r="AU41">
        <f>1-AS41/AT41</f>
        <v>0</v>
      </c>
      <c r="AV41">
        <v>0.5</v>
      </c>
      <c r="AW41">
        <f>BM41</f>
        <v>0</v>
      </c>
      <c r="AX41">
        <f>K41</f>
        <v>0</v>
      </c>
      <c r="AY41">
        <f>AU41*AV41*AW41</f>
        <v>0</v>
      </c>
      <c r="AZ41">
        <f>(AX41-AP41)/AW41</f>
        <v>0</v>
      </c>
      <c r="BA41">
        <f>(AN41-AT41)/AT41</f>
        <v>0</v>
      </c>
      <c r="BB41" t="s">
        <v>419</v>
      </c>
      <c r="BC41">
        <v>670.95172</v>
      </c>
      <c r="BD41">
        <v>547.71</v>
      </c>
      <c r="BE41">
        <f>1-BD41/AT41</f>
        <v>0</v>
      </c>
      <c r="BF41">
        <f>(AT41-BC41)/(AT41-BD41)</f>
        <v>0</v>
      </c>
      <c r="BG41">
        <f>(AN41-AT41)/(AN41-BD41)</f>
        <v>0</v>
      </c>
      <c r="BH41">
        <f>(AT41-BC41)/(AT41-AM41)</f>
        <v>0</v>
      </c>
      <c r="BI41">
        <f>(AN41-AT41)/(AN41-AM41)</f>
        <v>0</v>
      </c>
      <c r="BJ41">
        <f>(BF41*BD41/BC41)</f>
        <v>0</v>
      </c>
      <c r="BK41">
        <f>(1-BJ41)</f>
        <v>0</v>
      </c>
      <c r="BL41">
        <f>$B$11*CJ41+$C$11*CK41+$F$11*CL41*(1-CO41)</f>
        <v>0</v>
      </c>
      <c r="BM41">
        <f>BL41*BN41</f>
        <v>0</v>
      </c>
      <c r="BN41">
        <f>($B$11*$D$9+$C$11*$D$9+$F$11*((CY41+CQ41)/MAX(CY41+CQ41+CZ41, 0.1)*$I$9+CZ41/MAX(CY41+CQ41+CZ41, 0.1)*$J$9))/($B$11+$C$11+$F$11)</f>
        <v>0</v>
      </c>
      <c r="BO41">
        <f>($B$11*$K$9+$C$11*$K$9+$F$11*((CY41+CQ41)/MAX(CY41+CQ41+CZ41, 0.1)*$P$9+CZ41/MAX(CY41+CQ41+CZ41, 0.1)*$Q$9))/($B$11+$C$11+$F$11)</f>
        <v>0</v>
      </c>
      <c r="BP41">
        <v>6</v>
      </c>
      <c r="BQ41">
        <v>0.5</v>
      </c>
      <c r="BR41" t="s">
        <v>295</v>
      </c>
      <c r="BS41">
        <v>2</v>
      </c>
      <c r="BT41">
        <v>1607453553.75</v>
      </c>
      <c r="BU41">
        <v>391.180633333333</v>
      </c>
      <c r="BV41">
        <v>399.993866666667</v>
      </c>
      <c r="BW41">
        <v>27.3233366666667</v>
      </c>
      <c r="BX41">
        <v>25.03047</v>
      </c>
      <c r="BY41">
        <v>390.850633333333</v>
      </c>
      <c r="BZ41">
        <v>26.9403366666667</v>
      </c>
      <c r="CA41">
        <v>500.2005</v>
      </c>
      <c r="CB41">
        <v>101.969666666667</v>
      </c>
      <c r="CC41">
        <v>0.0999895066666667</v>
      </c>
      <c r="CD41">
        <v>37.83045</v>
      </c>
      <c r="CE41">
        <v>37.9623333333333</v>
      </c>
      <c r="CF41">
        <v>999.9</v>
      </c>
      <c r="CG41">
        <v>0</v>
      </c>
      <c r="CH41">
        <v>0</v>
      </c>
      <c r="CI41">
        <v>10002.1473333333</v>
      </c>
      <c r="CJ41">
        <v>0</v>
      </c>
      <c r="CK41">
        <v>925.537966666667</v>
      </c>
      <c r="CL41">
        <v>1399.99866666667</v>
      </c>
      <c r="CM41">
        <v>0.899995</v>
      </c>
      <c r="CN41">
        <v>0.100005</v>
      </c>
      <c r="CO41">
        <v>0</v>
      </c>
      <c r="CP41">
        <v>670.9672</v>
      </c>
      <c r="CQ41">
        <v>4.99948</v>
      </c>
      <c r="CR41">
        <v>11066.4133333333</v>
      </c>
      <c r="CS41">
        <v>11417.5533333333</v>
      </c>
      <c r="CT41">
        <v>46.3956666666667</v>
      </c>
      <c r="CU41">
        <v>48.1166</v>
      </c>
      <c r="CV41">
        <v>47.0746</v>
      </c>
      <c r="CW41">
        <v>48.0206666666667</v>
      </c>
      <c r="CX41">
        <v>49.2748</v>
      </c>
      <c r="CY41">
        <v>1255.48966666667</v>
      </c>
      <c r="CZ41">
        <v>139.51</v>
      </c>
      <c r="DA41">
        <v>0</v>
      </c>
      <c r="DB41">
        <v>1207.39999985695</v>
      </c>
      <c r="DC41">
        <v>0</v>
      </c>
      <c r="DD41">
        <v>670.95172</v>
      </c>
      <c r="DE41">
        <v>-0.37461539266173</v>
      </c>
      <c r="DF41">
        <v>493.238462623105</v>
      </c>
      <c r="DG41">
        <v>11070.02</v>
      </c>
      <c r="DH41">
        <v>15</v>
      </c>
      <c r="DI41">
        <v>1607453585.5</v>
      </c>
      <c r="DJ41" t="s">
        <v>420</v>
      </c>
      <c r="DK41">
        <v>1607453578.5</v>
      </c>
      <c r="DL41">
        <v>1607453585.5</v>
      </c>
      <c r="DM41">
        <v>9</v>
      </c>
      <c r="DN41">
        <v>0.073</v>
      </c>
      <c r="DO41">
        <v>0.018</v>
      </c>
      <c r="DP41">
        <v>0.33</v>
      </c>
      <c r="DQ41">
        <v>0.383</v>
      </c>
      <c r="DR41">
        <v>400</v>
      </c>
      <c r="DS41">
        <v>25</v>
      </c>
      <c r="DT41">
        <v>0.25</v>
      </c>
      <c r="DU41">
        <v>0.04</v>
      </c>
      <c r="DV41">
        <v>6.60086847668081</v>
      </c>
      <c r="DW41">
        <v>-0.123816049595837</v>
      </c>
      <c r="DX41">
        <v>0.0218396800859672</v>
      </c>
      <c r="DY41">
        <v>1</v>
      </c>
      <c r="DZ41">
        <v>-8.87887419354839</v>
      </c>
      <c r="EA41">
        <v>0.115830000000037</v>
      </c>
      <c r="EB41">
        <v>0.0274025617797235</v>
      </c>
      <c r="EC41">
        <v>1</v>
      </c>
      <c r="ED41">
        <v>2.3869635483871</v>
      </c>
      <c r="EE41">
        <v>-0.0278511290322657</v>
      </c>
      <c r="EF41">
        <v>0.00237021783181195</v>
      </c>
      <c r="EG41">
        <v>1</v>
      </c>
      <c r="EH41">
        <v>3</v>
      </c>
      <c r="EI41">
        <v>3</v>
      </c>
      <c r="EJ41" t="s">
        <v>315</v>
      </c>
      <c r="EK41">
        <v>100</v>
      </c>
      <c r="EL41">
        <v>100</v>
      </c>
      <c r="EM41">
        <v>0.33</v>
      </c>
      <c r="EN41">
        <v>0.383</v>
      </c>
      <c r="EO41">
        <v>0.424253507833717</v>
      </c>
      <c r="EP41">
        <v>-1.60436505785889e-05</v>
      </c>
      <c r="EQ41">
        <v>-1.15305589960158e-06</v>
      </c>
      <c r="ER41">
        <v>3.65813499827708e-10</v>
      </c>
      <c r="ES41">
        <v>0.386409523809522</v>
      </c>
      <c r="ET41">
        <v>0</v>
      </c>
      <c r="EU41">
        <v>0</v>
      </c>
      <c r="EV41">
        <v>0</v>
      </c>
      <c r="EW41">
        <v>18</v>
      </c>
      <c r="EX41">
        <v>2225</v>
      </c>
      <c r="EY41">
        <v>1</v>
      </c>
      <c r="EZ41">
        <v>25</v>
      </c>
      <c r="FA41">
        <v>28.5</v>
      </c>
      <c r="FB41">
        <v>28.4</v>
      </c>
      <c r="FC41">
        <v>2</v>
      </c>
      <c r="FD41">
        <v>510.579</v>
      </c>
      <c r="FE41">
        <v>511.832</v>
      </c>
      <c r="FF41">
        <v>36.6964</v>
      </c>
      <c r="FG41">
        <v>34.4505</v>
      </c>
      <c r="FH41">
        <v>29.9997</v>
      </c>
      <c r="FI41">
        <v>34.2044</v>
      </c>
      <c r="FJ41">
        <v>34.2277</v>
      </c>
      <c r="FK41">
        <v>19.3256</v>
      </c>
      <c r="FL41">
        <v>0</v>
      </c>
      <c r="FM41">
        <v>100</v>
      </c>
      <c r="FN41">
        <v>-999.9</v>
      </c>
      <c r="FO41">
        <v>400</v>
      </c>
      <c r="FP41">
        <v>25.8891</v>
      </c>
      <c r="FQ41">
        <v>97.859</v>
      </c>
      <c r="FR41">
        <v>102.188</v>
      </c>
    </row>
    <row r="42" spans="1:174">
      <c r="A42">
        <v>26</v>
      </c>
      <c r="B42">
        <v>1607453802.5</v>
      </c>
      <c r="C42">
        <v>6655.5</v>
      </c>
      <c r="D42" t="s">
        <v>421</v>
      </c>
      <c r="E42" t="s">
        <v>422</v>
      </c>
      <c r="F42" t="s">
        <v>417</v>
      </c>
      <c r="G42" t="s">
        <v>319</v>
      </c>
      <c r="H42">
        <v>1607453794.5</v>
      </c>
      <c r="I42">
        <f>(J42)/1000</f>
        <v>0</v>
      </c>
      <c r="J42">
        <f>1000*CA42*AH42*(BW42-BX42)/(100*BP42*(1000-AH42*BW42))</f>
        <v>0</v>
      </c>
      <c r="K42">
        <f>CA42*AH42*(BV42-BU42*(1000-AH42*BX42)/(1000-AH42*BW42))/(100*BP42)</f>
        <v>0</v>
      </c>
      <c r="L42">
        <f>BU42 - IF(AH42&gt;1, K42*BP42*100.0/(AJ42*CI42), 0)</f>
        <v>0</v>
      </c>
      <c r="M42">
        <f>((S42-I42/2)*L42-K42)/(S42+I42/2)</f>
        <v>0</v>
      </c>
      <c r="N42">
        <f>M42*(CB42+CC42)/1000.0</f>
        <v>0</v>
      </c>
      <c r="O42">
        <f>(BU42 - IF(AH42&gt;1, K42*BP42*100.0/(AJ42*CI42), 0))*(CB42+CC42)/1000.0</f>
        <v>0</v>
      </c>
      <c r="P42">
        <f>2.0/((1/R42-1/Q42)+SIGN(R42)*SQRT((1/R42-1/Q42)*(1/R42-1/Q42) + 4*BQ42/((BQ42+1)*(BQ42+1))*(2*1/R42*1/Q42-1/Q42*1/Q42)))</f>
        <v>0</v>
      </c>
      <c r="Q42">
        <f>IF(LEFT(BR42,1)&lt;&gt;"0",IF(LEFT(BR42,1)="1",3.0,BS42),$D$5+$E$5*(CI42*CB42/($K$5*1000))+$F$5*(CI42*CB42/($K$5*1000))*MAX(MIN(BP42,$J$5),$I$5)*MAX(MIN(BP42,$J$5),$I$5)+$G$5*MAX(MIN(BP42,$J$5),$I$5)*(CI42*CB42/($K$5*1000))+$H$5*(CI42*CB42/($K$5*1000))*(CI42*CB42/($K$5*1000)))</f>
        <v>0</v>
      </c>
      <c r="R42">
        <f>I42*(1000-(1000*0.61365*exp(17.502*V42/(240.97+V42))/(CB42+CC42)+BW42)/2)/(1000*0.61365*exp(17.502*V42/(240.97+V42))/(CB42+CC42)-BW42)</f>
        <v>0</v>
      </c>
      <c r="S42">
        <f>1/((BQ42+1)/(P42/1.6)+1/(Q42/1.37)) + BQ42/((BQ42+1)/(P42/1.6) + BQ42/(Q42/1.37))</f>
        <v>0</v>
      </c>
      <c r="T42">
        <f>(BM42*BO42)</f>
        <v>0</v>
      </c>
      <c r="U42">
        <f>(CD42+(T42+2*0.95*5.67E-8*(((CD42+$B$7)+273)^4-(CD42+273)^4)-44100*I42)/(1.84*29.3*Q42+8*0.95*5.67E-8*(CD42+273)^3))</f>
        <v>0</v>
      </c>
      <c r="V42">
        <f>($C$7*CE42+$D$7*CF42+$E$7*U42)</f>
        <v>0</v>
      </c>
      <c r="W42">
        <f>0.61365*exp(17.502*V42/(240.97+V42))</f>
        <v>0</v>
      </c>
      <c r="X42">
        <f>(Y42/Z42*100)</f>
        <v>0</v>
      </c>
      <c r="Y42">
        <f>BW42*(CB42+CC42)/1000</f>
        <v>0</v>
      </c>
      <c r="Z42">
        <f>0.61365*exp(17.502*CD42/(240.97+CD42))</f>
        <v>0</v>
      </c>
      <c r="AA42">
        <f>(W42-BW42*(CB42+CC42)/1000)</f>
        <v>0</v>
      </c>
      <c r="AB42">
        <f>(-I42*44100)</f>
        <v>0</v>
      </c>
      <c r="AC42">
        <f>2*29.3*Q42*0.92*(CD42-V42)</f>
        <v>0</v>
      </c>
      <c r="AD42">
        <f>2*0.95*5.67E-8*(((CD42+$B$7)+273)^4-(V42+273)^4)</f>
        <v>0</v>
      </c>
      <c r="AE42">
        <f>T42+AD42+AB42+AC42</f>
        <v>0</v>
      </c>
      <c r="AF42">
        <v>0</v>
      </c>
      <c r="AG42">
        <v>0</v>
      </c>
      <c r="AH42">
        <f>IF(AF42*$H$13&gt;=AJ42,1.0,(AJ42/(AJ42-AF42*$H$13)))</f>
        <v>0</v>
      </c>
      <c r="AI42">
        <f>(AH42-1)*100</f>
        <v>0</v>
      </c>
      <c r="AJ42">
        <f>MAX(0,($B$13+$C$13*CI42)/(1+$D$13*CI42)*CB42/(CD42+273)*$E$13)</f>
        <v>0</v>
      </c>
      <c r="AK42" t="s">
        <v>292</v>
      </c>
      <c r="AL42">
        <v>10143.9</v>
      </c>
      <c r="AM42">
        <v>715.476923076923</v>
      </c>
      <c r="AN42">
        <v>3262.08</v>
      </c>
      <c r="AO42">
        <f>1-AM42/AN42</f>
        <v>0</v>
      </c>
      <c r="AP42">
        <v>-0.577747479816223</v>
      </c>
      <c r="AQ42" t="s">
        <v>423</v>
      </c>
      <c r="AR42">
        <v>15439.6</v>
      </c>
      <c r="AS42">
        <v>731.16824</v>
      </c>
      <c r="AT42">
        <v>929.56</v>
      </c>
      <c r="AU42">
        <f>1-AS42/AT42</f>
        <v>0</v>
      </c>
      <c r="AV42">
        <v>0.5</v>
      </c>
      <c r="AW42">
        <f>BM42</f>
        <v>0</v>
      </c>
      <c r="AX42">
        <f>K42</f>
        <v>0</v>
      </c>
      <c r="AY42">
        <f>AU42*AV42*AW42</f>
        <v>0</v>
      </c>
      <c r="AZ42">
        <f>(AX42-AP42)/AW42</f>
        <v>0</v>
      </c>
      <c r="BA42">
        <f>(AN42-AT42)/AT42</f>
        <v>0</v>
      </c>
      <c r="BB42" t="s">
        <v>424</v>
      </c>
      <c r="BC42">
        <v>731.16824</v>
      </c>
      <c r="BD42">
        <v>-35.97</v>
      </c>
      <c r="BE42">
        <f>1-BD42/AT42</f>
        <v>0</v>
      </c>
      <c r="BF42">
        <f>(AT42-BC42)/(AT42-BD42)</f>
        <v>0</v>
      </c>
      <c r="BG42">
        <f>(AN42-AT42)/(AN42-BD42)</f>
        <v>0</v>
      </c>
      <c r="BH42">
        <f>(AT42-BC42)/(AT42-AM42)</f>
        <v>0</v>
      </c>
      <c r="BI42">
        <f>(AN42-AT42)/(AN42-AM42)</f>
        <v>0</v>
      </c>
      <c r="BJ42">
        <f>(BF42*BD42/BC42)</f>
        <v>0</v>
      </c>
      <c r="BK42">
        <f>(1-BJ42)</f>
        <v>0</v>
      </c>
      <c r="BL42">
        <f>$B$11*CJ42+$C$11*CK42+$F$11*CL42*(1-CO42)</f>
        <v>0</v>
      </c>
      <c r="BM42">
        <f>BL42*BN42</f>
        <v>0</v>
      </c>
      <c r="BN42">
        <f>($B$11*$D$9+$C$11*$D$9+$F$11*((CY42+CQ42)/MAX(CY42+CQ42+CZ42, 0.1)*$I$9+CZ42/MAX(CY42+CQ42+CZ42, 0.1)*$J$9))/($B$11+$C$11+$F$11)</f>
        <v>0</v>
      </c>
      <c r="BO42">
        <f>($B$11*$K$9+$C$11*$K$9+$F$11*((CY42+CQ42)/MAX(CY42+CQ42+CZ42, 0.1)*$P$9+CZ42/MAX(CY42+CQ42+CZ42, 0.1)*$Q$9))/($B$11+$C$11+$F$11)</f>
        <v>0</v>
      </c>
      <c r="BP42">
        <v>6</v>
      </c>
      <c r="BQ42">
        <v>0.5</v>
      </c>
      <c r="BR42" t="s">
        <v>295</v>
      </c>
      <c r="BS42">
        <v>2</v>
      </c>
      <c r="BT42">
        <v>1607453794.5</v>
      </c>
      <c r="BU42">
        <v>390.59535483871</v>
      </c>
      <c r="BV42">
        <v>399.986451612903</v>
      </c>
      <c r="BW42">
        <v>27.3739967741936</v>
      </c>
      <c r="BX42">
        <v>24.9435516129032</v>
      </c>
      <c r="BY42">
        <v>390.258064516129</v>
      </c>
      <c r="BZ42">
        <v>26.8822161290323</v>
      </c>
      <c r="CA42">
        <v>500.210258064516</v>
      </c>
      <c r="CB42">
        <v>101.964129032258</v>
      </c>
      <c r="CC42">
        <v>0.100000216129032</v>
      </c>
      <c r="CD42">
        <v>37.4436451612903</v>
      </c>
      <c r="CE42">
        <v>37.7643741935484</v>
      </c>
      <c r="CF42">
        <v>999.9</v>
      </c>
      <c r="CG42">
        <v>0</v>
      </c>
      <c r="CH42">
        <v>0</v>
      </c>
      <c r="CI42">
        <v>10003.4838709677</v>
      </c>
      <c r="CJ42">
        <v>0</v>
      </c>
      <c r="CK42">
        <v>918.290516129032</v>
      </c>
      <c r="CL42">
        <v>1399.99064516129</v>
      </c>
      <c r="CM42">
        <v>0.899995129032258</v>
      </c>
      <c r="CN42">
        <v>0.100004841935484</v>
      </c>
      <c r="CO42">
        <v>0</v>
      </c>
      <c r="CP42">
        <v>731.213064516129</v>
      </c>
      <c r="CQ42">
        <v>4.99948</v>
      </c>
      <c r="CR42">
        <v>10697.8161290323</v>
      </c>
      <c r="CS42">
        <v>11417.4903225806</v>
      </c>
      <c r="CT42">
        <v>46.1951935483871</v>
      </c>
      <c r="CU42">
        <v>47.808</v>
      </c>
      <c r="CV42">
        <v>46.8748709677419</v>
      </c>
      <c r="CW42">
        <v>47.5884838709677</v>
      </c>
      <c r="CX42">
        <v>49.0481935483871</v>
      </c>
      <c r="CY42">
        <v>1255.48516129032</v>
      </c>
      <c r="CZ42">
        <v>139.505483870968</v>
      </c>
      <c r="DA42">
        <v>0</v>
      </c>
      <c r="DB42">
        <v>240.200000047684</v>
      </c>
      <c r="DC42">
        <v>0</v>
      </c>
      <c r="DD42">
        <v>731.16824</v>
      </c>
      <c r="DE42">
        <v>-4.50038460768051</v>
      </c>
      <c r="DF42">
        <v>-145.784615275164</v>
      </c>
      <c r="DG42">
        <v>10696.36</v>
      </c>
      <c r="DH42">
        <v>15</v>
      </c>
      <c r="DI42">
        <v>1607453585.5</v>
      </c>
      <c r="DJ42" t="s">
        <v>420</v>
      </c>
      <c r="DK42">
        <v>1607453578.5</v>
      </c>
      <c r="DL42">
        <v>1607453585.5</v>
      </c>
      <c r="DM42">
        <v>9</v>
      </c>
      <c r="DN42">
        <v>0.073</v>
      </c>
      <c r="DO42">
        <v>0.018</v>
      </c>
      <c r="DP42">
        <v>0.33</v>
      </c>
      <c r="DQ42">
        <v>0.383</v>
      </c>
      <c r="DR42">
        <v>400</v>
      </c>
      <c r="DS42">
        <v>25</v>
      </c>
      <c r="DT42">
        <v>0.25</v>
      </c>
      <c r="DU42">
        <v>0.04</v>
      </c>
      <c r="DV42">
        <v>7.01585083385443</v>
      </c>
      <c r="DW42">
        <v>-0.260156170450447</v>
      </c>
      <c r="DX42">
        <v>0.0269669839508149</v>
      </c>
      <c r="DY42">
        <v>1</v>
      </c>
      <c r="DZ42">
        <v>-9.3911935483871</v>
      </c>
      <c r="EA42">
        <v>0.364053387096792</v>
      </c>
      <c r="EB42">
        <v>0.0340772711640703</v>
      </c>
      <c r="EC42">
        <v>0</v>
      </c>
      <c r="ED42">
        <v>2.43105032258065</v>
      </c>
      <c r="EE42">
        <v>-0.0621846774193605</v>
      </c>
      <c r="EF42">
        <v>0.00483986369034325</v>
      </c>
      <c r="EG42">
        <v>1</v>
      </c>
      <c r="EH42">
        <v>2</v>
      </c>
      <c r="EI42">
        <v>3</v>
      </c>
      <c r="EJ42" t="s">
        <v>302</v>
      </c>
      <c r="EK42">
        <v>100</v>
      </c>
      <c r="EL42">
        <v>100</v>
      </c>
      <c r="EM42">
        <v>0.337</v>
      </c>
      <c r="EN42">
        <v>0.4912</v>
      </c>
      <c r="EO42">
        <v>0.49750691927628</v>
      </c>
      <c r="EP42">
        <v>-1.60436505785889e-05</v>
      </c>
      <c r="EQ42">
        <v>-1.15305589960158e-06</v>
      </c>
      <c r="ER42">
        <v>3.65813499827708e-10</v>
      </c>
      <c r="ES42">
        <v>-0.179715156979816</v>
      </c>
      <c r="ET42">
        <v>-0.0148585495900011</v>
      </c>
      <c r="EU42">
        <v>0.00206202478538563</v>
      </c>
      <c r="EV42">
        <v>-2.15789431663115e-05</v>
      </c>
      <c r="EW42">
        <v>18</v>
      </c>
      <c r="EX42">
        <v>2225</v>
      </c>
      <c r="EY42">
        <v>1</v>
      </c>
      <c r="EZ42">
        <v>25</v>
      </c>
      <c r="FA42">
        <v>3.7</v>
      </c>
      <c r="FB42">
        <v>3.6</v>
      </c>
      <c r="FC42">
        <v>2</v>
      </c>
      <c r="FD42">
        <v>508.196</v>
      </c>
      <c r="FE42">
        <v>512.08</v>
      </c>
      <c r="FF42">
        <v>36.34</v>
      </c>
      <c r="FG42">
        <v>34.2584</v>
      </c>
      <c r="FH42">
        <v>29.9999</v>
      </c>
      <c r="FI42">
        <v>34.0441</v>
      </c>
      <c r="FJ42">
        <v>34.0707</v>
      </c>
      <c r="FK42">
        <v>19.3209</v>
      </c>
      <c r="FL42">
        <v>0</v>
      </c>
      <c r="FM42">
        <v>100</v>
      </c>
      <c r="FN42">
        <v>-999.9</v>
      </c>
      <c r="FO42">
        <v>400</v>
      </c>
      <c r="FP42">
        <v>25.8891</v>
      </c>
      <c r="FQ42">
        <v>97.8896</v>
      </c>
      <c r="FR42">
        <v>102.21</v>
      </c>
    </row>
    <row r="43" spans="1:174">
      <c r="A43">
        <v>27</v>
      </c>
      <c r="B43">
        <v>1607454004.5</v>
      </c>
      <c r="C43">
        <v>6857.5</v>
      </c>
      <c r="D43" t="s">
        <v>425</v>
      </c>
      <c r="E43" t="s">
        <v>426</v>
      </c>
      <c r="F43" t="s">
        <v>427</v>
      </c>
      <c r="G43" t="s">
        <v>428</v>
      </c>
      <c r="H43">
        <v>1607453996.5</v>
      </c>
      <c r="I43">
        <f>(J43)/1000</f>
        <v>0</v>
      </c>
      <c r="J43">
        <f>1000*CA43*AH43*(BW43-BX43)/(100*BP43*(1000-AH43*BW43))</f>
        <v>0</v>
      </c>
      <c r="K43">
        <f>CA43*AH43*(BV43-BU43*(1000-AH43*BX43)/(1000-AH43*BW43))/(100*BP43)</f>
        <v>0</v>
      </c>
      <c r="L43">
        <f>BU43 - IF(AH43&gt;1, K43*BP43*100.0/(AJ43*CI43), 0)</f>
        <v>0</v>
      </c>
      <c r="M43">
        <f>((S43-I43/2)*L43-K43)/(S43+I43/2)</f>
        <v>0</v>
      </c>
      <c r="N43">
        <f>M43*(CB43+CC43)/1000.0</f>
        <v>0</v>
      </c>
      <c r="O43">
        <f>(BU43 - IF(AH43&gt;1, K43*BP43*100.0/(AJ43*CI43), 0))*(CB43+CC43)/1000.0</f>
        <v>0</v>
      </c>
      <c r="P43">
        <f>2.0/((1/R43-1/Q43)+SIGN(R43)*SQRT((1/R43-1/Q43)*(1/R43-1/Q43) + 4*BQ43/((BQ43+1)*(BQ43+1))*(2*1/R43*1/Q43-1/Q43*1/Q43)))</f>
        <v>0</v>
      </c>
      <c r="Q43">
        <f>IF(LEFT(BR43,1)&lt;&gt;"0",IF(LEFT(BR43,1)="1",3.0,BS43),$D$5+$E$5*(CI43*CB43/($K$5*1000))+$F$5*(CI43*CB43/($K$5*1000))*MAX(MIN(BP43,$J$5),$I$5)*MAX(MIN(BP43,$J$5),$I$5)+$G$5*MAX(MIN(BP43,$J$5),$I$5)*(CI43*CB43/($K$5*1000))+$H$5*(CI43*CB43/($K$5*1000))*(CI43*CB43/($K$5*1000)))</f>
        <v>0</v>
      </c>
      <c r="R43">
        <f>I43*(1000-(1000*0.61365*exp(17.502*V43/(240.97+V43))/(CB43+CC43)+BW43)/2)/(1000*0.61365*exp(17.502*V43/(240.97+V43))/(CB43+CC43)-BW43)</f>
        <v>0</v>
      </c>
      <c r="S43">
        <f>1/((BQ43+1)/(P43/1.6)+1/(Q43/1.37)) + BQ43/((BQ43+1)/(P43/1.6) + BQ43/(Q43/1.37))</f>
        <v>0</v>
      </c>
      <c r="T43">
        <f>(BM43*BO43)</f>
        <v>0</v>
      </c>
      <c r="U43">
        <f>(CD43+(T43+2*0.95*5.67E-8*(((CD43+$B$7)+273)^4-(CD43+273)^4)-44100*I43)/(1.84*29.3*Q43+8*0.95*5.67E-8*(CD43+273)^3))</f>
        <v>0</v>
      </c>
      <c r="V43">
        <f>($C$7*CE43+$D$7*CF43+$E$7*U43)</f>
        <v>0</v>
      </c>
      <c r="W43">
        <f>0.61365*exp(17.502*V43/(240.97+V43))</f>
        <v>0</v>
      </c>
      <c r="X43">
        <f>(Y43/Z43*100)</f>
        <v>0</v>
      </c>
      <c r="Y43">
        <f>BW43*(CB43+CC43)/1000</f>
        <v>0</v>
      </c>
      <c r="Z43">
        <f>0.61365*exp(17.502*CD43/(240.97+CD43))</f>
        <v>0</v>
      </c>
      <c r="AA43">
        <f>(W43-BW43*(CB43+CC43)/1000)</f>
        <v>0</v>
      </c>
      <c r="AB43">
        <f>(-I43*44100)</f>
        <v>0</v>
      </c>
      <c r="AC43">
        <f>2*29.3*Q43*0.92*(CD43-V43)</f>
        <v>0</v>
      </c>
      <c r="AD43">
        <f>2*0.95*5.67E-8*(((CD43+$B$7)+273)^4-(V43+273)^4)</f>
        <v>0</v>
      </c>
      <c r="AE43">
        <f>T43+AD43+AB43+AC43</f>
        <v>0</v>
      </c>
      <c r="AF43">
        <v>0</v>
      </c>
      <c r="AG43">
        <v>0</v>
      </c>
      <c r="AH43">
        <f>IF(AF43*$H$13&gt;=AJ43,1.0,(AJ43/(AJ43-AF43*$H$13)))</f>
        <v>0</v>
      </c>
      <c r="AI43">
        <f>(AH43-1)*100</f>
        <v>0</v>
      </c>
      <c r="AJ43">
        <f>MAX(0,($B$13+$C$13*CI43)/(1+$D$13*CI43)*CB43/(CD43+273)*$E$13)</f>
        <v>0</v>
      </c>
      <c r="AK43" t="s">
        <v>292</v>
      </c>
      <c r="AL43">
        <v>10143.9</v>
      </c>
      <c r="AM43">
        <v>715.476923076923</v>
      </c>
      <c r="AN43">
        <v>3262.08</v>
      </c>
      <c r="AO43">
        <f>1-AM43/AN43</f>
        <v>0</v>
      </c>
      <c r="AP43">
        <v>-0.577747479816223</v>
      </c>
      <c r="AQ43" t="s">
        <v>429</v>
      </c>
      <c r="AR43">
        <v>15379.7</v>
      </c>
      <c r="AS43">
        <v>790.857192307692</v>
      </c>
      <c r="AT43">
        <v>873.41</v>
      </c>
      <c r="AU43">
        <f>1-AS43/AT43</f>
        <v>0</v>
      </c>
      <c r="AV43">
        <v>0.5</v>
      </c>
      <c r="AW43">
        <f>BM43</f>
        <v>0</v>
      </c>
      <c r="AX43">
        <f>K43</f>
        <v>0</v>
      </c>
      <c r="AY43">
        <f>AU43*AV43*AW43</f>
        <v>0</v>
      </c>
      <c r="AZ43">
        <f>(AX43-AP43)/AW43</f>
        <v>0</v>
      </c>
      <c r="BA43">
        <f>(AN43-AT43)/AT43</f>
        <v>0</v>
      </c>
      <c r="BB43" t="s">
        <v>430</v>
      </c>
      <c r="BC43">
        <v>790.857192307692</v>
      </c>
      <c r="BD43">
        <v>602.96</v>
      </c>
      <c r="BE43">
        <f>1-BD43/AT43</f>
        <v>0</v>
      </c>
      <c r="BF43">
        <f>(AT43-BC43)/(AT43-BD43)</f>
        <v>0</v>
      </c>
      <c r="BG43">
        <f>(AN43-AT43)/(AN43-BD43)</f>
        <v>0</v>
      </c>
      <c r="BH43">
        <f>(AT43-BC43)/(AT43-AM43)</f>
        <v>0</v>
      </c>
      <c r="BI43">
        <f>(AN43-AT43)/(AN43-AM43)</f>
        <v>0</v>
      </c>
      <c r="BJ43">
        <f>(BF43*BD43/BC43)</f>
        <v>0</v>
      </c>
      <c r="BK43">
        <f>(1-BJ43)</f>
        <v>0</v>
      </c>
      <c r="BL43">
        <f>$B$11*CJ43+$C$11*CK43+$F$11*CL43*(1-CO43)</f>
        <v>0</v>
      </c>
      <c r="BM43">
        <f>BL43*BN43</f>
        <v>0</v>
      </c>
      <c r="BN43">
        <f>($B$11*$D$9+$C$11*$D$9+$F$11*((CY43+CQ43)/MAX(CY43+CQ43+CZ43, 0.1)*$I$9+CZ43/MAX(CY43+CQ43+CZ43, 0.1)*$J$9))/($B$11+$C$11+$F$11)</f>
        <v>0</v>
      </c>
      <c r="BO43">
        <f>($B$11*$K$9+$C$11*$K$9+$F$11*((CY43+CQ43)/MAX(CY43+CQ43+CZ43, 0.1)*$P$9+CZ43/MAX(CY43+CQ43+CZ43, 0.1)*$Q$9))/($B$11+$C$11+$F$11)</f>
        <v>0</v>
      </c>
      <c r="BP43">
        <v>6</v>
      </c>
      <c r="BQ43">
        <v>0.5</v>
      </c>
      <c r="BR43" t="s">
        <v>295</v>
      </c>
      <c r="BS43">
        <v>2</v>
      </c>
      <c r="BT43">
        <v>1607453996.5</v>
      </c>
      <c r="BU43">
        <v>398.004419354839</v>
      </c>
      <c r="BV43">
        <v>399.990677419355</v>
      </c>
      <c r="BW43">
        <v>25.4764935483871</v>
      </c>
      <c r="BX43">
        <v>24.9632193548387</v>
      </c>
      <c r="BY43">
        <v>397.672580645161</v>
      </c>
      <c r="BZ43">
        <v>25.0726032258064</v>
      </c>
      <c r="CA43">
        <v>500.206451612903</v>
      </c>
      <c r="CB43">
        <v>101.961387096774</v>
      </c>
      <c r="CC43">
        <v>0.0999660935483871</v>
      </c>
      <c r="CD43">
        <v>37.3508612903226</v>
      </c>
      <c r="CE43">
        <v>37.4900935483871</v>
      </c>
      <c r="CF43">
        <v>999.9</v>
      </c>
      <c r="CG43">
        <v>0</v>
      </c>
      <c r="CH43">
        <v>0</v>
      </c>
      <c r="CI43">
        <v>9999.34096774193</v>
      </c>
      <c r="CJ43">
        <v>0</v>
      </c>
      <c r="CK43">
        <v>946.903225806451</v>
      </c>
      <c r="CL43">
        <v>1400.02709677419</v>
      </c>
      <c r="CM43">
        <v>0.899997741935484</v>
      </c>
      <c r="CN43">
        <v>0.100002190322581</v>
      </c>
      <c r="CO43">
        <v>0</v>
      </c>
      <c r="CP43">
        <v>790.853032258064</v>
      </c>
      <c r="CQ43">
        <v>4.99948</v>
      </c>
      <c r="CR43">
        <v>11516.2806451613</v>
      </c>
      <c r="CS43">
        <v>11417.7903225806</v>
      </c>
      <c r="CT43">
        <v>46.2779032258064</v>
      </c>
      <c r="CU43">
        <v>47.9471612903226</v>
      </c>
      <c r="CV43">
        <v>46.9373225806452</v>
      </c>
      <c r="CW43">
        <v>47.7457419354839</v>
      </c>
      <c r="CX43">
        <v>49.0844193548387</v>
      </c>
      <c r="CY43">
        <v>1255.52290322581</v>
      </c>
      <c r="CZ43">
        <v>139.504193548387</v>
      </c>
      <c r="DA43">
        <v>0</v>
      </c>
      <c r="DB43">
        <v>201.200000047684</v>
      </c>
      <c r="DC43">
        <v>0</v>
      </c>
      <c r="DD43">
        <v>790.857192307692</v>
      </c>
      <c r="DE43">
        <v>0.755384616709738</v>
      </c>
      <c r="DF43">
        <v>154.198290569597</v>
      </c>
      <c r="DG43">
        <v>11517.9807692308</v>
      </c>
      <c r="DH43">
        <v>15</v>
      </c>
      <c r="DI43">
        <v>1607453585.5</v>
      </c>
      <c r="DJ43" t="s">
        <v>420</v>
      </c>
      <c r="DK43">
        <v>1607453578.5</v>
      </c>
      <c r="DL43">
        <v>1607453585.5</v>
      </c>
      <c r="DM43">
        <v>9</v>
      </c>
      <c r="DN43">
        <v>0.073</v>
      </c>
      <c r="DO43">
        <v>0.018</v>
      </c>
      <c r="DP43">
        <v>0.33</v>
      </c>
      <c r="DQ43">
        <v>0.383</v>
      </c>
      <c r="DR43">
        <v>400</v>
      </c>
      <c r="DS43">
        <v>25</v>
      </c>
      <c r="DT43">
        <v>0.25</v>
      </c>
      <c r="DU43">
        <v>0.04</v>
      </c>
      <c r="DV43">
        <v>1.4849493409934</v>
      </c>
      <c r="DW43">
        <v>-0.483793703322262</v>
      </c>
      <c r="DX43">
        <v>0.0445242120652619</v>
      </c>
      <c r="DY43">
        <v>1</v>
      </c>
      <c r="DZ43">
        <v>-1.98799741935484</v>
      </c>
      <c r="EA43">
        <v>0.528729677419366</v>
      </c>
      <c r="EB43">
        <v>0.0515138794305518</v>
      </c>
      <c r="EC43">
        <v>0</v>
      </c>
      <c r="ED43">
        <v>0.514146161290323</v>
      </c>
      <c r="EE43">
        <v>-0.0716565967741949</v>
      </c>
      <c r="EF43">
        <v>0.00742992418272772</v>
      </c>
      <c r="EG43">
        <v>1</v>
      </c>
      <c r="EH43">
        <v>2</v>
      </c>
      <c r="EI43">
        <v>3</v>
      </c>
      <c r="EJ43" t="s">
        <v>302</v>
      </c>
      <c r="EK43">
        <v>100</v>
      </c>
      <c r="EL43">
        <v>100</v>
      </c>
      <c r="EM43">
        <v>0.332</v>
      </c>
      <c r="EN43">
        <v>0.4042</v>
      </c>
      <c r="EO43">
        <v>0.49750691927628</v>
      </c>
      <c r="EP43">
        <v>-1.60436505785889e-05</v>
      </c>
      <c r="EQ43">
        <v>-1.15305589960158e-06</v>
      </c>
      <c r="ER43">
        <v>3.65813499827708e-10</v>
      </c>
      <c r="ES43">
        <v>-0.179715156979816</v>
      </c>
      <c r="ET43">
        <v>-0.0148585495900011</v>
      </c>
      <c r="EU43">
        <v>0.00206202478538563</v>
      </c>
      <c r="EV43">
        <v>-2.15789431663115e-05</v>
      </c>
      <c r="EW43">
        <v>18</v>
      </c>
      <c r="EX43">
        <v>2225</v>
      </c>
      <c r="EY43">
        <v>1</v>
      </c>
      <c r="EZ43">
        <v>25</v>
      </c>
      <c r="FA43">
        <v>7.1</v>
      </c>
      <c r="FB43">
        <v>7</v>
      </c>
      <c r="FC43">
        <v>2</v>
      </c>
      <c r="FD43">
        <v>506.908</v>
      </c>
      <c r="FE43">
        <v>512.441</v>
      </c>
      <c r="FF43">
        <v>36.1125</v>
      </c>
      <c r="FG43">
        <v>34.2083</v>
      </c>
      <c r="FH43">
        <v>30.0003</v>
      </c>
      <c r="FI43">
        <v>33.9741</v>
      </c>
      <c r="FJ43">
        <v>33.9999</v>
      </c>
      <c r="FK43">
        <v>19.3255</v>
      </c>
      <c r="FL43">
        <v>0</v>
      </c>
      <c r="FM43">
        <v>100</v>
      </c>
      <c r="FN43">
        <v>-999.9</v>
      </c>
      <c r="FO43">
        <v>400</v>
      </c>
      <c r="FP43">
        <v>27.2059</v>
      </c>
      <c r="FQ43">
        <v>97.8926</v>
      </c>
      <c r="FR43">
        <v>102.208</v>
      </c>
    </row>
    <row r="44" spans="1:174">
      <c r="A44">
        <v>28</v>
      </c>
      <c r="B44">
        <v>1607454315.1</v>
      </c>
      <c r="C44">
        <v>7168.09999990463</v>
      </c>
      <c r="D44" t="s">
        <v>431</v>
      </c>
      <c r="E44" t="s">
        <v>432</v>
      </c>
      <c r="F44" t="s">
        <v>427</v>
      </c>
      <c r="G44" t="s">
        <v>428</v>
      </c>
      <c r="H44">
        <v>1607454307.1</v>
      </c>
      <c r="I44">
        <f>(J44)/1000</f>
        <v>0</v>
      </c>
      <c r="J44">
        <f>1000*CA44*AH44*(BW44-BX44)/(100*BP44*(1000-AH44*BW44))</f>
        <v>0</v>
      </c>
      <c r="K44">
        <f>CA44*AH44*(BV44-BU44*(1000-AH44*BX44)/(1000-AH44*BW44))/(100*BP44)</f>
        <v>0</v>
      </c>
      <c r="L44">
        <f>BU44 - IF(AH44&gt;1, K44*BP44*100.0/(AJ44*CI44), 0)</f>
        <v>0</v>
      </c>
      <c r="M44">
        <f>((S44-I44/2)*L44-K44)/(S44+I44/2)</f>
        <v>0</v>
      </c>
      <c r="N44">
        <f>M44*(CB44+CC44)/1000.0</f>
        <v>0</v>
      </c>
      <c r="O44">
        <f>(BU44 - IF(AH44&gt;1, K44*BP44*100.0/(AJ44*CI44), 0))*(CB44+CC44)/1000.0</f>
        <v>0</v>
      </c>
      <c r="P44">
        <f>2.0/((1/R44-1/Q44)+SIGN(R44)*SQRT((1/R44-1/Q44)*(1/R44-1/Q44) + 4*BQ44/((BQ44+1)*(BQ44+1))*(2*1/R44*1/Q44-1/Q44*1/Q44)))</f>
        <v>0</v>
      </c>
      <c r="Q44">
        <f>IF(LEFT(BR44,1)&lt;&gt;"0",IF(LEFT(BR44,1)="1",3.0,BS44),$D$5+$E$5*(CI44*CB44/($K$5*1000))+$F$5*(CI44*CB44/($K$5*1000))*MAX(MIN(BP44,$J$5),$I$5)*MAX(MIN(BP44,$J$5),$I$5)+$G$5*MAX(MIN(BP44,$J$5),$I$5)*(CI44*CB44/($K$5*1000))+$H$5*(CI44*CB44/($K$5*1000))*(CI44*CB44/($K$5*1000)))</f>
        <v>0</v>
      </c>
      <c r="R44">
        <f>I44*(1000-(1000*0.61365*exp(17.502*V44/(240.97+V44))/(CB44+CC44)+BW44)/2)/(1000*0.61365*exp(17.502*V44/(240.97+V44))/(CB44+CC44)-BW44)</f>
        <v>0</v>
      </c>
      <c r="S44">
        <f>1/((BQ44+1)/(P44/1.6)+1/(Q44/1.37)) + BQ44/((BQ44+1)/(P44/1.6) + BQ44/(Q44/1.37))</f>
        <v>0</v>
      </c>
      <c r="T44">
        <f>(BM44*BO44)</f>
        <v>0</v>
      </c>
      <c r="U44">
        <f>(CD44+(T44+2*0.95*5.67E-8*(((CD44+$B$7)+273)^4-(CD44+273)^4)-44100*I44)/(1.84*29.3*Q44+8*0.95*5.67E-8*(CD44+273)^3))</f>
        <v>0</v>
      </c>
      <c r="V44">
        <f>($C$7*CE44+$D$7*CF44+$E$7*U44)</f>
        <v>0</v>
      </c>
      <c r="W44">
        <f>0.61365*exp(17.502*V44/(240.97+V44))</f>
        <v>0</v>
      </c>
      <c r="X44">
        <f>(Y44/Z44*100)</f>
        <v>0</v>
      </c>
      <c r="Y44">
        <f>BW44*(CB44+CC44)/1000</f>
        <v>0</v>
      </c>
      <c r="Z44">
        <f>0.61365*exp(17.502*CD44/(240.97+CD44))</f>
        <v>0</v>
      </c>
      <c r="AA44">
        <f>(W44-BW44*(CB44+CC44)/1000)</f>
        <v>0</v>
      </c>
      <c r="AB44">
        <f>(-I44*44100)</f>
        <v>0</v>
      </c>
      <c r="AC44">
        <f>2*29.3*Q44*0.92*(CD44-V44)</f>
        <v>0</v>
      </c>
      <c r="AD44">
        <f>2*0.95*5.67E-8*(((CD44+$B$7)+273)^4-(V44+273)^4)</f>
        <v>0</v>
      </c>
      <c r="AE44">
        <f>T44+AD44+AB44+AC44</f>
        <v>0</v>
      </c>
      <c r="AF44">
        <v>0</v>
      </c>
      <c r="AG44">
        <v>0</v>
      </c>
      <c r="AH44">
        <f>IF(AF44*$H$13&gt;=AJ44,1.0,(AJ44/(AJ44-AF44*$H$13)))</f>
        <v>0</v>
      </c>
      <c r="AI44">
        <f>(AH44-1)*100</f>
        <v>0</v>
      </c>
      <c r="AJ44">
        <f>MAX(0,($B$13+$C$13*CI44)/(1+$D$13*CI44)*CB44/(CD44+273)*$E$13)</f>
        <v>0</v>
      </c>
      <c r="AK44" t="s">
        <v>292</v>
      </c>
      <c r="AL44">
        <v>10143.9</v>
      </c>
      <c r="AM44">
        <v>715.476923076923</v>
      </c>
      <c r="AN44">
        <v>3262.08</v>
      </c>
      <c r="AO44">
        <f>1-AM44/AN44</f>
        <v>0</v>
      </c>
      <c r="AP44">
        <v>-0.577747479816223</v>
      </c>
      <c r="AQ44" t="s">
        <v>433</v>
      </c>
      <c r="AR44">
        <v>15374.5</v>
      </c>
      <c r="AS44">
        <v>939.253961538461</v>
      </c>
      <c r="AT44">
        <v>1050.97</v>
      </c>
      <c r="AU44">
        <f>1-AS44/AT44</f>
        <v>0</v>
      </c>
      <c r="AV44">
        <v>0.5</v>
      </c>
      <c r="AW44">
        <f>BM44</f>
        <v>0</v>
      </c>
      <c r="AX44">
        <f>K44</f>
        <v>0</v>
      </c>
      <c r="AY44">
        <f>AU44*AV44*AW44</f>
        <v>0</v>
      </c>
      <c r="AZ44">
        <f>(AX44-AP44)/AW44</f>
        <v>0</v>
      </c>
      <c r="BA44">
        <f>(AN44-AT44)/AT44</f>
        <v>0</v>
      </c>
      <c r="BB44" t="s">
        <v>434</v>
      </c>
      <c r="BC44">
        <v>939.253961538461</v>
      </c>
      <c r="BD44">
        <v>619.97</v>
      </c>
      <c r="BE44">
        <f>1-BD44/AT44</f>
        <v>0</v>
      </c>
      <c r="BF44">
        <f>(AT44-BC44)/(AT44-BD44)</f>
        <v>0</v>
      </c>
      <c r="BG44">
        <f>(AN44-AT44)/(AN44-BD44)</f>
        <v>0</v>
      </c>
      <c r="BH44">
        <f>(AT44-BC44)/(AT44-AM44)</f>
        <v>0</v>
      </c>
      <c r="BI44">
        <f>(AN44-AT44)/(AN44-AM44)</f>
        <v>0</v>
      </c>
      <c r="BJ44">
        <f>(BF44*BD44/BC44)</f>
        <v>0</v>
      </c>
      <c r="BK44">
        <f>(1-BJ44)</f>
        <v>0</v>
      </c>
      <c r="BL44">
        <f>$B$11*CJ44+$C$11*CK44+$F$11*CL44*(1-CO44)</f>
        <v>0</v>
      </c>
      <c r="BM44">
        <f>BL44*BN44</f>
        <v>0</v>
      </c>
      <c r="BN44">
        <f>($B$11*$D$9+$C$11*$D$9+$F$11*((CY44+CQ44)/MAX(CY44+CQ44+CZ44, 0.1)*$I$9+CZ44/MAX(CY44+CQ44+CZ44, 0.1)*$J$9))/($B$11+$C$11+$F$11)</f>
        <v>0</v>
      </c>
      <c r="BO44">
        <f>($B$11*$K$9+$C$11*$K$9+$F$11*((CY44+CQ44)/MAX(CY44+CQ44+CZ44, 0.1)*$P$9+CZ44/MAX(CY44+CQ44+CZ44, 0.1)*$Q$9))/($B$11+$C$11+$F$11)</f>
        <v>0</v>
      </c>
      <c r="BP44">
        <v>6</v>
      </c>
      <c r="BQ44">
        <v>0.5</v>
      </c>
      <c r="BR44" t="s">
        <v>295</v>
      </c>
      <c r="BS44">
        <v>2</v>
      </c>
      <c r="BT44">
        <v>1607454307.1</v>
      </c>
      <c r="BU44">
        <v>398.149548387097</v>
      </c>
      <c r="BV44">
        <v>399.991612903226</v>
      </c>
      <c r="BW44">
        <v>25.3510612903226</v>
      </c>
      <c r="BX44">
        <v>24.8394870967742</v>
      </c>
      <c r="BY44">
        <v>397.810548387097</v>
      </c>
      <c r="BZ44">
        <v>24.9660612903226</v>
      </c>
      <c r="CA44">
        <v>500.200709677419</v>
      </c>
      <c r="CB44">
        <v>101.951096774194</v>
      </c>
      <c r="CC44">
        <v>0.0999833580645161</v>
      </c>
      <c r="CD44">
        <v>37.3724258064516</v>
      </c>
      <c r="CE44">
        <v>37.5260580645161</v>
      </c>
      <c r="CF44">
        <v>999.9</v>
      </c>
      <c r="CG44">
        <v>0</v>
      </c>
      <c r="CH44">
        <v>0</v>
      </c>
      <c r="CI44">
        <v>9995.0635483871</v>
      </c>
      <c r="CJ44">
        <v>0</v>
      </c>
      <c r="CK44">
        <v>888.657870967742</v>
      </c>
      <c r="CL44">
        <v>1400.01096774194</v>
      </c>
      <c r="CM44">
        <v>0.899998903225807</v>
      </c>
      <c r="CN44">
        <v>0.100000825806452</v>
      </c>
      <c r="CO44">
        <v>0</v>
      </c>
      <c r="CP44">
        <v>939.271612903226</v>
      </c>
      <c r="CQ44">
        <v>4.99948</v>
      </c>
      <c r="CR44">
        <v>13626.8838709677</v>
      </c>
      <c r="CS44">
        <v>11417.6580645161</v>
      </c>
      <c r="CT44">
        <v>46.009935483871</v>
      </c>
      <c r="CU44">
        <v>47.774</v>
      </c>
      <c r="CV44">
        <v>46.6890967741935</v>
      </c>
      <c r="CW44">
        <v>47.4796774193548</v>
      </c>
      <c r="CX44">
        <v>48.8284516129032</v>
      </c>
      <c r="CY44">
        <v>1255.50806451613</v>
      </c>
      <c r="CZ44">
        <v>139.502903225806</v>
      </c>
      <c r="DA44">
        <v>0</v>
      </c>
      <c r="DB44">
        <v>309.5</v>
      </c>
      <c r="DC44">
        <v>0</v>
      </c>
      <c r="DD44">
        <v>939.253961538461</v>
      </c>
      <c r="DE44">
        <v>-5.01747009496396</v>
      </c>
      <c r="DF44">
        <v>-144.451281712693</v>
      </c>
      <c r="DG44">
        <v>13626.4076923077</v>
      </c>
      <c r="DH44">
        <v>15</v>
      </c>
      <c r="DI44">
        <v>1607454333.1</v>
      </c>
      <c r="DJ44" t="s">
        <v>435</v>
      </c>
      <c r="DK44">
        <v>1607454332.1</v>
      </c>
      <c r="DL44">
        <v>1607454333.1</v>
      </c>
      <c r="DM44">
        <v>10</v>
      </c>
      <c r="DN44">
        <v>0.008</v>
      </c>
      <c r="DO44">
        <v>0.011</v>
      </c>
      <c r="DP44">
        <v>0.339</v>
      </c>
      <c r="DQ44">
        <v>0.385</v>
      </c>
      <c r="DR44">
        <v>400</v>
      </c>
      <c r="DS44">
        <v>25</v>
      </c>
      <c r="DT44">
        <v>0.48</v>
      </c>
      <c r="DU44">
        <v>0.05</v>
      </c>
      <c r="DV44">
        <v>1.36439296031887</v>
      </c>
      <c r="DW44">
        <v>-0.240553813331532</v>
      </c>
      <c r="DX44">
        <v>0.0316788560154049</v>
      </c>
      <c r="DY44">
        <v>1</v>
      </c>
      <c r="DZ44">
        <v>-1.84945451612903</v>
      </c>
      <c r="EA44">
        <v>0.318087580645163</v>
      </c>
      <c r="EB44">
        <v>0.0390861521421845</v>
      </c>
      <c r="EC44">
        <v>0</v>
      </c>
      <c r="ED44">
        <v>0.525374225806452</v>
      </c>
      <c r="EE44">
        <v>-0.0850656290322592</v>
      </c>
      <c r="EF44">
        <v>0.0064233131573008</v>
      </c>
      <c r="EG44">
        <v>1</v>
      </c>
      <c r="EH44">
        <v>2</v>
      </c>
      <c r="EI44">
        <v>3</v>
      </c>
      <c r="EJ44" t="s">
        <v>302</v>
      </c>
      <c r="EK44">
        <v>100</v>
      </c>
      <c r="EL44">
        <v>100</v>
      </c>
      <c r="EM44">
        <v>0.339</v>
      </c>
      <c r="EN44">
        <v>0.385</v>
      </c>
      <c r="EO44">
        <v>0.49750691927628</v>
      </c>
      <c r="EP44">
        <v>-1.60436505785889e-05</v>
      </c>
      <c r="EQ44">
        <v>-1.15305589960158e-06</v>
      </c>
      <c r="ER44">
        <v>3.65813499827708e-10</v>
      </c>
      <c r="ES44">
        <v>-0.179715156979816</v>
      </c>
      <c r="ET44">
        <v>-0.0148585495900011</v>
      </c>
      <c r="EU44">
        <v>0.00206202478538563</v>
      </c>
      <c r="EV44">
        <v>-2.15789431663115e-05</v>
      </c>
      <c r="EW44">
        <v>18</v>
      </c>
      <c r="EX44">
        <v>2225</v>
      </c>
      <c r="EY44">
        <v>1</v>
      </c>
      <c r="EZ44">
        <v>25</v>
      </c>
      <c r="FA44">
        <v>12.3</v>
      </c>
      <c r="FB44">
        <v>12.2</v>
      </c>
      <c r="FC44">
        <v>2</v>
      </c>
      <c r="FD44">
        <v>506.882</v>
      </c>
      <c r="FE44">
        <v>512.336</v>
      </c>
      <c r="FF44">
        <v>36.0886</v>
      </c>
      <c r="FG44">
        <v>34.2088</v>
      </c>
      <c r="FH44">
        <v>30.0003</v>
      </c>
      <c r="FI44">
        <v>33.933</v>
      </c>
      <c r="FJ44">
        <v>33.9571</v>
      </c>
      <c r="FK44">
        <v>19.3305</v>
      </c>
      <c r="FL44">
        <v>0</v>
      </c>
      <c r="FM44">
        <v>100</v>
      </c>
      <c r="FN44">
        <v>-999.9</v>
      </c>
      <c r="FO44">
        <v>400</v>
      </c>
      <c r="FP44">
        <v>25.4554</v>
      </c>
      <c r="FQ44">
        <v>97.9115</v>
      </c>
      <c r="FR44">
        <v>102.217</v>
      </c>
    </row>
    <row r="45" spans="1:174">
      <c r="A45">
        <v>29</v>
      </c>
      <c r="B45">
        <v>1607454630.1</v>
      </c>
      <c r="C45">
        <v>7483.09999990463</v>
      </c>
      <c r="D45" t="s">
        <v>436</v>
      </c>
      <c r="E45" t="s">
        <v>437</v>
      </c>
      <c r="F45" t="s">
        <v>438</v>
      </c>
      <c r="G45" t="s">
        <v>306</v>
      </c>
      <c r="H45">
        <v>1607454622.1</v>
      </c>
      <c r="I45">
        <f>(J45)/1000</f>
        <v>0</v>
      </c>
      <c r="J45">
        <f>1000*CA45*AH45*(BW45-BX45)/(100*BP45*(1000-AH45*BW45))</f>
        <v>0</v>
      </c>
      <c r="K45">
        <f>CA45*AH45*(BV45-BU45*(1000-AH45*BX45)/(1000-AH45*BW45))/(100*BP45)</f>
        <v>0</v>
      </c>
      <c r="L45">
        <f>BU45 - IF(AH45&gt;1, K45*BP45*100.0/(AJ45*CI45), 0)</f>
        <v>0</v>
      </c>
      <c r="M45">
        <f>((S45-I45/2)*L45-K45)/(S45+I45/2)</f>
        <v>0</v>
      </c>
      <c r="N45">
        <f>M45*(CB45+CC45)/1000.0</f>
        <v>0</v>
      </c>
      <c r="O45">
        <f>(BU45 - IF(AH45&gt;1, K45*BP45*100.0/(AJ45*CI45), 0))*(CB45+CC45)/1000.0</f>
        <v>0</v>
      </c>
      <c r="P45">
        <f>2.0/((1/R45-1/Q45)+SIGN(R45)*SQRT((1/R45-1/Q45)*(1/R45-1/Q45) + 4*BQ45/((BQ45+1)*(BQ45+1))*(2*1/R45*1/Q45-1/Q45*1/Q45)))</f>
        <v>0</v>
      </c>
      <c r="Q45">
        <f>IF(LEFT(BR45,1)&lt;&gt;"0",IF(LEFT(BR45,1)="1",3.0,BS45),$D$5+$E$5*(CI45*CB45/($K$5*1000))+$F$5*(CI45*CB45/($K$5*1000))*MAX(MIN(BP45,$J$5),$I$5)*MAX(MIN(BP45,$J$5),$I$5)+$G$5*MAX(MIN(BP45,$J$5),$I$5)*(CI45*CB45/($K$5*1000))+$H$5*(CI45*CB45/($K$5*1000))*(CI45*CB45/($K$5*1000)))</f>
        <v>0</v>
      </c>
      <c r="R45">
        <f>I45*(1000-(1000*0.61365*exp(17.502*V45/(240.97+V45))/(CB45+CC45)+BW45)/2)/(1000*0.61365*exp(17.502*V45/(240.97+V45))/(CB45+CC45)-BW45)</f>
        <v>0</v>
      </c>
      <c r="S45">
        <f>1/((BQ45+1)/(P45/1.6)+1/(Q45/1.37)) + BQ45/((BQ45+1)/(P45/1.6) + BQ45/(Q45/1.37))</f>
        <v>0</v>
      </c>
      <c r="T45">
        <f>(BM45*BO45)</f>
        <v>0</v>
      </c>
      <c r="U45">
        <f>(CD45+(T45+2*0.95*5.67E-8*(((CD45+$B$7)+273)^4-(CD45+273)^4)-44100*I45)/(1.84*29.3*Q45+8*0.95*5.67E-8*(CD45+273)^3))</f>
        <v>0</v>
      </c>
      <c r="V45">
        <f>($C$7*CE45+$D$7*CF45+$E$7*U45)</f>
        <v>0</v>
      </c>
      <c r="W45">
        <f>0.61365*exp(17.502*V45/(240.97+V45))</f>
        <v>0</v>
      </c>
      <c r="X45">
        <f>(Y45/Z45*100)</f>
        <v>0</v>
      </c>
      <c r="Y45">
        <f>BW45*(CB45+CC45)/1000</f>
        <v>0</v>
      </c>
      <c r="Z45">
        <f>0.61365*exp(17.502*CD45/(240.97+CD45))</f>
        <v>0</v>
      </c>
      <c r="AA45">
        <f>(W45-BW45*(CB45+CC45)/1000)</f>
        <v>0</v>
      </c>
      <c r="AB45">
        <f>(-I45*44100)</f>
        <v>0</v>
      </c>
      <c r="AC45">
        <f>2*29.3*Q45*0.92*(CD45-V45)</f>
        <v>0</v>
      </c>
      <c r="AD45">
        <f>2*0.95*5.67E-8*(((CD45+$B$7)+273)^4-(V45+273)^4)</f>
        <v>0</v>
      </c>
      <c r="AE45">
        <f>T45+AD45+AB45+AC45</f>
        <v>0</v>
      </c>
      <c r="AF45">
        <v>0</v>
      </c>
      <c r="AG45">
        <v>0</v>
      </c>
      <c r="AH45">
        <f>IF(AF45*$H$13&gt;=AJ45,1.0,(AJ45/(AJ45-AF45*$H$13)))</f>
        <v>0</v>
      </c>
      <c r="AI45">
        <f>(AH45-1)*100</f>
        <v>0</v>
      </c>
      <c r="AJ45">
        <f>MAX(0,($B$13+$C$13*CI45)/(1+$D$13*CI45)*CB45/(CD45+273)*$E$13)</f>
        <v>0</v>
      </c>
      <c r="AK45" t="s">
        <v>292</v>
      </c>
      <c r="AL45">
        <v>10143.9</v>
      </c>
      <c r="AM45">
        <v>715.476923076923</v>
      </c>
      <c r="AN45">
        <v>3262.08</v>
      </c>
      <c r="AO45">
        <f>1-AM45/AN45</f>
        <v>0</v>
      </c>
      <c r="AP45">
        <v>-0.577747479816223</v>
      </c>
      <c r="AQ45" t="s">
        <v>439</v>
      </c>
      <c r="AR45">
        <v>15463.1</v>
      </c>
      <c r="AS45">
        <v>732.498615384615</v>
      </c>
      <c r="AT45">
        <v>934.24</v>
      </c>
      <c r="AU45">
        <f>1-AS45/AT45</f>
        <v>0</v>
      </c>
      <c r="AV45">
        <v>0.5</v>
      </c>
      <c r="AW45">
        <f>BM45</f>
        <v>0</v>
      </c>
      <c r="AX45">
        <f>K45</f>
        <v>0</v>
      </c>
      <c r="AY45">
        <f>AU45*AV45*AW45</f>
        <v>0</v>
      </c>
      <c r="AZ45">
        <f>(AX45-AP45)/AW45</f>
        <v>0</v>
      </c>
      <c r="BA45">
        <f>(AN45-AT45)/AT45</f>
        <v>0</v>
      </c>
      <c r="BB45" t="s">
        <v>440</v>
      </c>
      <c r="BC45">
        <v>732.498615384615</v>
      </c>
      <c r="BD45">
        <v>567.65</v>
      </c>
      <c r="BE45">
        <f>1-BD45/AT45</f>
        <v>0</v>
      </c>
      <c r="BF45">
        <f>(AT45-BC45)/(AT45-BD45)</f>
        <v>0</v>
      </c>
      <c r="BG45">
        <f>(AN45-AT45)/(AN45-BD45)</f>
        <v>0</v>
      </c>
      <c r="BH45">
        <f>(AT45-BC45)/(AT45-AM45)</f>
        <v>0</v>
      </c>
      <c r="BI45">
        <f>(AN45-AT45)/(AN45-AM45)</f>
        <v>0</v>
      </c>
      <c r="BJ45">
        <f>(BF45*BD45/BC45)</f>
        <v>0</v>
      </c>
      <c r="BK45">
        <f>(1-BJ45)</f>
        <v>0</v>
      </c>
      <c r="BL45">
        <f>$B$11*CJ45+$C$11*CK45+$F$11*CL45*(1-CO45)</f>
        <v>0</v>
      </c>
      <c r="BM45">
        <f>BL45*BN45</f>
        <v>0</v>
      </c>
      <c r="BN45">
        <f>($B$11*$D$9+$C$11*$D$9+$F$11*((CY45+CQ45)/MAX(CY45+CQ45+CZ45, 0.1)*$I$9+CZ45/MAX(CY45+CQ45+CZ45, 0.1)*$J$9))/($B$11+$C$11+$F$11)</f>
        <v>0</v>
      </c>
      <c r="BO45">
        <f>($B$11*$K$9+$C$11*$K$9+$F$11*((CY45+CQ45)/MAX(CY45+CQ45+CZ45, 0.1)*$P$9+CZ45/MAX(CY45+CQ45+CZ45, 0.1)*$Q$9))/($B$11+$C$11+$F$11)</f>
        <v>0</v>
      </c>
      <c r="BP45">
        <v>6</v>
      </c>
      <c r="BQ45">
        <v>0.5</v>
      </c>
      <c r="BR45" t="s">
        <v>295</v>
      </c>
      <c r="BS45">
        <v>2</v>
      </c>
      <c r="BT45">
        <v>1607454622.1</v>
      </c>
      <c r="BU45">
        <v>383.656161290323</v>
      </c>
      <c r="BV45">
        <v>400.020483870968</v>
      </c>
      <c r="BW45">
        <v>30.9105129032258</v>
      </c>
      <c r="BX45">
        <v>24.8126096774194</v>
      </c>
      <c r="BY45">
        <v>383.305225806452</v>
      </c>
      <c r="BZ45">
        <v>30.2392387096774</v>
      </c>
      <c r="CA45">
        <v>500.198774193548</v>
      </c>
      <c r="CB45">
        <v>101.951258064516</v>
      </c>
      <c r="CC45">
        <v>0.0999805064516129</v>
      </c>
      <c r="CD45">
        <v>37.1869967741936</v>
      </c>
      <c r="CE45">
        <v>36.9664741935484</v>
      </c>
      <c r="CF45">
        <v>999.9</v>
      </c>
      <c r="CG45">
        <v>0</v>
      </c>
      <c r="CH45">
        <v>0</v>
      </c>
      <c r="CI45">
        <v>10003.2683870968</v>
      </c>
      <c r="CJ45">
        <v>0</v>
      </c>
      <c r="CK45">
        <v>641.283903225806</v>
      </c>
      <c r="CL45">
        <v>1399.98064516129</v>
      </c>
      <c r="CM45">
        <v>0.900001935483871</v>
      </c>
      <c r="CN45">
        <v>0.0999981677419355</v>
      </c>
      <c r="CO45">
        <v>0</v>
      </c>
      <c r="CP45">
        <v>732.598161290323</v>
      </c>
      <c r="CQ45">
        <v>4.99948</v>
      </c>
      <c r="CR45">
        <v>10754.4290322581</v>
      </c>
      <c r="CS45">
        <v>11417.4096774194</v>
      </c>
      <c r="CT45">
        <v>46.2658064516129</v>
      </c>
      <c r="CU45">
        <v>47.812</v>
      </c>
      <c r="CV45">
        <v>46.9251935483871</v>
      </c>
      <c r="CW45">
        <v>47.784064516129</v>
      </c>
      <c r="CX45">
        <v>49.1105161290322</v>
      </c>
      <c r="CY45">
        <v>1255.48516129032</v>
      </c>
      <c r="CZ45">
        <v>139.496774193548</v>
      </c>
      <c r="DA45">
        <v>0</v>
      </c>
      <c r="DB45">
        <v>314</v>
      </c>
      <c r="DC45">
        <v>0</v>
      </c>
      <c r="DD45">
        <v>732.498615384615</v>
      </c>
      <c r="DE45">
        <v>-18.8037607020466</v>
      </c>
      <c r="DF45">
        <v>-356.352137541337</v>
      </c>
      <c r="DG45">
        <v>10750.7423076923</v>
      </c>
      <c r="DH45">
        <v>15</v>
      </c>
      <c r="DI45">
        <v>1607454333.1</v>
      </c>
      <c r="DJ45" t="s">
        <v>435</v>
      </c>
      <c r="DK45">
        <v>1607454332.1</v>
      </c>
      <c r="DL45">
        <v>1607454333.1</v>
      </c>
      <c r="DM45">
        <v>10</v>
      </c>
      <c r="DN45">
        <v>0.008</v>
      </c>
      <c r="DO45">
        <v>0.011</v>
      </c>
      <c r="DP45">
        <v>0.339</v>
      </c>
      <c r="DQ45">
        <v>0.385</v>
      </c>
      <c r="DR45">
        <v>400</v>
      </c>
      <c r="DS45">
        <v>25</v>
      </c>
      <c r="DT45">
        <v>0.48</v>
      </c>
      <c r="DU45">
        <v>0.05</v>
      </c>
      <c r="DV45">
        <v>11.6282631517148</v>
      </c>
      <c r="DW45">
        <v>0.343194804158968</v>
      </c>
      <c r="DX45">
        <v>0.0337564119525645</v>
      </c>
      <c r="DY45">
        <v>1</v>
      </c>
      <c r="DZ45">
        <v>-16.3644161290323</v>
      </c>
      <c r="EA45">
        <v>-0.39837580645161</v>
      </c>
      <c r="EB45">
        <v>0.0393105755841549</v>
      </c>
      <c r="EC45">
        <v>0</v>
      </c>
      <c r="ED45">
        <v>6.0979</v>
      </c>
      <c r="EE45">
        <v>-0.0311279032258085</v>
      </c>
      <c r="EF45">
        <v>0.00275217802312421</v>
      </c>
      <c r="EG45">
        <v>1</v>
      </c>
      <c r="EH45">
        <v>2</v>
      </c>
      <c r="EI45">
        <v>3</v>
      </c>
      <c r="EJ45" t="s">
        <v>302</v>
      </c>
      <c r="EK45">
        <v>100</v>
      </c>
      <c r="EL45">
        <v>100</v>
      </c>
      <c r="EM45">
        <v>0.351</v>
      </c>
      <c r="EN45">
        <v>0.6709</v>
      </c>
      <c r="EO45">
        <v>0.505813552673139</v>
      </c>
      <c r="EP45">
        <v>-1.60436505785889e-05</v>
      </c>
      <c r="EQ45">
        <v>-1.15305589960158e-06</v>
      </c>
      <c r="ER45">
        <v>3.65813499827708e-10</v>
      </c>
      <c r="ES45">
        <v>0.415858022862874</v>
      </c>
      <c r="ET45">
        <v>0</v>
      </c>
      <c r="EU45">
        <v>0</v>
      </c>
      <c r="EV45">
        <v>0</v>
      </c>
      <c r="EW45">
        <v>18</v>
      </c>
      <c r="EX45">
        <v>2225</v>
      </c>
      <c r="EY45">
        <v>1</v>
      </c>
      <c r="EZ45">
        <v>25</v>
      </c>
      <c r="FA45">
        <v>5</v>
      </c>
      <c r="FB45">
        <v>5</v>
      </c>
      <c r="FC45">
        <v>2</v>
      </c>
      <c r="FD45">
        <v>510.56</v>
      </c>
      <c r="FE45">
        <v>511.602</v>
      </c>
      <c r="FF45">
        <v>36.1868</v>
      </c>
      <c r="FG45">
        <v>34.4742</v>
      </c>
      <c r="FH45">
        <v>30.0004</v>
      </c>
      <c r="FI45">
        <v>34.1798</v>
      </c>
      <c r="FJ45">
        <v>34.1958</v>
      </c>
      <c r="FK45">
        <v>19.3269</v>
      </c>
      <c r="FL45">
        <v>0</v>
      </c>
      <c r="FM45">
        <v>100</v>
      </c>
      <c r="FN45">
        <v>-999.9</v>
      </c>
      <c r="FO45">
        <v>400</v>
      </c>
      <c r="FP45">
        <v>25.4554</v>
      </c>
      <c r="FQ45">
        <v>97.8404</v>
      </c>
      <c r="FR45">
        <v>102.136</v>
      </c>
    </row>
    <row r="46" spans="1:174">
      <c r="A46">
        <v>30</v>
      </c>
      <c r="B46">
        <v>1607454870.6</v>
      </c>
      <c r="C46">
        <v>7723.59999990463</v>
      </c>
      <c r="D46" t="s">
        <v>441</v>
      </c>
      <c r="E46" t="s">
        <v>442</v>
      </c>
      <c r="F46" t="s">
        <v>438</v>
      </c>
      <c r="G46" t="s">
        <v>306</v>
      </c>
      <c r="H46">
        <v>1607454862.85</v>
      </c>
      <c r="I46">
        <f>(J46)/1000</f>
        <v>0</v>
      </c>
      <c r="J46">
        <f>1000*CA46*AH46*(BW46-BX46)/(100*BP46*(1000-AH46*BW46))</f>
        <v>0</v>
      </c>
      <c r="K46">
        <f>CA46*AH46*(BV46-BU46*(1000-AH46*BX46)/(1000-AH46*BW46))/(100*BP46)</f>
        <v>0</v>
      </c>
      <c r="L46">
        <f>BU46 - IF(AH46&gt;1, K46*BP46*100.0/(AJ46*CI46), 0)</f>
        <v>0</v>
      </c>
      <c r="M46">
        <f>((S46-I46/2)*L46-K46)/(S46+I46/2)</f>
        <v>0</v>
      </c>
      <c r="N46">
        <f>M46*(CB46+CC46)/1000.0</f>
        <v>0</v>
      </c>
      <c r="O46">
        <f>(BU46 - IF(AH46&gt;1, K46*BP46*100.0/(AJ46*CI46), 0))*(CB46+CC46)/1000.0</f>
        <v>0</v>
      </c>
      <c r="P46">
        <f>2.0/((1/R46-1/Q46)+SIGN(R46)*SQRT((1/R46-1/Q46)*(1/R46-1/Q46) + 4*BQ46/((BQ46+1)*(BQ46+1))*(2*1/R46*1/Q46-1/Q46*1/Q46)))</f>
        <v>0</v>
      </c>
      <c r="Q46">
        <f>IF(LEFT(BR46,1)&lt;&gt;"0",IF(LEFT(BR46,1)="1",3.0,BS46),$D$5+$E$5*(CI46*CB46/($K$5*1000))+$F$5*(CI46*CB46/($K$5*1000))*MAX(MIN(BP46,$J$5),$I$5)*MAX(MIN(BP46,$J$5),$I$5)+$G$5*MAX(MIN(BP46,$J$5),$I$5)*(CI46*CB46/($K$5*1000))+$H$5*(CI46*CB46/($K$5*1000))*(CI46*CB46/($K$5*1000)))</f>
        <v>0</v>
      </c>
      <c r="R46">
        <f>I46*(1000-(1000*0.61365*exp(17.502*V46/(240.97+V46))/(CB46+CC46)+BW46)/2)/(1000*0.61365*exp(17.502*V46/(240.97+V46))/(CB46+CC46)-BW46)</f>
        <v>0</v>
      </c>
      <c r="S46">
        <f>1/((BQ46+1)/(P46/1.6)+1/(Q46/1.37)) + BQ46/((BQ46+1)/(P46/1.6) + BQ46/(Q46/1.37))</f>
        <v>0</v>
      </c>
      <c r="T46">
        <f>(BM46*BO46)</f>
        <v>0</v>
      </c>
      <c r="U46">
        <f>(CD46+(T46+2*0.95*5.67E-8*(((CD46+$B$7)+273)^4-(CD46+273)^4)-44100*I46)/(1.84*29.3*Q46+8*0.95*5.67E-8*(CD46+273)^3))</f>
        <v>0</v>
      </c>
      <c r="V46">
        <f>($C$7*CE46+$D$7*CF46+$E$7*U46)</f>
        <v>0</v>
      </c>
      <c r="W46">
        <f>0.61365*exp(17.502*V46/(240.97+V46))</f>
        <v>0</v>
      </c>
      <c r="X46">
        <f>(Y46/Z46*100)</f>
        <v>0</v>
      </c>
      <c r="Y46">
        <f>BW46*(CB46+CC46)/1000</f>
        <v>0</v>
      </c>
      <c r="Z46">
        <f>0.61365*exp(17.502*CD46/(240.97+CD46))</f>
        <v>0</v>
      </c>
      <c r="AA46">
        <f>(W46-BW46*(CB46+CC46)/1000)</f>
        <v>0</v>
      </c>
      <c r="AB46">
        <f>(-I46*44100)</f>
        <v>0</v>
      </c>
      <c r="AC46">
        <f>2*29.3*Q46*0.92*(CD46-V46)</f>
        <v>0</v>
      </c>
      <c r="AD46">
        <f>2*0.95*5.67E-8*(((CD46+$B$7)+273)^4-(V46+273)^4)</f>
        <v>0</v>
      </c>
      <c r="AE46">
        <f>T46+AD46+AB46+AC46</f>
        <v>0</v>
      </c>
      <c r="AF46">
        <v>0</v>
      </c>
      <c r="AG46">
        <v>0</v>
      </c>
      <c r="AH46">
        <f>IF(AF46*$H$13&gt;=AJ46,1.0,(AJ46/(AJ46-AF46*$H$13)))</f>
        <v>0</v>
      </c>
      <c r="AI46">
        <f>(AH46-1)*100</f>
        <v>0</v>
      </c>
      <c r="AJ46">
        <f>MAX(0,($B$13+$C$13*CI46)/(1+$D$13*CI46)*CB46/(CD46+273)*$E$13)</f>
        <v>0</v>
      </c>
      <c r="AK46" t="s">
        <v>292</v>
      </c>
      <c r="AL46">
        <v>10143.9</v>
      </c>
      <c r="AM46">
        <v>715.476923076923</v>
      </c>
      <c r="AN46">
        <v>3262.08</v>
      </c>
      <c r="AO46">
        <f>1-AM46/AN46</f>
        <v>0</v>
      </c>
      <c r="AP46">
        <v>-0.577747479816223</v>
      </c>
      <c r="AQ46" t="s">
        <v>443</v>
      </c>
      <c r="AR46">
        <v>15487.5</v>
      </c>
      <c r="AS46">
        <v>680.598807692308</v>
      </c>
      <c r="AT46">
        <v>916.34</v>
      </c>
      <c r="AU46">
        <f>1-AS46/AT46</f>
        <v>0</v>
      </c>
      <c r="AV46">
        <v>0.5</v>
      </c>
      <c r="AW46">
        <f>BM46</f>
        <v>0</v>
      </c>
      <c r="AX46">
        <f>K46</f>
        <v>0</v>
      </c>
      <c r="AY46">
        <f>AU46*AV46*AW46</f>
        <v>0</v>
      </c>
      <c r="AZ46">
        <f>(AX46-AP46)/AW46</f>
        <v>0</v>
      </c>
      <c r="BA46">
        <f>(AN46-AT46)/AT46</f>
        <v>0</v>
      </c>
      <c r="BB46" t="s">
        <v>444</v>
      </c>
      <c r="BC46">
        <v>680.598807692308</v>
      </c>
      <c r="BD46">
        <v>533.15</v>
      </c>
      <c r="BE46">
        <f>1-BD46/AT46</f>
        <v>0</v>
      </c>
      <c r="BF46">
        <f>(AT46-BC46)/(AT46-BD46)</f>
        <v>0</v>
      </c>
      <c r="BG46">
        <f>(AN46-AT46)/(AN46-BD46)</f>
        <v>0</v>
      </c>
      <c r="BH46">
        <f>(AT46-BC46)/(AT46-AM46)</f>
        <v>0</v>
      </c>
      <c r="BI46">
        <f>(AN46-AT46)/(AN46-AM46)</f>
        <v>0</v>
      </c>
      <c r="BJ46">
        <f>(BF46*BD46/BC46)</f>
        <v>0</v>
      </c>
      <c r="BK46">
        <f>(1-BJ46)</f>
        <v>0</v>
      </c>
      <c r="BL46">
        <f>$B$11*CJ46+$C$11*CK46+$F$11*CL46*(1-CO46)</f>
        <v>0</v>
      </c>
      <c r="BM46">
        <f>BL46*BN46</f>
        <v>0</v>
      </c>
      <c r="BN46">
        <f>($B$11*$D$9+$C$11*$D$9+$F$11*((CY46+CQ46)/MAX(CY46+CQ46+CZ46, 0.1)*$I$9+CZ46/MAX(CY46+CQ46+CZ46, 0.1)*$J$9))/($B$11+$C$11+$F$11)</f>
        <v>0</v>
      </c>
      <c r="BO46">
        <f>($B$11*$K$9+$C$11*$K$9+$F$11*((CY46+CQ46)/MAX(CY46+CQ46+CZ46, 0.1)*$P$9+CZ46/MAX(CY46+CQ46+CZ46, 0.1)*$Q$9))/($B$11+$C$11+$F$11)</f>
        <v>0</v>
      </c>
      <c r="BP46">
        <v>6</v>
      </c>
      <c r="BQ46">
        <v>0.5</v>
      </c>
      <c r="BR46" t="s">
        <v>295</v>
      </c>
      <c r="BS46">
        <v>2</v>
      </c>
      <c r="BT46">
        <v>1607454862.85</v>
      </c>
      <c r="BU46">
        <v>381.184</v>
      </c>
      <c r="BV46">
        <v>400.0024</v>
      </c>
      <c r="BW46">
        <v>31.7532066666667</v>
      </c>
      <c r="BX46">
        <v>24.8352166666667</v>
      </c>
      <c r="BY46">
        <v>380.831333333333</v>
      </c>
      <c r="BZ46">
        <v>31.04126</v>
      </c>
      <c r="CA46">
        <v>500.2017</v>
      </c>
      <c r="CB46">
        <v>101.942466666667</v>
      </c>
      <c r="CC46">
        <v>0.09997356</v>
      </c>
      <c r="CD46">
        <v>37.1212933333333</v>
      </c>
      <c r="CE46">
        <v>36.17392</v>
      </c>
      <c r="CF46">
        <v>999.9</v>
      </c>
      <c r="CG46">
        <v>0</v>
      </c>
      <c r="CH46">
        <v>0</v>
      </c>
      <c r="CI46">
        <v>10002.3273333333</v>
      </c>
      <c r="CJ46">
        <v>0</v>
      </c>
      <c r="CK46">
        <v>719.7766</v>
      </c>
      <c r="CL46">
        <v>1399.98866666667</v>
      </c>
      <c r="CM46">
        <v>0.899999</v>
      </c>
      <c r="CN46">
        <v>0.100001</v>
      </c>
      <c r="CO46">
        <v>0</v>
      </c>
      <c r="CP46">
        <v>680.6096</v>
      </c>
      <c r="CQ46">
        <v>4.99948</v>
      </c>
      <c r="CR46">
        <v>10074.8966666667</v>
      </c>
      <c r="CS46">
        <v>11417.4833333333</v>
      </c>
      <c r="CT46">
        <v>46.3915333333333</v>
      </c>
      <c r="CU46">
        <v>48.062</v>
      </c>
      <c r="CV46">
        <v>47.0956</v>
      </c>
      <c r="CW46">
        <v>47.9080666666667</v>
      </c>
      <c r="CX46">
        <v>49.1955333333333</v>
      </c>
      <c r="CY46">
        <v>1255.48866666667</v>
      </c>
      <c r="CZ46">
        <v>139.5</v>
      </c>
      <c r="DA46">
        <v>0</v>
      </c>
      <c r="DB46">
        <v>239.5</v>
      </c>
      <c r="DC46">
        <v>0</v>
      </c>
      <c r="DD46">
        <v>680.598807692308</v>
      </c>
      <c r="DE46">
        <v>-3.08516240506444</v>
      </c>
      <c r="DF46">
        <v>-94.683761520204</v>
      </c>
      <c r="DG46">
        <v>10074.15</v>
      </c>
      <c r="DH46">
        <v>15</v>
      </c>
      <c r="DI46">
        <v>1607454333.1</v>
      </c>
      <c r="DJ46" t="s">
        <v>435</v>
      </c>
      <c r="DK46">
        <v>1607454332.1</v>
      </c>
      <c r="DL46">
        <v>1607454333.1</v>
      </c>
      <c r="DM46">
        <v>10</v>
      </c>
      <c r="DN46">
        <v>0.008</v>
      </c>
      <c r="DO46">
        <v>0.011</v>
      </c>
      <c r="DP46">
        <v>0.339</v>
      </c>
      <c r="DQ46">
        <v>0.385</v>
      </c>
      <c r="DR46">
        <v>400</v>
      </c>
      <c r="DS46">
        <v>25</v>
      </c>
      <c r="DT46">
        <v>0.48</v>
      </c>
      <c r="DU46">
        <v>0.05</v>
      </c>
      <c r="DV46">
        <v>13.4028512497718</v>
      </c>
      <c r="DW46">
        <v>0.931853298371602</v>
      </c>
      <c r="DX46">
        <v>0.0700233615162643</v>
      </c>
      <c r="DY46">
        <v>0</v>
      </c>
      <c r="DZ46">
        <v>-18.8029193548387</v>
      </c>
      <c r="EA46">
        <v>-1.25655967741932</v>
      </c>
      <c r="EB46">
        <v>0.0964714011419625</v>
      </c>
      <c r="EC46">
        <v>0</v>
      </c>
      <c r="ED46">
        <v>6.91313064516129</v>
      </c>
      <c r="EE46">
        <v>0.385987741935482</v>
      </c>
      <c r="EF46">
        <v>0.0289041508276517</v>
      </c>
      <c r="EG46">
        <v>0</v>
      </c>
      <c r="EH46">
        <v>0</v>
      </c>
      <c r="EI46">
        <v>3</v>
      </c>
      <c r="EJ46" t="s">
        <v>310</v>
      </c>
      <c r="EK46">
        <v>100</v>
      </c>
      <c r="EL46">
        <v>100</v>
      </c>
      <c r="EM46">
        <v>0.353</v>
      </c>
      <c r="EN46">
        <v>0.7142</v>
      </c>
      <c r="EO46">
        <v>0.505813552673139</v>
      </c>
      <c r="EP46">
        <v>-1.60436505785889e-05</v>
      </c>
      <c r="EQ46">
        <v>-1.15305589960158e-06</v>
      </c>
      <c r="ER46">
        <v>3.65813499827708e-10</v>
      </c>
      <c r="ES46">
        <v>0.415858022862874</v>
      </c>
      <c r="ET46">
        <v>0</v>
      </c>
      <c r="EU46">
        <v>0</v>
      </c>
      <c r="EV46">
        <v>0</v>
      </c>
      <c r="EW46">
        <v>18</v>
      </c>
      <c r="EX46">
        <v>2225</v>
      </c>
      <c r="EY46">
        <v>1</v>
      </c>
      <c r="EZ46">
        <v>25</v>
      </c>
      <c r="FA46">
        <v>9</v>
      </c>
      <c r="FB46">
        <v>9</v>
      </c>
      <c r="FC46">
        <v>2</v>
      </c>
      <c r="FD46">
        <v>513.484</v>
      </c>
      <c r="FE46">
        <v>511.156</v>
      </c>
      <c r="FF46">
        <v>36.1367</v>
      </c>
      <c r="FG46">
        <v>34.6707</v>
      </c>
      <c r="FH46">
        <v>30.0004</v>
      </c>
      <c r="FI46">
        <v>34.3973</v>
      </c>
      <c r="FJ46">
        <v>34.4116</v>
      </c>
      <c r="FK46">
        <v>19.3175</v>
      </c>
      <c r="FL46">
        <v>0</v>
      </c>
      <c r="FM46">
        <v>100</v>
      </c>
      <c r="FN46">
        <v>-999.9</v>
      </c>
      <c r="FO46">
        <v>400</v>
      </c>
      <c r="FP46">
        <v>30.6122</v>
      </c>
      <c r="FQ46">
        <v>97.7922</v>
      </c>
      <c r="FR46">
        <v>102.082</v>
      </c>
    </row>
    <row r="47" spans="1:174">
      <c r="A47">
        <v>31</v>
      </c>
      <c r="B47">
        <v>1607455054.6</v>
      </c>
      <c r="C47">
        <v>7907.59999990463</v>
      </c>
      <c r="D47" t="s">
        <v>445</v>
      </c>
      <c r="E47" t="s">
        <v>446</v>
      </c>
      <c r="F47" t="s">
        <v>408</v>
      </c>
      <c r="G47" t="s">
        <v>291</v>
      </c>
      <c r="H47">
        <v>1607455046.6</v>
      </c>
      <c r="I47">
        <f>(J47)/1000</f>
        <v>0</v>
      </c>
      <c r="J47">
        <f>1000*CA47*AH47*(BW47-BX47)/(100*BP47*(1000-AH47*BW47))</f>
        <v>0</v>
      </c>
      <c r="K47">
        <f>CA47*AH47*(BV47-BU47*(1000-AH47*BX47)/(1000-AH47*BW47))/(100*BP47)</f>
        <v>0</v>
      </c>
      <c r="L47">
        <f>BU47 - IF(AH47&gt;1, K47*BP47*100.0/(AJ47*CI47), 0)</f>
        <v>0</v>
      </c>
      <c r="M47">
        <f>((S47-I47/2)*L47-K47)/(S47+I47/2)</f>
        <v>0</v>
      </c>
      <c r="N47">
        <f>M47*(CB47+CC47)/1000.0</f>
        <v>0</v>
      </c>
      <c r="O47">
        <f>(BU47 - IF(AH47&gt;1, K47*BP47*100.0/(AJ47*CI47), 0))*(CB47+CC47)/1000.0</f>
        <v>0</v>
      </c>
      <c r="P47">
        <f>2.0/((1/R47-1/Q47)+SIGN(R47)*SQRT((1/R47-1/Q47)*(1/R47-1/Q47) + 4*BQ47/((BQ47+1)*(BQ47+1))*(2*1/R47*1/Q47-1/Q47*1/Q47)))</f>
        <v>0</v>
      </c>
      <c r="Q47">
        <f>IF(LEFT(BR47,1)&lt;&gt;"0",IF(LEFT(BR47,1)="1",3.0,BS47),$D$5+$E$5*(CI47*CB47/($K$5*1000))+$F$5*(CI47*CB47/($K$5*1000))*MAX(MIN(BP47,$J$5),$I$5)*MAX(MIN(BP47,$J$5),$I$5)+$G$5*MAX(MIN(BP47,$J$5),$I$5)*(CI47*CB47/($K$5*1000))+$H$5*(CI47*CB47/($K$5*1000))*(CI47*CB47/($K$5*1000)))</f>
        <v>0</v>
      </c>
      <c r="R47">
        <f>I47*(1000-(1000*0.61365*exp(17.502*V47/(240.97+V47))/(CB47+CC47)+BW47)/2)/(1000*0.61365*exp(17.502*V47/(240.97+V47))/(CB47+CC47)-BW47)</f>
        <v>0</v>
      </c>
      <c r="S47">
        <f>1/((BQ47+1)/(P47/1.6)+1/(Q47/1.37)) + BQ47/((BQ47+1)/(P47/1.6) + BQ47/(Q47/1.37))</f>
        <v>0</v>
      </c>
      <c r="T47">
        <f>(BM47*BO47)</f>
        <v>0</v>
      </c>
      <c r="U47">
        <f>(CD47+(T47+2*0.95*5.67E-8*(((CD47+$B$7)+273)^4-(CD47+273)^4)-44100*I47)/(1.84*29.3*Q47+8*0.95*5.67E-8*(CD47+273)^3))</f>
        <v>0</v>
      </c>
      <c r="V47">
        <f>($C$7*CE47+$D$7*CF47+$E$7*U47)</f>
        <v>0</v>
      </c>
      <c r="W47">
        <f>0.61365*exp(17.502*V47/(240.97+V47))</f>
        <v>0</v>
      </c>
      <c r="X47">
        <f>(Y47/Z47*100)</f>
        <v>0</v>
      </c>
      <c r="Y47">
        <f>BW47*(CB47+CC47)/1000</f>
        <v>0</v>
      </c>
      <c r="Z47">
        <f>0.61365*exp(17.502*CD47/(240.97+CD47))</f>
        <v>0</v>
      </c>
      <c r="AA47">
        <f>(W47-BW47*(CB47+CC47)/1000)</f>
        <v>0</v>
      </c>
      <c r="AB47">
        <f>(-I47*44100)</f>
        <v>0</v>
      </c>
      <c r="AC47">
        <f>2*29.3*Q47*0.92*(CD47-V47)</f>
        <v>0</v>
      </c>
      <c r="AD47">
        <f>2*0.95*5.67E-8*(((CD47+$B$7)+273)^4-(V47+273)^4)</f>
        <v>0</v>
      </c>
      <c r="AE47">
        <f>T47+AD47+AB47+AC47</f>
        <v>0</v>
      </c>
      <c r="AF47">
        <v>0</v>
      </c>
      <c r="AG47">
        <v>0</v>
      </c>
      <c r="AH47">
        <f>IF(AF47*$H$13&gt;=AJ47,1.0,(AJ47/(AJ47-AF47*$H$13)))</f>
        <v>0</v>
      </c>
      <c r="AI47">
        <f>(AH47-1)*100</f>
        <v>0</v>
      </c>
      <c r="AJ47">
        <f>MAX(0,($B$13+$C$13*CI47)/(1+$D$13*CI47)*CB47/(CD47+273)*$E$13)</f>
        <v>0</v>
      </c>
      <c r="AK47" t="s">
        <v>292</v>
      </c>
      <c r="AL47">
        <v>10143.9</v>
      </c>
      <c r="AM47">
        <v>715.476923076923</v>
      </c>
      <c r="AN47">
        <v>3262.08</v>
      </c>
      <c r="AO47">
        <f>1-AM47/AN47</f>
        <v>0</v>
      </c>
      <c r="AP47">
        <v>-0.577747479816223</v>
      </c>
      <c r="AQ47" t="s">
        <v>447</v>
      </c>
      <c r="AR47">
        <v>15450.8</v>
      </c>
      <c r="AS47">
        <v>833.2818</v>
      </c>
      <c r="AT47">
        <v>991.26</v>
      </c>
      <c r="AU47">
        <f>1-AS47/AT47</f>
        <v>0</v>
      </c>
      <c r="AV47">
        <v>0.5</v>
      </c>
      <c r="AW47">
        <f>BM47</f>
        <v>0</v>
      </c>
      <c r="AX47">
        <f>K47</f>
        <v>0</v>
      </c>
      <c r="AY47">
        <f>AU47*AV47*AW47</f>
        <v>0</v>
      </c>
      <c r="AZ47">
        <f>(AX47-AP47)/AW47</f>
        <v>0</v>
      </c>
      <c r="BA47">
        <f>(AN47-AT47)/AT47</f>
        <v>0</v>
      </c>
      <c r="BB47" t="s">
        <v>448</v>
      </c>
      <c r="BC47">
        <v>833.2818</v>
      </c>
      <c r="BD47">
        <v>675.23</v>
      </c>
      <c r="BE47">
        <f>1-BD47/AT47</f>
        <v>0</v>
      </c>
      <c r="BF47">
        <f>(AT47-BC47)/(AT47-BD47)</f>
        <v>0</v>
      </c>
      <c r="BG47">
        <f>(AN47-AT47)/(AN47-BD47)</f>
        <v>0</v>
      </c>
      <c r="BH47">
        <f>(AT47-BC47)/(AT47-AM47)</f>
        <v>0</v>
      </c>
      <c r="BI47">
        <f>(AN47-AT47)/(AN47-AM47)</f>
        <v>0</v>
      </c>
      <c r="BJ47">
        <f>(BF47*BD47/BC47)</f>
        <v>0</v>
      </c>
      <c r="BK47">
        <f>(1-BJ47)</f>
        <v>0</v>
      </c>
      <c r="BL47">
        <f>$B$11*CJ47+$C$11*CK47+$F$11*CL47*(1-CO47)</f>
        <v>0</v>
      </c>
      <c r="BM47">
        <f>BL47*BN47</f>
        <v>0</v>
      </c>
      <c r="BN47">
        <f>($B$11*$D$9+$C$11*$D$9+$F$11*((CY47+CQ47)/MAX(CY47+CQ47+CZ47, 0.1)*$I$9+CZ47/MAX(CY47+CQ47+CZ47, 0.1)*$J$9))/($B$11+$C$11+$F$11)</f>
        <v>0</v>
      </c>
      <c r="BO47">
        <f>($B$11*$K$9+$C$11*$K$9+$F$11*((CY47+CQ47)/MAX(CY47+CQ47+CZ47, 0.1)*$P$9+CZ47/MAX(CY47+CQ47+CZ47, 0.1)*$Q$9))/($B$11+$C$11+$F$11)</f>
        <v>0</v>
      </c>
      <c r="BP47">
        <v>6</v>
      </c>
      <c r="BQ47">
        <v>0.5</v>
      </c>
      <c r="BR47" t="s">
        <v>295</v>
      </c>
      <c r="BS47">
        <v>2</v>
      </c>
      <c r="BT47">
        <v>1607455046.6</v>
      </c>
      <c r="BU47">
        <v>394.513677419355</v>
      </c>
      <c r="BV47">
        <v>399.99035483871</v>
      </c>
      <c r="BW47">
        <v>26.0800774193548</v>
      </c>
      <c r="BX47">
        <v>24.8549806451613</v>
      </c>
      <c r="BY47">
        <v>394.143677419355</v>
      </c>
      <c r="BZ47">
        <v>25.7130774193548</v>
      </c>
      <c r="CA47">
        <v>500.200516129032</v>
      </c>
      <c r="CB47">
        <v>101.94264516129</v>
      </c>
      <c r="CC47">
        <v>0.0999866741935484</v>
      </c>
      <c r="CD47">
        <v>36.9625290322581</v>
      </c>
      <c r="CE47">
        <v>36.4422032258064</v>
      </c>
      <c r="CF47">
        <v>999.9</v>
      </c>
      <c r="CG47">
        <v>0</v>
      </c>
      <c r="CH47">
        <v>0</v>
      </c>
      <c r="CI47">
        <v>10003.3080645161</v>
      </c>
      <c r="CJ47">
        <v>0</v>
      </c>
      <c r="CK47">
        <v>645.272870967742</v>
      </c>
      <c r="CL47">
        <v>1399.97225806452</v>
      </c>
      <c r="CM47">
        <v>0.899999935483871</v>
      </c>
      <c r="CN47">
        <v>0.100000090322581</v>
      </c>
      <c r="CO47">
        <v>0</v>
      </c>
      <c r="CP47">
        <v>834.048935483871</v>
      </c>
      <c r="CQ47">
        <v>4.99948</v>
      </c>
      <c r="CR47">
        <v>12025.8225806452</v>
      </c>
      <c r="CS47">
        <v>11417.335483871</v>
      </c>
      <c r="CT47">
        <v>46.4916774193548</v>
      </c>
      <c r="CU47">
        <v>48.25</v>
      </c>
      <c r="CV47">
        <v>47.2052903225806</v>
      </c>
      <c r="CW47">
        <v>48.028</v>
      </c>
      <c r="CX47">
        <v>49.257935483871</v>
      </c>
      <c r="CY47">
        <v>1255.47483870968</v>
      </c>
      <c r="CZ47">
        <v>139.498709677419</v>
      </c>
      <c r="DA47">
        <v>0</v>
      </c>
      <c r="DB47">
        <v>183</v>
      </c>
      <c r="DC47">
        <v>0</v>
      </c>
      <c r="DD47">
        <v>833.2818</v>
      </c>
      <c r="DE47">
        <v>-67.155000122675</v>
      </c>
      <c r="DF47">
        <v>-798.78461651248</v>
      </c>
      <c r="DG47">
        <v>12017.68</v>
      </c>
      <c r="DH47">
        <v>15</v>
      </c>
      <c r="DI47">
        <v>1607455073.6</v>
      </c>
      <c r="DJ47" t="s">
        <v>449</v>
      </c>
      <c r="DK47">
        <v>1607455072.6</v>
      </c>
      <c r="DL47">
        <v>1607455073.6</v>
      </c>
      <c r="DM47">
        <v>11</v>
      </c>
      <c r="DN47">
        <v>0.032</v>
      </c>
      <c r="DO47">
        <v>-0.02</v>
      </c>
      <c r="DP47">
        <v>0.37</v>
      </c>
      <c r="DQ47">
        <v>0.367</v>
      </c>
      <c r="DR47">
        <v>400</v>
      </c>
      <c r="DS47">
        <v>25</v>
      </c>
      <c r="DT47">
        <v>0.23</v>
      </c>
      <c r="DU47">
        <v>0.06</v>
      </c>
      <c r="DV47">
        <v>4.15416711932946</v>
      </c>
      <c r="DW47">
        <v>-0.818057745797981</v>
      </c>
      <c r="DX47">
        <v>0.0604749151610793</v>
      </c>
      <c r="DY47">
        <v>0</v>
      </c>
      <c r="DZ47">
        <v>-5.50880419354839</v>
      </c>
      <c r="EA47">
        <v>0.914247580645179</v>
      </c>
      <c r="EB47">
        <v>0.070571076217833</v>
      </c>
      <c r="EC47">
        <v>0</v>
      </c>
      <c r="ED47">
        <v>1.30373612903226</v>
      </c>
      <c r="EE47">
        <v>0.053215161290321</v>
      </c>
      <c r="EF47">
        <v>0.00417338779180298</v>
      </c>
      <c r="EG47">
        <v>1</v>
      </c>
      <c r="EH47">
        <v>1</v>
      </c>
      <c r="EI47">
        <v>3</v>
      </c>
      <c r="EJ47" t="s">
        <v>297</v>
      </c>
      <c r="EK47">
        <v>100</v>
      </c>
      <c r="EL47">
        <v>100</v>
      </c>
      <c r="EM47">
        <v>0.37</v>
      </c>
      <c r="EN47">
        <v>0.367</v>
      </c>
      <c r="EO47">
        <v>0.505813552673139</v>
      </c>
      <c r="EP47">
        <v>-1.60436505785889e-05</v>
      </c>
      <c r="EQ47">
        <v>-1.15305589960158e-06</v>
      </c>
      <c r="ER47">
        <v>3.65813499827708e-10</v>
      </c>
      <c r="ES47">
        <v>-0.168281186115534</v>
      </c>
      <c r="ET47">
        <v>-0.0148585495900011</v>
      </c>
      <c r="EU47">
        <v>0.00206202478538563</v>
      </c>
      <c r="EV47">
        <v>-2.15789431663115e-05</v>
      </c>
      <c r="EW47">
        <v>18</v>
      </c>
      <c r="EX47">
        <v>2225</v>
      </c>
      <c r="EY47">
        <v>1</v>
      </c>
      <c r="EZ47">
        <v>25</v>
      </c>
      <c r="FA47">
        <v>12</v>
      </c>
      <c r="FB47">
        <v>12</v>
      </c>
      <c r="FC47">
        <v>2</v>
      </c>
      <c r="FD47">
        <v>510.479</v>
      </c>
      <c r="FE47">
        <v>510.799</v>
      </c>
      <c r="FF47">
        <v>35.947</v>
      </c>
      <c r="FG47">
        <v>34.798</v>
      </c>
      <c r="FH47">
        <v>30.0002</v>
      </c>
      <c r="FI47">
        <v>34.5263</v>
      </c>
      <c r="FJ47">
        <v>34.5451</v>
      </c>
      <c r="FK47">
        <v>19.3166</v>
      </c>
      <c r="FL47">
        <v>0</v>
      </c>
      <c r="FM47">
        <v>100</v>
      </c>
      <c r="FN47">
        <v>-999.9</v>
      </c>
      <c r="FO47">
        <v>400</v>
      </c>
      <c r="FP47">
        <v>31.4002</v>
      </c>
      <c r="FQ47">
        <v>97.7685</v>
      </c>
      <c r="FR47">
        <v>102.053</v>
      </c>
    </row>
    <row r="48" spans="1:174">
      <c r="A48">
        <v>32</v>
      </c>
      <c r="B48">
        <v>1607455186.6</v>
      </c>
      <c r="C48">
        <v>8039.59999990463</v>
      </c>
      <c r="D48" t="s">
        <v>450</v>
      </c>
      <c r="E48" t="s">
        <v>451</v>
      </c>
      <c r="F48" t="s">
        <v>408</v>
      </c>
      <c r="G48" t="s">
        <v>291</v>
      </c>
      <c r="H48">
        <v>1607455178.85</v>
      </c>
      <c r="I48">
        <f>(J48)/1000</f>
        <v>0</v>
      </c>
      <c r="J48">
        <f>1000*CA48*AH48*(BW48-BX48)/(100*BP48*(1000-AH48*BW48))</f>
        <v>0</v>
      </c>
      <c r="K48">
        <f>CA48*AH48*(BV48-BU48*(1000-AH48*BX48)/(1000-AH48*BW48))/(100*BP48)</f>
        <v>0</v>
      </c>
      <c r="L48">
        <f>BU48 - IF(AH48&gt;1, K48*BP48*100.0/(AJ48*CI48), 0)</f>
        <v>0</v>
      </c>
      <c r="M48">
        <f>((S48-I48/2)*L48-K48)/(S48+I48/2)</f>
        <v>0</v>
      </c>
      <c r="N48">
        <f>M48*(CB48+CC48)/1000.0</f>
        <v>0</v>
      </c>
      <c r="O48">
        <f>(BU48 - IF(AH48&gt;1, K48*BP48*100.0/(AJ48*CI48), 0))*(CB48+CC48)/1000.0</f>
        <v>0</v>
      </c>
      <c r="P48">
        <f>2.0/((1/R48-1/Q48)+SIGN(R48)*SQRT((1/R48-1/Q48)*(1/R48-1/Q48) + 4*BQ48/((BQ48+1)*(BQ48+1))*(2*1/R48*1/Q48-1/Q48*1/Q48)))</f>
        <v>0</v>
      </c>
      <c r="Q48">
        <f>IF(LEFT(BR48,1)&lt;&gt;"0",IF(LEFT(BR48,1)="1",3.0,BS48),$D$5+$E$5*(CI48*CB48/($K$5*1000))+$F$5*(CI48*CB48/($K$5*1000))*MAX(MIN(BP48,$J$5),$I$5)*MAX(MIN(BP48,$J$5),$I$5)+$G$5*MAX(MIN(BP48,$J$5),$I$5)*(CI48*CB48/($K$5*1000))+$H$5*(CI48*CB48/($K$5*1000))*(CI48*CB48/($K$5*1000)))</f>
        <v>0</v>
      </c>
      <c r="R48">
        <f>I48*(1000-(1000*0.61365*exp(17.502*V48/(240.97+V48))/(CB48+CC48)+BW48)/2)/(1000*0.61365*exp(17.502*V48/(240.97+V48))/(CB48+CC48)-BW48)</f>
        <v>0</v>
      </c>
      <c r="S48">
        <f>1/((BQ48+1)/(P48/1.6)+1/(Q48/1.37)) + BQ48/((BQ48+1)/(P48/1.6) + BQ48/(Q48/1.37))</f>
        <v>0</v>
      </c>
      <c r="T48">
        <f>(BM48*BO48)</f>
        <v>0</v>
      </c>
      <c r="U48">
        <f>(CD48+(T48+2*0.95*5.67E-8*(((CD48+$B$7)+273)^4-(CD48+273)^4)-44100*I48)/(1.84*29.3*Q48+8*0.95*5.67E-8*(CD48+273)^3))</f>
        <v>0</v>
      </c>
      <c r="V48">
        <f>($C$7*CE48+$D$7*CF48+$E$7*U48)</f>
        <v>0</v>
      </c>
      <c r="W48">
        <f>0.61365*exp(17.502*V48/(240.97+V48))</f>
        <v>0</v>
      </c>
      <c r="X48">
        <f>(Y48/Z48*100)</f>
        <v>0</v>
      </c>
      <c r="Y48">
        <f>BW48*(CB48+CC48)/1000</f>
        <v>0</v>
      </c>
      <c r="Z48">
        <f>0.61365*exp(17.502*CD48/(240.97+CD48))</f>
        <v>0</v>
      </c>
      <c r="AA48">
        <f>(W48-BW48*(CB48+CC48)/1000)</f>
        <v>0</v>
      </c>
      <c r="AB48">
        <f>(-I48*44100)</f>
        <v>0</v>
      </c>
      <c r="AC48">
        <f>2*29.3*Q48*0.92*(CD48-V48)</f>
        <v>0</v>
      </c>
      <c r="AD48">
        <f>2*0.95*5.67E-8*(((CD48+$B$7)+273)^4-(V48+273)^4)</f>
        <v>0</v>
      </c>
      <c r="AE48">
        <f>T48+AD48+AB48+AC48</f>
        <v>0</v>
      </c>
      <c r="AF48">
        <v>10</v>
      </c>
      <c r="AG48">
        <v>2</v>
      </c>
      <c r="AH48">
        <f>IF(AF48*$H$13&gt;=AJ48,1.0,(AJ48/(AJ48-AF48*$H$13)))</f>
        <v>0</v>
      </c>
      <c r="AI48">
        <f>(AH48-1)*100</f>
        <v>0</v>
      </c>
      <c r="AJ48">
        <f>MAX(0,($B$13+$C$13*CI48)/(1+$D$13*CI48)*CB48/(CD48+273)*$E$13)</f>
        <v>0</v>
      </c>
      <c r="AK48" t="s">
        <v>292</v>
      </c>
      <c r="AL48">
        <v>10143.9</v>
      </c>
      <c r="AM48">
        <v>715.476923076923</v>
      </c>
      <c r="AN48">
        <v>3262.08</v>
      </c>
      <c r="AO48">
        <f>1-AM48/AN48</f>
        <v>0</v>
      </c>
      <c r="AP48">
        <v>-0.577747479816223</v>
      </c>
      <c r="AQ48" t="s">
        <v>452</v>
      </c>
      <c r="AR48">
        <v>15429.1</v>
      </c>
      <c r="AS48">
        <v>740.79044</v>
      </c>
      <c r="AT48">
        <v>845.77</v>
      </c>
      <c r="AU48">
        <f>1-AS48/AT48</f>
        <v>0</v>
      </c>
      <c r="AV48">
        <v>0.5</v>
      </c>
      <c r="AW48">
        <f>BM48</f>
        <v>0</v>
      </c>
      <c r="AX48">
        <f>K48</f>
        <v>0</v>
      </c>
      <c r="AY48">
        <f>AU48*AV48*AW48</f>
        <v>0</v>
      </c>
      <c r="AZ48">
        <f>(AX48-AP48)/AW48</f>
        <v>0</v>
      </c>
      <c r="BA48">
        <f>(AN48-AT48)/AT48</f>
        <v>0</v>
      </c>
      <c r="BB48" t="s">
        <v>453</v>
      </c>
      <c r="BC48">
        <v>740.79044</v>
      </c>
      <c r="BD48">
        <v>577.27</v>
      </c>
      <c r="BE48">
        <f>1-BD48/AT48</f>
        <v>0</v>
      </c>
      <c r="BF48">
        <f>(AT48-BC48)/(AT48-BD48)</f>
        <v>0</v>
      </c>
      <c r="BG48">
        <f>(AN48-AT48)/(AN48-BD48)</f>
        <v>0</v>
      </c>
      <c r="BH48">
        <f>(AT48-BC48)/(AT48-AM48)</f>
        <v>0</v>
      </c>
      <c r="BI48">
        <f>(AN48-AT48)/(AN48-AM48)</f>
        <v>0</v>
      </c>
      <c r="BJ48">
        <f>(BF48*BD48/BC48)</f>
        <v>0</v>
      </c>
      <c r="BK48">
        <f>(1-BJ48)</f>
        <v>0</v>
      </c>
      <c r="BL48">
        <f>$B$11*CJ48+$C$11*CK48+$F$11*CL48*(1-CO48)</f>
        <v>0</v>
      </c>
      <c r="BM48">
        <f>BL48*BN48</f>
        <v>0</v>
      </c>
      <c r="BN48">
        <f>($B$11*$D$9+$C$11*$D$9+$F$11*((CY48+CQ48)/MAX(CY48+CQ48+CZ48, 0.1)*$I$9+CZ48/MAX(CY48+CQ48+CZ48, 0.1)*$J$9))/($B$11+$C$11+$F$11)</f>
        <v>0</v>
      </c>
      <c r="BO48">
        <f>($B$11*$K$9+$C$11*$K$9+$F$11*((CY48+CQ48)/MAX(CY48+CQ48+CZ48, 0.1)*$P$9+CZ48/MAX(CY48+CQ48+CZ48, 0.1)*$Q$9))/($B$11+$C$11+$F$11)</f>
        <v>0</v>
      </c>
      <c r="BP48">
        <v>6</v>
      </c>
      <c r="BQ48">
        <v>0.5</v>
      </c>
      <c r="BR48" t="s">
        <v>295</v>
      </c>
      <c r="BS48">
        <v>2</v>
      </c>
      <c r="BT48">
        <v>1607455178.85</v>
      </c>
      <c r="BU48">
        <v>396.6834</v>
      </c>
      <c r="BV48">
        <v>400.019933333333</v>
      </c>
      <c r="BW48">
        <v>25.6657233333333</v>
      </c>
      <c r="BX48">
        <v>24.8397633333333</v>
      </c>
      <c r="BY48">
        <v>396.3107</v>
      </c>
      <c r="BZ48">
        <v>25.2613933333333</v>
      </c>
      <c r="CA48">
        <v>500.208466666667</v>
      </c>
      <c r="CB48">
        <v>101.945733333333</v>
      </c>
      <c r="CC48">
        <v>0.100067033333333</v>
      </c>
      <c r="CD48">
        <v>37.2096733333333</v>
      </c>
      <c r="CE48">
        <v>37.46409</v>
      </c>
      <c r="CF48">
        <v>999.9</v>
      </c>
      <c r="CG48">
        <v>0</v>
      </c>
      <c r="CH48">
        <v>0</v>
      </c>
      <c r="CI48">
        <v>9998.937</v>
      </c>
      <c r="CJ48">
        <v>0</v>
      </c>
      <c r="CK48">
        <v>305.4544</v>
      </c>
      <c r="CL48">
        <v>1400.02633333333</v>
      </c>
      <c r="CM48">
        <v>0.900001533333333</v>
      </c>
      <c r="CN48">
        <v>0.0999984233333333</v>
      </c>
      <c r="CO48">
        <v>0</v>
      </c>
      <c r="CP48">
        <v>741.1873</v>
      </c>
      <c r="CQ48">
        <v>4.99948</v>
      </c>
      <c r="CR48">
        <v>11651.9166666667</v>
      </c>
      <c r="CS48">
        <v>11417.8066666667</v>
      </c>
      <c r="CT48">
        <v>46.6289666666667</v>
      </c>
      <c r="CU48">
        <v>48.3183</v>
      </c>
      <c r="CV48">
        <v>47.3037333333333</v>
      </c>
      <c r="CW48">
        <v>48.1476666666667</v>
      </c>
      <c r="CX48">
        <v>49.4268666666667</v>
      </c>
      <c r="CY48">
        <v>1255.527</v>
      </c>
      <c r="CZ48">
        <v>139.500666666667</v>
      </c>
      <c r="DA48">
        <v>0</v>
      </c>
      <c r="DB48">
        <v>131.200000047684</v>
      </c>
      <c r="DC48">
        <v>0</v>
      </c>
      <c r="DD48">
        <v>740.79044</v>
      </c>
      <c r="DE48">
        <v>-48.2021537940159</v>
      </c>
      <c r="DF48">
        <v>-717.692306509069</v>
      </c>
      <c r="DG48">
        <v>11645.588</v>
      </c>
      <c r="DH48">
        <v>15</v>
      </c>
      <c r="DI48">
        <v>1607455073.6</v>
      </c>
      <c r="DJ48" t="s">
        <v>449</v>
      </c>
      <c r="DK48">
        <v>1607455072.6</v>
      </c>
      <c r="DL48">
        <v>1607455073.6</v>
      </c>
      <c r="DM48">
        <v>11</v>
      </c>
      <c r="DN48">
        <v>0.032</v>
      </c>
      <c r="DO48">
        <v>-0.02</v>
      </c>
      <c r="DP48">
        <v>0.37</v>
      </c>
      <c r="DQ48">
        <v>0.367</v>
      </c>
      <c r="DR48">
        <v>400</v>
      </c>
      <c r="DS48">
        <v>25</v>
      </c>
      <c r="DT48">
        <v>0.23</v>
      </c>
      <c r="DU48">
        <v>0.06</v>
      </c>
      <c r="DV48">
        <v>2.50730217347012</v>
      </c>
      <c r="DW48">
        <v>-0.119744185768476</v>
      </c>
      <c r="DX48">
        <v>0.0462368500593447</v>
      </c>
      <c r="DY48">
        <v>1</v>
      </c>
      <c r="DZ48">
        <v>-3.34064225806452</v>
      </c>
      <c r="EA48">
        <v>0.105110322580653</v>
      </c>
      <c r="EB48">
        <v>0.0540513823469004</v>
      </c>
      <c r="EC48">
        <v>1</v>
      </c>
      <c r="ED48">
        <v>0.823444225806452</v>
      </c>
      <c r="EE48">
        <v>0.179077258064513</v>
      </c>
      <c r="EF48">
        <v>0.013655838403313</v>
      </c>
      <c r="EG48">
        <v>1</v>
      </c>
      <c r="EH48">
        <v>3</v>
      </c>
      <c r="EI48">
        <v>3</v>
      </c>
      <c r="EJ48" t="s">
        <v>315</v>
      </c>
      <c r="EK48">
        <v>100</v>
      </c>
      <c r="EL48">
        <v>100</v>
      </c>
      <c r="EM48">
        <v>0.373</v>
      </c>
      <c r="EN48">
        <v>0.4051</v>
      </c>
      <c r="EO48">
        <v>0.537381034813656</v>
      </c>
      <c r="EP48">
        <v>-1.60436505785889e-05</v>
      </c>
      <c r="EQ48">
        <v>-1.15305589960158e-06</v>
      </c>
      <c r="ER48">
        <v>3.65813499827708e-10</v>
      </c>
      <c r="ES48">
        <v>-0.188332547726535</v>
      </c>
      <c r="ET48">
        <v>-0.0148585495900011</v>
      </c>
      <c r="EU48">
        <v>0.00206202478538563</v>
      </c>
      <c r="EV48">
        <v>-2.15789431663115e-05</v>
      </c>
      <c r="EW48">
        <v>18</v>
      </c>
      <c r="EX48">
        <v>2225</v>
      </c>
      <c r="EY48">
        <v>1</v>
      </c>
      <c r="EZ48">
        <v>25</v>
      </c>
      <c r="FA48">
        <v>1.9</v>
      </c>
      <c r="FB48">
        <v>1.9</v>
      </c>
      <c r="FC48">
        <v>2</v>
      </c>
      <c r="FD48">
        <v>476.376</v>
      </c>
      <c r="FE48">
        <v>510.557</v>
      </c>
      <c r="FF48">
        <v>36.0109</v>
      </c>
      <c r="FG48">
        <v>34.8849</v>
      </c>
      <c r="FH48">
        <v>30.0004</v>
      </c>
      <c r="FI48">
        <v>34.6237</v>
      </c>
      <c r="FJ48">
        <v>34.6408</v>
      </c>
      <c r="FK48">
        <v>19.3131</v>
      </c>
      <c r="FL48">
        <v>0</v>
      </c>
      <c r="FM48">
        <v>100</v>
      </c>
      <c r="FN48">
        <v>-999.9</v>
      </c>
      <c r="FO48">
        <v>400</v>
      </c>
      <c r="FP48">
        <v>31.4002</v>
      </c>
      <c r="FQ48">
        <v>97.7562</v>
      </c>
      <c r="FR48">
        <v>102.036</v>
      </c>
    </row>
    <row r="49" spans="1:174">
      <c r="A49">
        <v>33</v>
      </c>
      <c r="B49">
        <v>1607455401.6</v>
      </c>
      <c r="C49">
        <v>8254.59999990463</v>
      </c>
      <c r="D49" t="s">
        <v>454</v>
      </c>
      <c r="E49" t="s">
        <v>455</v>
      </c>
      <c r="F49" t="s">
        <v>358</v>
      </c>
      <c r="G49" t="s">
        <v>428</v>
      </c>
      <c r="H49">
        <v>1607455393.6</v>
      </c>
      <c r="I49">
        <f>(J49)/1000</f>
        <v>0</v>
      </c>
      <c r="J49">
        <f>1000*CA49*AH49*(BW49-BX49)/(100*BP49*(1000-AH49*BW49))</f>
        <v>0</v>
      </c>
      <c r="K49">
        <f>CA49*AH49*(BV49-BU49*(1000-AH49*BX49)/(1000-AH49*BW49))/(100*BP49)</f>
        <v>0</v>
      </c>
      <c r="L49">
        <f>BU49 - IF(AH49&gt;1, K49*BP49*100.0/(AJ49*CI49), 0)</f>
        <v>0</v>
      </c>
      <c r="M49">
        <f>((S49-I49/2)*L49-K49)/(S49+I49/2)</f>
        <v>0</v>
      </c>
      <c r="N49">
        <f>M49*(CB49+CC49)/1000.0</f>
        <v>0</v>
      </c>
      <c r="O49">
        <f>(BU49 - IF(AH49&gt;1, K49*BP49*100.0/(AJ49*CI49), 0))*(CB49+CC49)/1000.0</f>
        <v>0</v>
      </c>
      <c r="P49">
        <f>2.0/((1/R49-1/Q49)+SIGN(R49)*SQRT((1/R49-1/Q49)*(1/R49-1/Q49) + 4*BQ49/((BQ49+1)*(BQ49+1))*(2*1/R49*1/Q49-1/Q49*1/Q49)))</f>
        <v>0</v>
      </c>
      <c r="Q49">
        <f>IF(LEFT(BR49,1)&lt;&gt;"0",IF(LEFT(BR49,1)="1",3.0,BS49),$D$5+$E$5*(CI49*CB49/($K$5*1000))+$F$5*(CI49*CB49/($K$5*1000))*MAX(MIN(BP49,$J$5),$I$5)*MAX(MIN(BP49,$J$5),$I$5)+$G$5*MAX(MIN(BP49,$J$5),$I$5)*(CI49*CB49/($K$5*1000))+$H$5*(CI49*CB49/($K$5*1000))*(CI49*CB49/($K$5*1000)))</f>
        <v>0</v>
      </c>
      <c r="R49">
        <f>I49*(1000-(1000*0.61365*exp(17.502*V49/(240.97+V49))/(CB49+CC49)+BW49)/2)/(1000*0.61365*exp(17.502*V49/(240.97+V49))/(CB49+CC49)-BW49)</f>
        <v>0</v>
      </c>
      <c r="S49">
        <f>1/((BQ49+1)/(P49/1.6)+1/(Q49/1.37)) + BQ49/((BQ49+1)/(P49/1.6) + BQ49/(Q49/1.37))</f>
        <v>0</v>
      </c>
      <c r="T49">
        <f>(BM49*BO49)</f>
        <v>0</v>
      </c>
      <c r="U49">
        <f>(CD49+(T49+2*0.95*5.67E-8*(((CD49+$B$7)+273)^4-(CD49+273)^4)-44100*I49)/(1.84*29.3*Q49+8*0.95*5.67E-8*(CD49+273)^3))</f>
        <v>0</v>
      </c>
      <c r="V49">
        <f>($C$7*CE49+$D$7*CF49+$E$7*U49)</f>
        <v>0</v>
      </c>
      <c r="W49">
        <f>0.61365*exp(17.502*V49/(240.97+V49))</f>
        <v>0</v>
      </c>
      <c r="X49">
        <f>(Y49/Z49*100)</f>
        <v>0</v>
      </c>
      <c r="Y49">
        <f>BW49*(CB49+CC49)/1000</f>
        <v>0</v>
      </c>
      <c r="Z49">
        <f>0.61365*exp(17.502*CD49/(240.97+CD49))</f>
        <v>0</v>
      </c>
      <c r="AA49">
        <f>(W49-BW49*(CB49+CC49)/1000)</f>
        <v>0</v>
      </c>
      <c r="AB49">
        <f>(-I49*44100)</f>
        <v>0</v>
      </c>
      <c r="AC49">
        <f>2*29.3*Q49*0.92*(CD49-V49)</f>
        <v>0</v>
      </c>
      <c r="AD49">
        <f>2*0.95*5.67E-8*(((CD49+$B$7)+273)^4-(V49+273)^4)</f>
        <v>0</v>
      </c>
      <c r="AE49">
        <f>T49+AD49+AB49+AC49</f>
        <v>0</v>
      </c>
      <c r="AF49">
        <v>0</v>
      </c>
      <c r="AG49">
        <v>0</v>
      </c>
      <c r="AH49">
        <f>IF(AF49*$H$13&gt;=AJ49,1.0,(AJ49/(AJ49-AF49*$H$13)))</f>
        <v>0</v>
      </c>
      <c r="AI49">
        <f>(AH49-1)*100</f>
        <v>0</v>
      </c>
      <c r="AJ49">
        <f>MAX(0,($B$13+$C$13*CI49)/(1+$D$13*CI49)*CB49/(CD49+273)*$E$13)</f>
        <v>0</v>
      </c>
      <c r="AK49" t="s">
        <v>292</v>
      </c>
      <c r="AL49">
        <v>10143.9</v>
      </c>
      <c r="AM49">
        <v>715.476923076923</v>
      </c>
      <c r="AN49">
        <v>3262.08</v>
      </c>
      <c r="AO49">
        <f>1-AM49/AN49</f>
        <v>0</v>
      </c>
      <c r="AP49">
        <v>-0.577747479816223</v>
      </c>
      <c r="AQ49" t="s">
        <v>456</v>
      </c>
      <c r="AR49">
        <v>15359.3</v>
      </c>
      <c r="AS49">
        <v>1083.5052</v>
      </c>
      <c r="AT49">
        <v>1347.63</v>
      </c>
      <c r="AU49">
        <f>1-AS49/AT49</f>
        <v>0</v>
      </c>
      <c r="AV49">
        <v>0.5</v>
      </c>
      <c r="AW49">
        <f>BM49</f>
        <v>0</v>
      </c>
      <c r="AX49">
        <f>K49</f>
        <v>0</v>
      </c>
      <c r="AY49">
        <f>AU49*AV49*AW49</f>
        <v>0</v>
      </c>
      <c r="AZ49">
        <f>(AX49-AP49)/AW49</f>
        <v>0</v>
      </c>
      <c r="BA49">
        <f>(AN49-AT49)/AT49</f>
        <v>0</v>
      </c>
      <c r="BB49" t="s">
        <v>457</v>
      </c>
      <c r="BC49">
        <v>1083.5052</v>
      </c>
      <c r="BD49">
        <v>787.25</v>
      </c>
      <c r="BE49">
        <f>1-BD49/AT49</f>
        <v>0</v>
      </c>
      <c r="BF49">
        <f>(AT49-BC49)/(AT49-BD49)</f>
        <v>0</v>
      </c>
      <c r="BG49">
        <f>(AN49-AT49)/(AN49-BD49)</f>
        <v>0</v>
      </c>
      <c r="BH49">
        <f>(AT49-BC49)/(AT49-AM49)</f>
        <v>0</v>
      </c>
      <c r="BI49">
        <f>(AN49-AT49)/(AN49-AM49)</f>
        <v>0</v>
      </c>
      <c r="BJ49">
        <f>(BF49*BD49/BC49)</f>
        <v>0</v>
      </c>
      <c r="BK49">
        <f>(1-BJ49)</f>
        <v>0</v>
      </c>
      <c r="BL49">
        <f>$B$11*CJ49+$C$11*CK49+$F$11*CL49*(1-CO49)</f>
        <v>0</v>
      </c>
      <c r="BM49">
        <f>BL49*BN49</f>
        <v>0</v>
      </c>
      <c r="BN49">
        <f>($B$11*$D$9+$C$11*$D$9+$F$11*((CY49+CQ49)/MAX(CY49+CQ49+CZ49, 0.1)*$I$9+CZ49/MAX(CY49+CQ49+CZ49, 0.1)*$J$9))/($B$11+$C$11+$F$11)</f>
        <v>0</v>
      </c>
      <c r="BO49">
        <f>($B$11*$K$9+$C$11*$K$9+$F$11*((CY49+CQ49)/MAX(CY49+CQ49+CZ49, 0.1)*$P$9+CZ49/MAX(CY49+CQ49+CZ49, 0.1)*$Q$9))/($B$11+$C$11+$F$11)</f>
        <v>0</v>
      </c>
      <c r="BP49">
        <v>6</v>
      </c>
      <c r="BQ49">
        <v>0.5</v>
      </c>
      <c r="BR49" t="s">
        <v>295</v>
      </c>
      <c r="BS49">
        <v>2</v>
      </c>
      <c r="BT49">
        <v>1607455393.6</v>
      </c>
      <c r="BU49">
        <v>391.518774193548</v>
      </c>
      <c r="BV49">
        <v>400.008516129032</v>
      </c>
      <c r="BW49">
        <v>27.0091064516129</v>
      </c>
      <c r="BX49">
        <v>24.8661903225806</v>
      </c>
      <c r="BY49">
        <v>391.142064516129</v>
      </c>
      <c r="BZ49">
        <v>26.5426193548387</v>
      </c>
      <c r="CA49">
        <v>500.197032258064</v>
      </c>
      <c r="CB49">
        <v>101.944032258065</v>
      </c>
      <c r="CC49">
        <v>0.100049377419355</v>
      </c>
      <c r="CD49">
        <v>37.2571677419355</v>
      </c>
      <c r="CE49">
        <v>37.5344548387097</v>
      </c>
      <c r="CF49">
        <v>999.9</v>
      </c>
      <c r="CG49">
        <v>0</v>
      </c>
      <c r="CH49">
        <v>0</v>
      </c>
      <c r="CI49">
        <v>10000.9487096774</v>
      </c>
      <c r="CJ49">
        <v>0</v>
      </c>
      <c r="CK49">
        <v>1226.33677419355</v>
      </c>
      <c r="CL49">
        <v>1399.99548387097</v>
      </c>
      <c r="CM49">
        <v>0.90000329032258</v>
      </c>
      <c r="CN49">
        <v>0.0999965161290322</v>
      </c>
      <c r="CO49">
        <v>0</v>
      </c>
      <c r="CP49">
        <v>1085.95258064516</v>
      </c>
      <c r="CQ49">
        <v>4.99948</v>
      </c>
      <c r="CR49">
        <v>15634.0806451613</v>
      </c>
      <c r="CS49">
        <v>11417.5516129032</v>
      </c>
      <c r="CT49">
        <v>46.7052903225806</v>
      </c>
      <c r="CU49">
        <v>48.4674838709677</v>
      </c>
      <c r="CV49">
        <v>47.312</v>
      </c>
      <c r="CW49">
        <v>48.187</v>
      </c>
      <c r="CX49">
        <v>49.5</v>
      </c>
      <c r="CY49">
        <v>1255.50193548387</v>
      </c>
      <c r="CZ49">
        <v>139.494838709677</v>
      </c>
      <c r="DA49">
        <v>0</v>
      </c>
      <c r="DB49">
        <v>213.799999952316</v>
      </c>
      <c r="DC49">
        <v>0</v>
      </c>
      <c r="DD49">
        <v>1083.5052</v>
      </c>
      <c r="DE49">
        <v>-266.060769628994</v>
      </c>
      <c r="DF49">
        <v>-3817.43846708944</v>
      </c>
      <c r="DG49">
        <v>15599.236</v>
      </c>
      <c r="DH49">
        <v>15</v>
      </c>
      <c r="DI49">
        <v>1607455073.6</v>
      </c>
      <c r="DJ49" t="s">
        <v>449</v>
      </c>
      <c r="DK49">
        <v>1607455072.6</v>
      </c>
      <c r="DL49">
        <v>1607455073.6</v>
      </c>
      <c r="DM49">
        <v>11</v>
      </c>
      <c r="DN49">
        <v>0.032</v>
      </c>
      <c r="DO49">
        <v>-0.02</v>
      </c>
      <c r="DP49">
        <v>0.37</v>
      </c>
      <c r="DQ49">
        <v>0.367</v>
      </c>
      <c r="DR49">
        <v>400</v>
      </c>
      <c r="DS49">
        <v>25</v>
      </c>
      <c r="DT49">
        <v>0.23</v>
      </c>
      <c r="DU49">
        <v>0.06</v>
      </c>
      <c r="DV49">
        <v>6.3632417760039</v>
      </c>
      <c r="DW49">
        <v>-0.288188116316227</v>
      </c>
      <c r="DX49">
        <v>0.0286551020919576</v>
      </c>
      <c r="DY49">
        <v>1</v>
      </c>
      <c r="DZ49">
        <v>-8.49327516129032</v>
      </c>
      <c r="EA49">
        <v>0.370307419354847</v>
      </c>
      <c r="EB49">
        <v>0.0360054935656973</v>
      </c>
      <c r="EC49">
        <v>0</v>
      </c>
      <c r="ED49">
        <v>2.14321580645161</v>
      </c>
      <c r="EE49">
        <v>-0.0379040322580714</v>
      </c>
      <c r="EF49">
        <v>0.00289430672984225</v>
      </c>
      <c r="EG49">
        <v>1</v>
      </c>
      <c r="EH49">
        <v>2</v>
      </c>
      <c r="EI49">
        <v>3</v>
      </c>
      <c r="EJ49" t="s">
        <v>302</v>
      </c>
      <c r="EK49">
        <v>100</v>
      </c>
      <c r="EL49">
        <v>100</v>
      </c>
      <c r="EM49">
        <v>0.377</v>
      </c>
      <c r="EN49">
        <v>0.4664</v>
      </c>
      <c r="EO49">
        <v>0.537381034813656</v>
      </c>
      <c r="EP49">
        <v>-1.60436505785889e-05</v>
      </c>
      <c r="EQ49">
        <v>-1.15305589960158e-06</v>
      </c>
      <c r="ER49">
        <v>3.65813499827708e-10</v>
      </c>
      <c r="ES49">
        <v>-0.188332547726535</v>
      </c>
      <c r="ET49">
        <v>-0.0148585495900011</v>
      </c>
      <c r="EU49">
        <v>0.00206202478538563</v>
      </c>
      <c r="EV49">
        <v>-2.15789431663115e-05</v>
      </c>
      <c r="EW49">
        <v>18</v>
      </c>
      <c r="EX49">
        <v>2225</v>
      </c>
      <c r="EY49">
        <v>1</v>
      </c>
      <c r="EZ49">
        <v>25</v>
      </c>
      <c r="FA49">
        <v>5.5</v>
      </c>
      <c r="FB49">
        <v>5.5</v>
      </c>
      <c r="FC49">
        <v>2</v>
      </c>
      <c r="FD49">
        <v>509.314</v>
      </c>
      <c r="FE49">
        <v>510.763</v>
      </c>
      <c r="FF49">
        <v>36.0911</v>
      </c>
      <c r="FG49">
        <v>34.946</v>
      </c>
      <c r="FH49">
        <v>30.0001</v>
      </c>
      <c r="FI49">
        <v>34.6957</v>
      </c>
      <c r="FJ49">
        <v>34.7175</v>
      </c>
      <c r="FK49">
        <v>19.314</v>
      </c>
      <c r="FL49">
        <v>0</v>
      </c>
      <c r="FM49">
        <v>100</v>
      </c>
      <c r="FN49">
        <v>-999.9</v>
      </c>
      <c r="FO49">
        <v>400</v>
      </c>
      <c r="FP49">
        <v>25.6708</v>
      </c>
      <c r="FQ49">
        <v>97.7482</v>
      </c>
      <c r="FR49">
        <v>102.024</v>
      </c>
    </row>
    <row r="50" spans="1:174">
      <c r="A50">
        <v>34</v>
      </c>
      <c r="B50">
        <v>1607455605.6</v>
      </c>
      <c r="C50">
        <v>8458.59999990463</v>
      </c>
      <c r="D50" t="s">
        <v>458</v>
      </c>
      <c r="E50" t="s">
        <v>459</v>
      </c>
      <c r="F50" t="s">
        <v>358</v>
      </c>
      <c r="G50" t="s">
        <v>428</v>
      </c>
      <c r="H50">
        <v>1607455597.85</v>
      </c>
      <c r="I50">
        <f>(J50)/1000</f>
        <v>0</v>
      </c>
      <c r="J50">
        <f>1000*CA50*AH50*(BW50-BX50)/(100*BP50*(1000-AH50*BW50))</f>
        <v>0</v>
      </c>
      <c r="K50">
        <f>CA50*AH50*(BV50-BU50*(1000-AH50*BX50)/(1000-AH50*BW50))/(100*BP50)</f>
        <v>0</v>
      </c>
      <c r="L50">
        <f>BU50 - IF(AH50&gt;1, K50*BP50*100.0/(AJ50*CI50), 0)</f>
        <v>0</v>
      </c>
      <c r="M50">
        <f>((S50-I50/2)*L50-K50)/(S50+I50/2)</f>
        <v>0</v>
      </c>
      <c r="N50">
        <f>M50*(CB50+CC50)/1000.0</f>
        <v>0</v>
      </c>
      <c r="O50">
        <f>(BU50 - IF(AH50&gt;1, K50*BP50*100.0/(AJ50*CI50), 0))*(CB50+CC50)/1000.0</f>
        <v>0</v>
      </c>
      <c r="P50">
        <f>2.0/((1/R50-1/Q50)+SIGN(R50)*SQRT((1/R50-1/Q50)*(1/R50-1/Q50) + 4*BQ50/((BQ50+1)*(BQ50+1))*(2*1/R50*1/Q50-1/Q50*1/Q50)))</f>
        <v>0</v>
      </c>
      <c r="Q50">
        <f>IF(LEFT(BR50,1)&lt;&gt;"0",IF(LEFT(BR50,1)="1",3.0,BS50),$D$5+$E$5*(CI50*CB50/($K$5*1000))+$F$5*(CI50*CB50/($K$5*1000))*MAX(MIN(BP50,$J$5),$I$5)*MAX(MIN(BP50,$J$5),$I$5)+$G$5*MAX(MIN(BP50,$J$5),$I$5)*(CI50*CB50/($K$5*1000))+$H$5*(CI50*CB50/($K$5*1000))*(CI50*CB50/($K$5*1000)))</f>
        <v>0</v>
      </c>
      <c r="R50">
        <f>I50*(1000-(1000*0.61365*exp(17.502*V50/(240.97+V50))/(CB50+CC50)+BW50)/2)/(1000*0.61365*exp(17.502*V50/(240.97+V50))/(CB50+CC50)-BW50)</f>
        <v>0</v>
      </c>
      <c r="S50">
        <f>1/((BQ50+1)/(P50/1.6)+1/(Q50/1.37)) + BQ50/((BQ50+1)/(P50/1.6) + BQ50/(Q50/1.37))</f>
        <v>0</v>
      </c>
      <c r="T50">
        <f>(BM50*BO50)</f>
        <v>0</v>
      </c>
      <c r="U50">
        <f>(CD50+(T50+2*0.95*5.67E-8*(((CD50+$B$7)+273)^4-(CD50+273)^4)-44100*I50)/(1.84*29.3*Q50+8*0.95*5.67E-8*(CD50+273)^3))</f>
        <v>0</v>
      </c>
      <c r="V50">
        <f>($C$7*CE50+$D$7*CF50+$E$7*U50)</f>
        <v>0</v>
      </c>
      <c r="W50">
        <f>0.61365*exp(17.502*V50/(240.97+V50))</f>
        <v>0</v>
      </c>
      <c r="X50">
        <f>(Y50/Z50*100)</f>
        <v>0</v>
      </c>
      <c r="Y50">
        <f>BW50*(CB50+CC50)/1000</f>
        <v>0</v>
      </c>
      <c r="Z50">
        <f>0.61365*exp(17.502*CD50/(240.97+CD50))</f>
        <v>0</v>
      </c>
      <c r="AA50">
        <f>(W50-BW50*(CB50+CC50)/1000)</f>
        <v>0</v>
      </c>
      <c r="AB50">
        <f>(-I50*44100)</f>
        <v>0</v>
      </c>
      <c r="AC50">
        <f>2*29.3*Q50*0.92*(CD50-V50)</f>
        <v>0</v>
      </c>
      <c r="AD50">
        <f>2*0.95*5.67E-8*(((CD50+$B$7)+273)^4-(V50+273)^4)</f>
        <v>0</v>
      </c>
      <c r="AE50">
        <f>T50+AD50+AB50+AC50</f>
        <v>0</v>
      </c>
      <c r="AF50">
        <v>0</v>
      </c>
      <c r="AG50">
        <v>0</v>
      </c>
      <c r="AH50">
        <f>IF(AF50*$H$13&gt;=AJ50,1.0,(AJ50/(AJ50-AF50*$H$13)))</f>
        <v>0</v>
      </c>
      <c r="AI50">
        <f>(AH50-1)*100</f>
        <v>0</v>
      </c>
      <c r="AJ50">
        <f>MAX(0,($B$13+$C$13*CI50)/(1+$D$13*CI50)*CB50/(CD50+273)*$E$13)</f>
        <v>0</v>
      </c>
      <c r="AK50" t="s">
        <v>292</v>
      </c>
      <c r="AL50">
        <v>10143.9</v>
      </c>
      <c r="AM50">
        <v>715.476923076923</v>
      </c>
      <c r="AN50">
        <v>3262.08</v>
      </c>
      <c r="AO50">
        <f>1-AM50/AN50</f>
        <v>0</v>
      </c>
      <c r="AP50">
        <v>-0.577747479816223</v>
      </c>
      <c r="AQ50" t="s">
        <v>460</v>
      </c>
      <c r="AR50">
        <v>15356.8</v>
      </c>
      <c r="AS50">
        <v>1198.2936</v>
      </c>
      <c r="AT50">
        <v>1473.2</v>
      </c>
      <c r="AU50">
        <f>1-AS50/AT50</f>
        <v>0</v>
      </c>
      <c r="AV50">
        <v>0.5</v>
      </c>
      <c r="AW50">
        <f>BM50</f>
        <v>0</v>
      </c>
      <c r="AX50">
        <f>K50</f>
        <v>0</v>
      </c>
      <c r="AY50">
        <f>AU50*AV50*AW50</f>
        <v>0</v>
      </c>
      <c r="AZ50">
        <f>(AX50-AP50)/AW50</f>
        <v>0</v>
      </c>
      <c r="BA50">
        <f>(AN50-AT50)/AT50</f>
        <v>0</v>
      </c>
      <c r="BB50" t="s">
        <v>461</v>
      </c>
      <c r="BC50">
        <v>1198.2936</v>
      </c>
      <c r="BD50">
        <v>848.59</v>
      </c>
      <c r="BE50">
        <f>1-BD50/AT50</f>
        <v>0</v>
      </c>
      <c r="BF50">
        <f>(AT50-BC50)/(AT50-BD50)</f>
        <v>0</v>
      </c>
      <c r="BG50">
        <f>(AN50-AT50)/(AN50-BD50)</f>
        <v>0</v>
      </c>
      <c r="BH50">
        <f>(AT50-BC50)/(AT50-AM50)</f>
        <v>0</v>
      </c>
      <c r="BI50">
        <f>(AN50-AT50)/(AN50-AM50)</f>
        <v>0</v>
      </c>
      <c r="BJ50">
        <f>(BF50*BD50/BC50)</f>
        <v>0</v>
      </c>
      <c r="BK50">
        <f>(1-BJ50)</f>
        <v>0</v>
      </c>
      <c r="BL50">
        <f>$B$11*CJ50+$C$11*CK50+$F$11*CL50*(1-CO50)</f>
        <v>0</v>
      </c>
      <c r="BM50">
        <f>BL50*BN50</f>
        <v>0</v>
      </c>
      <c r="BN50">
        <f>($B$11*$D$9+$C$11*$D$9+$F$11*((CY50+CQ50)/MAX(CY50+CQ50+CZ50, 0.1)*$I$9+CZ50/MAX(CY50+CQ50+CZ50, 0.1)*$J$9))/($B$11+$C$11+$F$11)</f>
        <v>0</v>
      </c>
      <c r="BO50">
        <f>($B$11*$K$9+$C$11*$K$9+$F$11*((CY50+CQ50)/MAX(CY50+CQ50+CZ50, 0.1)*$P$9+CZ50/MAX(CY50+CQ50+CZ50, 0.1)*$Q$9))/($B$11+$C$11+$F$11)</f>
        <v>0</v>
      </c>
      <c r="BP50">
        <v>6</v>
      </c>
      <c r="BQ50">
        <v>0.5</v>
      </c>
      <c r="BR50" t="s">
        <v>295</v>
      </c>
      <c r="BS50">
        <v>2</v>
      </c>
      <c r="BT50">
        <v>1607455597.85</v>
      </c>
      <c r="BU50">
        <v>390.5402</v>
      </c>
      <c r="BV50">
        <v>400.007</v>
      </c>
      <c r="BW50">
        <v>27.2865666666667</v>
      </c>
      <c r="BX50">
        <v>24.9091966666667</v>
      </c>
      <c r="BY50">
        <v>390.162933333333</v>
      </c>
      <c r="BZ50">
        <v>26.8071033333333</v>
      </c>
      <c r="CA50">
        <v>500.203933333333</v>
      </c>
      <c r="CB50">
        <v>101.942966666667</v>
      </c>
      <c r="CC50">
        <v>0.0999942966666667</v>
      </c>
      <c r="CD50">
        <v>37.1898666666667</v>
      </c>
      <c r="CE50">
        <v>37.0849433333333</v>
      </c>
      <c r="CF50">
        <v>999.9</v>
      </c>
      <c r="CG50">
        <v>0</v>
      </c>
      <c r="CH50">
        <v>0</v>
      </c>
      <c r="CI50">
        <v>9999.94033333333</v>
      </c>
      <c r="CJ50">
        <v>0</v>
      </c>
      <c r="CK50">
        <v>307.367966666667</v>
      </c>
      <c r="CL50">
        <v>1399.97733333333</v>
      </c>
      <c r="CM50">
        <v>0.899997933333333</v>
      </c>
      <c r="CN50">
        <v>0.10000204</v>
      </c>
      <c r="CO50">
        <v>0</v>
      </c>
      <c r="CP50">
        <v>1200.694</v>
      </c>
      <c r="CQ50">
        <v>4.99948</v>
      </c>
      <c r="CR50">
        <v>17215.7966666667</v>
      </c>
      <c r="CS50">
        <v>11417.38</v>
      </c>
      <c r="CT50">
        <v>46.6956</v>
      </c>
      <c r="CU50">
        <v>48.4958</v>
      </c>
      <c r="CV50">
        <v>47.4080666666667</v>
      </c>
      <c r="CW50">
        <v>48.229</v>
      </c>
      <c r="CX50">
        <v>49.5122</v>
      </c>
      <c r="CY50">
        <v>1255.47666666667</v>
      </c>
      <c r="CZ50">
        <v>139.501666666667</v>
      </c>
      <c r="DA50">
        <v>0</v>
      </c>
      <c r="DB50">
        <v>202.900000095367</v>
      </c>
      <c r="DC50">
        <v>0</v>
      </c>
      <c r="DD50">
        <v>1198.2936</v>
      </c>
      <c r="DE50">
        <v>-359.638461523481</v>
      </c>
      <c r="DF50">
        <v>-5047.47692288806</v>
      </c>
      <c r="DG50">
        <v>17181.156</v>
      </c>
      <c r="DH50">
        <v>15</v>
      </c>
      <c r="DI50">
        <v>1607455073.6</v>
      </c>
      <c r="DJ50" t="s">
        <v>449</v>
      </c>
      <c r="DK50">
        <v>1607455072.6</v>
      </c>
      <c r="DL50">
        <v>1607455073.6</v>
      </c>
      <c r="DM50">
        <v>11</v>
      </c>
      <c r="DN50">
        <v>0.032</v>
      </c>
      <c r="DO50">
        <v>-0.02</v>
      </c>
      <c r="DP50">
        <v>0.37</v>
      </c>
      <c r="DQ50">
        <v>0.367</v>
      </c>
      <c r="DR50">
        <v>400</v>
      </c>
      <c r="DS50">
        <v>25</v>
      </c>
      <c r="DT50">
        <v>0.23</v>
      </c>
      <c r="DU50">
        <v>0.06</v>
      </c>
      <c r="DV50">
        <v>7.0990306522672</v>
      </c>
      <c r="DW50">
        <v>-0.241136748933357</v>
      </c>
      <c r="DX50">
        <v>0.0376319057595773</v>
      </c>
      <c r="DY50">
        <v>1</v>
      </c>
      <c r="DZ50">
        <v>-9.46802258064516</v>
      </c>
      <c r="EA50">
        <v>0.271772419354858</v>
      </c>
      <c r="EB50">
        <v>0.0441903529807816</v>
      </c>
      <c r="EC50">
        <v>0</v>
      </c>
      <c r="ED50">
        <v>2.3766835483871</v>
      </c>
      <c r="EE50">
        <v>0.0595649999999897</v>
      </c>
      <c r="EF50">
        <v>0.00449339411077594</v>
      </c>
      <c r="EG50">
        <v>1</v>
      </c>
      <c r="EH50">
        <v>2</v>
      </c>
      <c r="EI50">
        <v>3</v>
      </c>
      <c r="EJ50" t="s">
        <v>302</v>
      </c>
      <c r="EK50">
        <v>100</v>
      </c>
      <c r="EL50">
        <v>100</v>
      </c>
      <c r="EM50">
        <v>0.377</v>
      </c>
      <c r="EN50">
        <v>0.4799</v>
      </c>
      <c r="EO50">
        <v>0.537381034813656</v>
      </c>
      <c r="EP50">
        <v>-1.60436505785889e-05</v>
      </c>
      <c r="EQ50">
        <v>-1.15305589960158e-06</v>
      </c>
      <c r="ER50">
        <v>3.65813499827708e-10</v>
      </c>
      <c r="ES50">
        <v>-0.188332547726535</v>
      </c>
      <c r="ET50">
        <v>-0.0148585495900011</v>
      </c>
      <c r="EU50">
        <v>0.00206202478538563</v>
      </c>
      <c r="EV50">
        <v>-2.15789431663115e-05</v>
      </c>
      <c r="EW50">
        <v>18</v>
      </c>
      <c r="EX50">
        <v>2225</v>
      </c>
      <c r="EY50">
        <v>1</v>
      </c>
      <c r="EZ50">
        <v>25</v>
      </c>
      <c r="FA50">
        <v>8.9</v>
      </c>
      <c r="FB50">
        <v>8.9</v>
      </c>
      <c r="FC50">
        <v>2</v>
      </c>
      <c r="FD50">
        <v>512.407</v>
      </c>
      <c r="FE50">
        <v>510.323</v>
      </c>
      <c r="FF50">
        <v>36.1637</v>
      </c>
      <c r="FG50">
        <v>35.0523</v>
      </c>
      <c r="FH50">
        <v>30.0003</v>
      </c>
      <c r="FI50">
        <v>34.7937</v>
      </c>
      <c r="FJ50">
        <v>34.8136</v>
      </c>
      <c r="FK50">
        <v>19.3143</v>
      </c>
      <c r="FL50">
        <v>0</v>
      </c>
      <c r="FM50">
        <v>100</v>
      </c>
      <c r="FN50">
        <v>-999.9</v>
      </c>
      <c r="FO50">
        <v>400</v>
      </c>
      <c r="FP50">
        <v>26.9172</v>
      </c>
      <c r="FQ50">
        <v>97.732</v>
      </c>
      <c r="FR50">
        <v>102.001</v>
      </c>
    </row>
    <row r="51" spans="1:174">
      <c r="A51">
        <v>35</v>
      </c>
      <c r="B51">
        <v>1607455756.6</v>
      </c>
      <c r="C51">
        <v>8609.59999990463</v>
      </c>
      <c r="D51" t="s">
        <v>462</v>
      </c>
      <c r="E51" t="s">
        <v>463</v>
      </c>
      <c r="F51" t="s">
        <v>464</v>
      </c>
      <c r="G51" t="s">
        <v>291</v>
      </c>
      <c r="H51">
        <v>1607455748.6</v>
      </c>
      <c r="I51">
        <f>(J51)/1000</f>
        <v>0</v>
      </c>
      <c r="J51">
        <f>1000*CA51*AH51*(BW51-BX51)/(100*BP51*(1000-AH51*BW51))</f>
        <v>0</v>
      </c>
      <c r="K51">
        <f>CA51*AH51*(BV51-BU51*(1000-AH51*BX51)/(1000-AH51*BW51))/(100*BP51)</f>
        <v>0</v>
      </c>
      <c r="L51">
        <f>BU51 - IF(AH51&gt;1, K51*BP51*100.0/(AJ51*CI51), 0)</f>
        <v>0</v>
      </c>
      <c r="M51">
        <f>((S51-I51/2)*L51-K51)/(S51+I51/2)</f>
        <v>0</v>
      </c>
      <c r="N51">
        <f>M51*(CB51+CC51)/1000.0</f>
        <v>0</v>
      </c>
      <c r="O51">
        <f>(BU51 - IF(AH51&gt;1, K51*BP51*100.0/(AJ51*CI51), 0))*(CB51+CC51)/1000.0</f>
        <v>0</v>
      </c>
      <c r="P51">
        <f>2.0/((1/R51-1/Q51)+SIGN(R51)*SQRT((1/R51-1/Q51)*(1/R51-1/Q51) + 4*BQ51/((BQ51+1)*(BQ51+1))*(2*1/R51*1/Q51-1/Q51*1/Q51)))</f>
        <v>0</v>
      </c>
      <c r="Q51">
        <f>IF(LEFT(BR51,1)&lt;&gt;"0",IF(LEFT(BR51,1)="1",3.0,BS51),$D$5+$E$5*(CI51*CB51/($K$5*1000))+$F$5*(CI51*CB51/($K$5*1000))*MAX(MIN(BP51,$J$5),$I$5)*MAX(MIN(BP51,$J$5),$I$5)+$G$5*MAX(MIN(BP51,$J$5),$I$5)*(CI51*CB51/($K$5*1000))+$H$5*(CI51*CB51/($K$5*1000))*(CI51*CB51/($K$5*1000)))</f>
        <v>0</v>
      </c>
      <c r="R51">
        <f>I51*(1000-(1000*0.61365*exp(17.502*V51/(240.97+V51))/(CB51+CC51)+BW51)/2)/(1000*0.61365*exp(17.502*V51/(240.97+V51))/(CB51+CC51)-BW51)</f>
        <v>0</v>
      </c>
      <c r="S51">
        <f>1/((BQ51+1)/(P51/1.6)+1/(Q51/1.37)) + BQ51/((BQ51+1)/(P51/1.6) + BQ51/(Q51/1.37))</f>
        <v>0</v>
      </c>
      <c r="T51">
        <f>(BM51*BO51)</f>
        <v>0</v>
      </c>
      <c r="U51">
        <f>(CD51+(T51+2*0.95*5.67E-8*(((CD51+$B$7)+273)^4-(CD51+273)^4)-44100*I51)/(1.84*29.3*Q51+8*0.95*5.67E-8*(CD51+273)^3))</f>
        <v>0</v>
      </c>
      <c r="V51">
        <f>($C$7*CE51+$D$7*CF51+$E$7*U51)</f>
        <v>0</v>
      </c>
      <c r="W51">
        <f>0.61365*exp(17.502*V51/(240.97+V51))</f>
        <v>0</v>
      </c>
      <c r="X51">
        <f>(Y51/Z51*100)</f>
        <v>0</v>
      </c>
      <c r="Y51">
        <f>BW51*(CB51+CC51)/1000</f>
        <v>0</v>
      </c>
      <c r="Z51">
        <f>0.61365*exp(17.502*CD51/(240.97+CD51))</f>
        <v>0</v>
      </c>
      <c r="AA51">
        <f>(W51-BW51*(CB51+CC51)/1000)</f>
        <v>0</v>
      </c>
      <c r="AB51">
        <f>(-I51*44100)</f>
        <v>0</v>
      </c>
      <c r="AC51">
        <f>2*29.3*Q51*0.92*(CD51-V51)</f>
        <v>0</v>
      </c>
      <c r="AD51">
        <f>2*0.95*5.67E-8*(((CD51+$B$7)+273)^4-(V51+273)^4)</f>
        <v>0</v>
      </c>
      <c r="AE51">
        <f>T51+AD51+AB51+AC51</f>
        <v>0</v>
      </c>
      <c r="AF51">
        <v>0</v>
      </c>
      <c r="AG51">
        <v>0</v>
      </c>
      <c r="AH51">
        <f>IF(AF51*$H$13&gt;=AJ51,1.0,(AJ51/(AJ51-AF51*$H$13)))</f>
        <v>0</v>
      </c>
      <c r="AI51">
        <f>(AH51-1)*100</f>
        <v>0</v>
      </c>
      <c r="AJ51">
        <f>MAX(0,($B$13+$C$13*CI51)/(1+$D$13*CI51)*CB51/(CD51+273)*$E$13)</f>
        <v>0</v>
      </c>
      <c r="AK51" t="s">
        <v>292</v>
      </c>
      <c r="AL51">
        <v>10143.9</v>
      </c>
      <c r="AM51">
        <v>715.476923076923</v>
      </c>
      <c r="AN51">
        <v>3262.08</v>
      </c>
      <c r="AO51">
        <f>1-AM51/AN51</f>
        <v>0</v>
      </c>
      <c r="AP51">
        <v>-0.577747479816223</v>
      </c>
      <c r="AQ51" t="s">
        <v>465</v>
      </c>
      <c r="AR51">
        <v>15506.2</v>
      </c>
      <c r="AS51">
        <v>528.8175</v>
      </c>
      <c r="AT51">
        <v>554.56</v>
      </c>
      <c r="AU51">
        <f>1-AS51/AT51</f>
        <v>0</v>
      </c>
      <c r="AV51">
        <v>0.5</v>
      </c>
      <c r="AW51">
        <f>BM51</f>
        <v>0</v>
      </c>
      <c r="AX51">
        <f>K51</f>
        <v>0</v>
      </c>
      <c r="AY51">
        <f>AU51*AV51*AW51</f>
        <v>0</v>
      </c>
      <c r="AZ51">
        <f>(AX51-AP51)/AW51</f>
        <v>0</v>
      </c>
      <c r="BA51">
        <f>(AN51-AT51)/AT51</f>
        <v>0</v>
      </c>
      <c r="BB51" t="s">
        <v>466</v>
      </c>
      <c r="BC51">
        <v>528.8175</v>
      </c>
      <c r="BD51">
        <v>444.99</v>
      </c>
      <c r="BE51">
        <f>1-BD51/AT51</f>
        <v>0</v>
      </c>
      <c r="BF51">
        <f>(AT51-BC51)/(AT51-BD51)</f>
        <v>0</v>
      </c>
      <c r="BG51">
        <f>(AN51-AT51)/(AN51-BD51)</f>
        <v>0</v>
      </c>
      <c r="BH51">
        <f>(AT51-BC51)/(AT51-AM51)</f>
        <v>0</v>
      </c>
      <c r="BI51">
        <f>(AN51-AT51)/(AN51-AM51)</f>
        <v>0</v>
      </c>
      <c r="BJ51">
        <f>(BF51*BD51/BC51)</f>
        <v>0</v>
      </c>
      <c r="BK51">
        <f>(1-BJ51)</f>
        <v>0</v>
      </c>
      <c r="BL51">
        <f>$B$11*CJ51+$C$11*CK51+$F$11*CL51*(1-CO51)</f>
        <v>0</v>
      </c>
      <c r="BM51">
        <f>BL51*BN51</f>
        <v>0</v>
      </c>
      <c r="BN51">
        <f>($B$11*$D$9+$C$11*$D$9+$F$11*((CY51+CQ51)/MAX(CY51+CQ51+CZ51, 0.1)*$I$9+CZ51/MAX(CY51+CQ51+CZ51, 0.1)*$J$9))/($B$11+$C$11+$F$11)</f>
        <v>0</v>
      </c>
      <c r="BO51">
        <f>($B$11*$K$9+$C$11*$K$9+$F$11*((CY51+CQ51)/MAX(CY51+CQ51+CZ51, 0.1)*$P$9+CZ51/MAX(CY51+CQ51+CZ51, 0.1)*$Q$9))/($B$11+$C$11+$F$11)</f>
        <v>0</v>
      </c>
      <c r="BP51">
        <v>6</v>
      </c>
      <c r="BQ51">
        <v>0.5</v>
      </c>
      <c r="BR51" t="s">
        <v>295</v>
      </c>
      <c r="BS51">
        <v>2</v>
      </c>
      <c r="BT51">
        <v>1607455748.6</v>
      </c>
      <c r="BU51">
        <v>400.115322580645</v>
      </c>
      <c r="BV51">
        <v>399.99935483871</v>
      </c>
      <c r="BW51">
        <v>24.7941677419355</v>
      </c>
      <c r="BX51">
        <v>24.9276580645161</v>
      </c>
      <c r="BY51">
        <v>399.757322580645</v>
      </c>
      <c r="BZ51">
        <v>24.4271677419355</v>
      </c>
      <c r="CA51">
        <v>500.198967741936</v>
      </c>
      <c r="CB51">
        <v>101.937870967742</v>
      </c>
      <c r="CC51">
        <v>0.0999301806451613</v>
      </c>
      <c r="CD51">
        <v>37.2504096774194</v>
      </c>
      <c r="CE51">
        <v>37.7889</v>
      </c>
      <c r="CF51">
        <v>999.9</v>
      </c>
      <c r="CG51">
        <v>0</v>
      </c>
      <c r="CH51">
        <v>0</v>
      </c>
      <c r="CI51">
        <v>10006.4725806452</v>
      </c>
      <c r="CJ51">
        <v>0</v>
      </c>
      <c r="CK51">
        <v>646.037387096774</v>
      </c>
      <c r="CL51">
        <v>1400.00096774194</v>
      </c>
      <c r="CM51">
        <v>0.899991612903226</v>
      </c>
      <c r="CN51">
        <v>0.100008338709677</v>
      </c>
      <c r="CO51">
        <v>0</v>
      </c>
      <c r="CP51">
        <v>528.835741935484</v>
      </c>
      <c r="CQ51">
        <v>4.99948</v>
      </c>
      <c r="CR51">
        <v>8247.53709677419</v>
      </c>
      <c r="CS51">
        <v>11417.5483870968</v>
      </c>
      <c r="CT51">
        <v>46.7639032258064</v>
      </c>
      <c r="CU51">
        <v>48.379</v>
      </c>
      <c r="CV51">
        <v>47.445129032258</v>
      </c>
      <c r="CW51">
        <v>48.269935483871</v>
      </c>
      <c r="CX51">
        <v>49.5723225806451</v>
      </c>
      <c r="CY51">
        <v>1255.48870967742</v>
      </c>
      <c r="CZ51">
        <v>139.512903225806</v>
      </c>
      <c r="DA51">
        <v>0</v>
      </c>
      <c r="DB51">
        <v>150.100000143051</v>
      </c>
      <c r="DC51">
        <v>0</v>
      </c>
      <c r="DD51">
        <v>528.8175</v>
      </c>
      <c r="DE51">
        <v>-4.52194870910621</v>
      </c>
      <c r="DF51">
        <v>38.3381196631876</v>
      </c>
      <c r="DG51">
        <v>8248.09653846154</v>
      </c>
      <c r="DH51">
        <v>15</v>
      </c>
      <c r="DI51">
        <v>1607455777.6</v>
      </c>
      <c r="DJ51" t="s">
        <v>467</v>
      </c>
      <c r="DK51">
        <v>1607455777.6</v>
      </c>
      <c r="DL51">
        <v>1607455774.6</v>
      </c>
      <c r="DM51">
        <v>12</v>
      </c>
      <c r="DN51">
        <v>-0.013</v>
      </c>
      <c r="DO51">
        <v>-0.005</v>
      </c>
      <c r="DP51">
        <v>0.358</v>
      </c>
      <c r="DQ51">
        <v>0.367</v>
      </c>
      <c r="DR51">
        <v>400</v>
      </c>
      <c r="DS51">
        <v>25</v>
      </c>
      <c r="DT51">
        <v>0.27</v>
      </c>
      <c r="DU51">
        <v>0.17</v>
      </c>
      <c r="DV51">
        <v>-0.0570656567401545</v>
      </c>
      <c r="DW51">
        <v>0.165541569557058</v>
      </c>
      <c r="DX51">
        <v>0.0388423262340438</v>
      </c>
      <c r="DY51">
        <v>1</v>
      </c>
      <c r="DZ51">
        <v>0.126824167741935</v>
      </c>
      <c r="EA51">
        <v>-0.426790490322581</v>
      </c>
      <c r="EB51">
        <v>0.0512748472451218</v>
      </c>
      <c r="EC51">
        <v>0</v>
      </c>
      <c r="ED51">
        <v>-0.139107732258065</v>
      </c>
      <c r="EE51">
        <v>0.385950735483871</v>
      </c>
      <c r="EF51">
        <v>0.0288217012159172</v>
      </c>
      <c r="EG51">
        <v>0</v>
      </c>
      <c r="EH51">
        <v>1</v>
      </c>
      <c r="EI51">
        <v>3</v>
      </c>
      <c r="EJ51" t="s">
        <v>297</v>
      </c>
      <c r="EK51">
        <v>100</v>
      </c>
      <c r="EL51">
        <v>100</v>
      </c>
      <c r="EM51">
        <v>0.358</v>
      </c>
      <c r="EN51">
        <v>0.367</v>
      </c>
      <c r="EO51">
        <v>0.537381034813656</v>
      </c>
      <c r="EP51">
        <v>-1.60436505785889e-05</v>
      </c>
      <c r="EQ51">
        <v>-1.15305589960158e-06</v>
      </c>
      <c r="ER51">
        <v>3.65813499827708e-10</v>
      </c>
      <c r="ES51">
        <v>-0.188332547726535</v>
      </c>
      <c r="ET51">
        <v>-0.0148585495900011</v>
      </c>
      <c r="EU51">
        <v>0.00206202478538563</v>
      </c>
      <c r="EV51">
        <v>-2.15789431663115e-05</v>
      </c>
      <c r="EW51">
        <v>18</v>
      </c>
      <c r="EX51">
        <v>2225</v>
      </c>
      <c r="EY51">
        <v>1</v>
      </c>
      <c r="EZ51">
        <v>25</v>
      </c>
      <c r="FA51">
        <v>11.4</v>
      </c>
      <c r="FB51">
        <v>11.4</v>
      </c>
      <c r="FC51">
        <v>2</v>
      </c>
      <c r="FD51">
        <v>505.933</v>
      </c>
      <c r="FE51">
        <v>510.7</v>
      </c>
      <c r="FF51">
        <v>36.1762</v>
      </c>
      <c r="FG51">
        <v>35.1216</v>
      </c>
      <c r="FH51">
        <v>30.0002</v>
      </c>
      <c r="FI51">
        <v>34.857</v>
      </c>
      <c r="FJ51">
        <v>34.8757</v>
      </c>
      <c r="FK51">
        <v>19.313</v>
      </c>
      <c r="FL51">
        <v>0</v>
      </c>
      <c r="FM51">
        <v>100</v>
      </c>
      <c r="FN51">
        <v>-999.9</v>
      </c>
      <c r="FO51">
        <v>400</v>
      </c>
      <c r="FP51">
        <v>27.1775</v>
      </c>
      <c r="FQ51">
        <v>97.7325</v>
      </c>
      <c r="FR51">
        <v>101.998</v>
      </c>
    </row>
    <row r="52" spans="1:174">
      <c r="A52">
        <v>36</v>
      </c>
      <c r="B52">
        <v>1607455916</v>
      </c>
      <c r="C52">
        <v>8769</v>
      </c>
      <c r="D52" t="s">
        <v>468</v>
      </c>
      <c r="E52" t="s">
        <v>469</v>
      </c>
      <c r="F52" t="s">
        <v>464</v>
      </c>
      <c r="G52" t="s">
        <v>291</v>
      </c>
      <c r="H52">
        <v>1607455908.25</v>
      </c>
      <c r="I52">
        <f>(J52)/1000</f>
        <v>0</v>
      </c>
      <c r="J52">
        <f>1000*CA52*AH52*(BW52-BX52)/(100*BP52*(1000-AH52*BW52))</f>
        <v>0</v>
      </c>
      <c r="K52">
        <f>CA52*AH52*(BV52-BU52*(1000-AH52*BX52)/(1000-AH52*BW52))/(100*BP52)</f>
        <v>0</v>
      </c>
      <c r="L52">
        <f>BU52 - IF(AH52&gt;1, K52*BP52*100.0/(AJ52*CI52), 0)</f>
        <v>0</v>
      </c>
      <c r="M52">
        <f>((S52-I52/2)*L52-K52)/(S52+I52/2)</f>
        <v>0</v>
      </c>
      <c r="N52">
        <f>M52*(CB52+CC52)/1000.0</f>
        <v>0</v>
      </c>
      <c r="O52">
        <f>(BU52 - IF(AH52&gt;1, K52*BP52*100.0/(AJ52*CI52), 0))*(CB52+CC52)/1000.0</f>
        <v>0</v>
      </c>
      <c r="P52">
        <f>2.0/((1/R52-1/Q52)+SIGN(R52)*SQRT((1/R52-1/Q52)*(1/R52-1/Q52) + 4*BQ52/((BQ52+1)*(BQ52+1))*(2*1/R52*1/Q52-1/Q52*1/Q52)))</f>
        <v>0</v>
      </c>
      <c r="Q52">
        <f>IF(LEFT(BR52,1)&lt;&gt;"0",IF(LEFT(BR52,1)="1",3.0,BS52),$D$5+$E$5*(CI52*CB52/($K$5*1000))+$F$5*(CI52*CB52/($K$5*1000))*MAX(MIN(BP52,$J$5),$I$5)*MAX(MIN(BP52,$J$5),$I$5)+$G$5*MAX(MIN(BP52,$J$5),$I$5)*(CI52*CB52/($K$5*1000))+$H$5*(CI52*CB52/($K$5*1000))*(CI52*CB52/($K$5*1000)))</f>
        <v>0</v>
      </c>
      <c r="R52">
        <f>I52*(1000-(1000*0.61365*exp(17.502*V52/(240.97+V52))/(CB52+CC52)+BW52)/2)/(1000*0.61365*exp(17.502*V52/(240.97+V52))/(CB52+CC52)-BW52)</f>
        <v>0</v>
      </c>
      <c r="S52">
        <f>1/((BQ52+1)/(P52/1.6)+1/(Q52/1.37)) + BQ52/((BQ52+1)/(P52/1.6) + BQ52/(Q52/1.37))</f>
        <v>0</v>
      </c>
      <c r="T52">
        <f>(BM52*BO52)</f>
        <v>0</v>
      </c>
      <c r="U52">
        <f>(CD52+(T52+2*0.95*5.67E-8*(((CD52+$B$7)+273)^4-(CD52+273)^4)-44100*I52)/(1.84*29.3*Q52+8*0.95*5.67E-8*(CD52+273)^3))</f>
        <v>0</v>
      </c>
      <c r="V52">
        <f>($C$7*CE52+$D$7*CF52+$E$7*U52)</f>
        <v>0</v>
      </c>
      <c r="W52">
        <f>0.61365*exp(17.502*V52/(240.97+V52))</f>
        <v>0</v>
      </c>
      <c r="X52">
        <f>(Y52/Z52*100)</f>
        <v>0</v>
      </c>
      <c r="Y52">
        <f>BW52*(CB52+CC52)/1000</f>
        <v>0</v>
      </c>
      <c r="Z52">
        <f>0.61365*exp(17.502*CD52/(240.97+CD52))</f>
        <v>0</v>
      </c>
      <c r="AA52">
        <f>(W52-BW52*(CB52+CC52)/1000)</f>
        <v>0</v>
      </c>
      <c r="AB52">
        <f>(-I52*44100)</f>
        <v>0</v>
      </c>
      <c r="AC52">
        <f>2*29.3*Q52*0.92*(CD52-V52)</f>
        <v>0</v>
      </c>
      <c r="AD52">
        <f>2*0.95*5.67E-8*(((CD52+$B$7)+273)^4-(V52+273)^4)</f>
        <v>0</v>
      </c>
      <c r="AE52">
        <f>T52+AD52+AB52+AC52</f>
        <v>0</v>
      </c>
      <c r="AF52">
        <v>0</v>
      </c>
      <c r="AG52">
        <v>0</v>
      </c>
      <c r="AH52">
        <f>IF(AF52*$H$13&gt;=AJ52,1.0,(AJ52/(AJ52-AF52*$H$13)))</f>
        <v>0</v>
      </c>
      <c r="AI52">
        <f>(AH52-1)*100</f>
        <v>0</v>
      </c>
      <c r="AJ52">
        <f>MAX(0,($B$13+$C$13*CI52)/(1+$D$13*CI52)*CB52/(CD52+273)*$E$13)</f>
        <v>0</v>
      </c>
      <c r="AK52" t="s">
        <v>292</v>
      </c>
      <c r="AL52">
        <v>10143.9</v>
      </c>
      <c r="AM52">
        <v>715.476923076923</v>
      </c>
      <c r="AN52">
        <v>3262.08</v>
      </c>
      <c r="AO52">
        <f>1-AM52/AN52</f>
        <v>0</v>
      </c>
      <c r="AP52">
        <v>-0.577747479816223</v>
      </c>
      <c r="AQ52" t="s">
        <v>470</v>
      </c>
      <c r="AR52">
        <v>15448.4</v>
      </c>
      <c r="AS52">
        <v>700.58512</v>
      </c>
      <c r="AT52">
        <v>736.71</v>
      </c>
      <c r="AU52">
        <f>1-AS52/AT52</f>
        <v>0</v>
      </c>
      <c r="AV52">
        <v>0.5</v>
      </c>
      <c r="AW52">
        <f>BM52</f>
        <v>0</v>
      </c>
      <c r="AX52">
        <f>K52</f>
        <v>0</v>
      </c>
      <c r="AY52">
        <f>AU52*AV52*AW52</f>
        <v>0</v>
      </c>
      <c r="AZ52">
        <f>(AX52-AP52)/AW52</f>
        <v>0</v>
      </c>
      <c r="BA52">
        <f>(AN52-AT52)/AT52</f>
        <v>0</v>
      </c>
      <c r="BB52" t="s">
        <v>471</v>
      </c>
      <c r="BC52">
        <v>700.58512</v>
      </c>
      <c r="BD52">
        <v>551.89</v>
      </c>
      <c r="BE52">
        <f>1-BD52/AT52</f>
        <v>0</v>
      </c>
      <c r="BF52">
        <f>(AT52-BC52)/(AT52-BD52)</f>
        <v>0</v>
      </c>
      <c r="BG52">
        <f>(AN52-AT52)/(AN52-BD52)</f>
        <v>0</v>
      </c>
      <c r="BH52">
        <f>(AT52-BC52)/(AT52-AM52)</f>
        <v>0</v>
      </c>
      <c r="BI52">
        <f>(AN52-AT52)/(AN52-AM52)</f>
        <v>0</v>
      </c>
      <c r="BJ52">
        <f>(BF52*BD52/BC52)</f>
        <v>0</v>
      </c>
      <c r="BK52">
        <f>(1-BJ52)</f>
        <v>0</v>
      </c>
      <c r="BL52">
        <f>$B$11*CJ52+$C$11*CK52+$F$11*CL52*(1-CO52)</f>
        <v>0</v>
      </c>
      <c r="BM52">
        <f>BL52*BN52</f>
        <v>0</v>
      </c>
      <c r="BN52">
        <f>($B$11*$D$9+$C$11*$D$9+$F$11*((CY52+CQ52)/MAX(CY52+CQ52+CZ52, 0.1)*$I$9+CZ52/MAX(CY52+CQ52+CZ52, 0.1)*$J$9))/($B$11+$C$11+$F$11)</f>
        <v>0</v>
      </c>
      <c r="BO52">
        <f>($B$11*$K$9+$C$11*$K$9+$F$11*((CY52+CQ52)/MAX(CY52+CQ52+CZ52, 0.1)*$P$9+CZ52/MAX(CY52+CQ52+CZ52, 0.1)*$Q$9))/($B$11+$C$11+$F$11)</f>
        <v>0</v>
      </c>
      <c r="BP52">
        <v>6</v>
      </c>
      <c r="BQ52">
        <v>0.5</v>
      </c>
      <c r="BR52" t="s">
        <v>295</v>
      </c>
      <c r="BS52">
        <v>2</v>
      </c>
      <c r="BT52">
        <v>1607455908.25</v>
      </c>
      <c r="BU52">
        <v>399.9846</v>
      </c>
      <c r="BV52">
        <v>399.987133333333</v>
      </c>
      <c r="BW52">
        <v>24.9906733333333</v>
      </c>
      <c r="BX52">
        <v>24.9350666666667</v>
      </c>
      <c r="BY52">
        <v>399.626966666667</v>
      </c>
      <c r="BZ52">
        <v>24.6214266666667</v>
      </c>
      <c r="CA52">
        <v>500.198766666667</v>
      </c>
      <c r="CB52">
        <v>101.936366666667</v>
      </c>
      <c r="CC52">
        <v>0.100000046666667</v>
      </c>
      <c r="CD52">
        <v>37.69413</v>
      </c>
      <c r="CE52">
        <v>38.34698</v>
      </c>
      <c r="CF52">
        <v>999.9</v>
      </c>
      <c r="CG52">
        <v>0</v>
      </c>
      <c r="CH52">
        <v>0</v>
      </c>
      <c r="CI52">
        <v>9998.50066666666</v>
      </c>
      <c r="CJ52">
        <v>0</v>
      </c>
      <c r="CK52">
        <v>686.440266666667</v>
      </c>
      <c r="CL52">
        <v>1400.02633333333</v>
      </c>
      <c r="CM52">
        <v>0.8999972</v>
      </c>
      <c r="CN52">
        <v>0.100002823333333</v>
      </c>
      <c r="CO52">
        <v>0</v>
      </c>
      <c r="CP52">
        <v>700.789166666667</v>
      </c>
      <c r="CQ52">
        <v>4.99948</v>
      </c>
      <c r="CR52">
        <v>10784.4433333333</v>
      </c>
      <c r="CS52">
        <v>11417.7833333333</v>
      </c>
      <c r="CT52">
        <v>46.8622666666667</v>
      </c>
      <c r="CU52">
        <v>48.3915333333333</v>
      </c>
      <c r="CV52">
        <v>47.4998</v>
      </c>
      <c r="CW52">
        <v>48.3580666666667</v>
      </c>
      <c r="CX52">
        <v>49.6456</v>
      </c>
      <c r="CY52">
        <v>1255.52166666667</v>
      </c>
      <c r="CZ52">
        <v>139.507666666667</v>
      </c>
      <c r="DA52">
        <v>0</v>
      </c>
      <c r="DB52">
        <v>158.600000143051</v>
      </c>
      <c r="DC52">
        <v>0</v>
      </c>
      <c r="DD52">
        <v>700.58512</v>
      </c>
      <c r="DE52">
        <v>-19.9256922808301</v>
      </c>
      <c r="DF52">
        <v>-408.161537748818</v>
      </c>
      <c r="DG52">
        <v>10780.512</v>
      </c>
      <c r="DH52">
        <v>15</v>
      </c>
      <c r="DI52">
        <v>1607455777.6</v>
      </c>
      <c r="DJ52" t="s">
        <v>467</v>
      </c>
      <c r="DK52">
        <v>1607455777.6</v>
      </c>
      <c r="DL52">
        <v>1607455774.6</v>
      </c>
      <c r="DM52">
        <v>12</v>
      </c>
      <c r="DN52">
        <v>-0.013</v>
      </c>
      <c r="DO52">
        <v>-0.005</v>
      </c>
      <c r="DP52">
        <v>0.358</v>
      </c>
      <c r="DQ52">
        <v>0.367</v>
      </c>
      <c r="DR52">
        <v>400</v>
      </c>
      <c r="DS52">
        <v>25</v>
      </c>
      <c r="DT52">
        <v>0.27</v>
      </c>
      <c r="DU52">
        <v>0.17</v>
      </c>
      <c r="DV52">
        <v>-0.0165121905471037</v>
      </c>
      <c r="DW52">
        <v>-0.169704993005313</v>
      </c>
      <c r="DX52">
        <v>0.0319915454066329</v>
      </c>
      <c r="DY52">
        <v>1</v>
      </c>
      <c r="DZ52">
        <v>-0.00125614322580645</v>
      </c>
      <c r="EA52">
        <v>0.188582296451613</v>
      </c>
      <c r="EB52">
        <v>0.0376631286960302</v>
      </c>
      <c r="EC52">
        <v>1</v>
      </c>
      <c r="ED52">
        <v>0.0548157322580645</v>
      </c>
      <c r="EE52">
        <v>0.0689586822580643</v>
      </c>
      <c r="EF52">
        <v>0.00517830363874971</v>
      </c>
      <c r="EG52">
        <v>1</v>
      </c>
      <c r="EH52">
        <v>3</v>
      </c>
      <c r="EI52">
        <v>3</v>
      </c>
      <c r="EJ52" t="s">
        <v>315</v>
      </c>
      <c r="EK52">
        <v>100</v>
      </c>
      <c r="EL52">
        <v>100</v>
      </c>
      <c r="EM52">
        <v>0.358</v>
      </c>
      <c r="EN52">
        <v>0.3697</v>
      </c>
      <c r="EO52">
        <v>0.524817490938197</v>
      </c>
      <c r="EP52">
        <v>-1.60436505785889e-05</v>
      </c>
      <c r="EQ52">
        <v>-1.15305589960158e-06</v>
      </c>
      <c r="ER52">
        <v>3.65813499827708e-10</v>
      </c>
      <c r="ES52">
        <v>-0.192861185618049</v>
      </c>
      <c r="ET52">
        <v>-0.0148585495900011</v>
      </c>
      <c r="EU52">
        <v>0.00206202478538563</v>
      </c>
      <c r="EV52">
        <v>-2.15789431663115e-05</v>
      </c>
      <c r="EW52">
        <v>18</v>
      </c>
      <c r="EX52">
        <v>2225</v>
      </c>
      <c r="EY52">
        <v>1</v>
      </c>
      <c r="EZ52">
        <v>25</v>
      </c>
      <c r="FA52">
        <v>2.3</v>
      </c>
      <c r="FB52">
        <v>2.4</v>
      </c>
      <c r="FC52">
        <v>2</v>
      </c>
      <c r="FD52">
        <v>505.346</v>
      </c>
      <c r="FE52">
        <v>510.989</v>
      </c>
      <c r="FF52">
        <v>36.3739</v>
      </c>
      <c r="FG52">
        <v>35.1684</v>
      </c>
      <c r="FH52">
        <v>30.0003</v>
      </c>
      <c r="FI52">
        <v>34.9019</v>
      </c>
      <c r="FJ52">
        <v>34.9203</v>
      </c>
      <c r="FK52">
        <v>19.3156</v>
      </c>
      <c r="FL52">
        <v>0</v>
      </c>
      <c r="FM52">
        <v>100</v>
      </c>
      <c r="FN52">
        <v>-999.9</v>
      </c>
      <c r="FO52">
        <v>400</v>
      </c>
      <c r="FP52">
        <v>27.1775</v>
      </c>
      <c r="FQ52">
        <v>97.7274</v>
      </c>
      <c r="FR52">
        <v>101.985</v>
      </c>
    </row>
    <row r="53" spans="1:174">
      <c r="A53">
        <v>37</v>
      </c>
      <c r="B53">
        <v>1607456141.5</v>
      </c>
      <c r="C53">
        <v>8994.5</v>
      </c>
      <c r="D53" t="s">
        <v>472</v>
      </c>
      <c r="E53" t="s">
        <v>473</v>
      </c>
      <c r="F53" t="s">
        <v>474</v>
      </c>
      <c r="G53" t="s">
        <v>306</v>
      </c>
      <c r="H53">
        <v>1607456133.75</v>
      </c>
      <c r="I53">
        <f>(J53)/1000</f>
        <v>0</v>
      </c>
      <c r="J53">
        <f>1000*CA53*AH53*(BW53-BX53)/(100*BP53*(1000-AH53*BW53))</f>
        <v>0</v>
      </c>
      <c r="K53">
        <f>CA53*AH53*(BV53-BU53*(1000-AH53*BX53)/(1000-AH53*BW53))/(100*BP53)</f>
        <v>0</v>
      </c>
      <c r="L53">
        <f>BU53 - IF(AH53&gt;1, K53*BP53*100.0/(AJ53*CI53), 0)</f>
        <v>0</v>
      </c>
      <c r="M53">
        <f>((S53-I53/2)*L53-K53)/(S53+I53/2)</f>
        <v>0</v>
      </c>
      <c r="N53">
        <f>M53*(CB53+CC53)/1000.0</f>
        <v>0</v>
      </c>
      <c r="O53">
        <f>(BU53 - IF(AH53&gt;1, K53*BP53*100.0/(AJ53*CI53), 0))*(CB53+CC53)/1000.0</f>
        <v>0</v>
      </c>
      <c r="P53">
        <f>2.0/((1/R53-1/Q53)+SIGN(R53)*SQRT((1/R53-1/Q53)*(1/R53-1/Q53) + 4*BQ53/((BQ53+1)*(BQ53+1))*(2*1/R53*1/Q53-1/Q53*1/Q53)))</f>
        <v>0</v>
      </c>
      <c r="Q53">
        <f>IF(LEFT(BR53,1)&lt;&gt;"0",IF(LEFT(BR53,1)="1",3.0,BS53),$D$5+$E$5*(CI53*CB53/($K$5*1000))+$F$5*(CI53*CB53/($K$5*1000))*MAX(MIN(BP53,$J$5),$I$5)*MAX(MIN(BP53,$J$5),$I$5)+$G$5*MAX(MIN(BP53,$J$5),$I$5)*(CI53*CB53/($K$5*1000))+$H$5*(CI53*CB53/($K$5*1000))*(CI53*CB53/($K$5*1000)))</f>
        <v>0</v>
      </c>
      <c r="R53">
        <f>I53*(1000-(1000*0.61365*exp(17.502*V53/(240.97+V53))/(CB53+CC53)+BW53)/2)/(1000*0.61365*exp(17.502*V53/(240.97+V53))/(CB53+CC53)-BW53)</f>
        <v>0</v>
      </c>
      <c r="S53">
        <f>1/((BQ53+1)/(P53/1.6)+1/(Q53/1.37)) + BQ53/((BQ53+1)/(P53/1.6) + BQ53/(Q53/1.37))</f>
        <v>0</v>
      </c>
      <c r="T53">
        <f>(BM53*BO53)</f>
        <v>0</v>
      </c>
      <c r="U53">
        <f>(CD53+(T53+2*0.95*5.67E-8*(((CD53+$B$7)+273)^4-(CD53+273)^4)-44100*I53)/(1.84*29.3*Q53+8*0.95*5.67E-8*(CD53+273)^3))</f>
        <v>0</v>
      </c>
      <c r="V53">
        <f>($C$7*CE53+$D$7*CF53+$E$7*U53)</f>
        <v>0</v>
      </c>
      <c r="W53">
        <f>0.61365*exp(17.502*V53/(240.97+V53))</f>
        <v>0</v>
      </c>
      <c r="X53">
        <f>(Y53/Z53*100)</f>
        <v>0</v>
      </c>
      <c r="Y53">
        <f>BW53*(CB53+CC53)/1000</f>
        <v>0</v>
      </c>
      <c r="Z53">
        <f>0.61365*exp(17.502*CD53/(240.97+CD53))</f>
        <v>0</v>
      </c>
      <c r="AA53">
        <f>(W53-BW53*(CB53+CC53)/1000)</f>
        <v>0</v>
      </c>
      <c r="AB53">
        <f>(-I53*44100)</f>
        <v>0</v>
      </c>
      <c r="AC53">
        <f>2*29.3*Q53*0.92*(CD53-V53)</f>
        <v>0</v>
      </c>
      <c r="AD53">
        <f>2*0.95*5.67E-8*(((CD53+$B$7)+273)^4-(V53+273)^4)</f>
        <v>0</v>
      </c>
      <c r="AE53">
        <f>T53+AD53+AB53+AC53</f>
        <v>0</v>
      </c>
      <c r="AF53">
        <v>0</v>
      </c>
      <c r="AG53">
        <v>0</v>
      </c>
      <c r="AH53">
        <f>IF(AF53*$H$13&gt;=AJ53,1.0,(AJ53/(AJ53-AF53*$H$13)))</f>
        <v>0</v>
      </c>
      <c r="AI53">
        <f>(AH53-1)*100</f>
        <v>0</v>
      </c>
      <c r="AJ53">
        <f>MAX(0,($B$13+$C$13*CI53)/(1+$D$13*CI53)*CB53/(CD53+273)*$E$13)</f>
        <v>0</v>
      </c>
      <c r="AK53" t="s">
        <v>292</v>
      </c>
      <c r="AL53">
        <v>10143.9</v>
      </c>
      <c r="AM53">
        <v>715.476923076923</v>
      </c>
      <c r="AN53">
        <v>3262.08</v>
      </c>
      <c r="AO53">
        <f>1-AM53/AN53</f>
        <v>0</v>
      </c>
      <c r="AP53">
        <v>-0.577747479816223</v>
      </c>
      <c r="AQ53" t="s">
        <v>475</v>
      </c>
      <c r="AR53">
        <v>15401.4</v>
      </c>
      <c r="AS53">
        <v>1027.3688</v>
      </c>
      <c r="AT53">
        <v>1225.28</v>
      </c>
      <c r="AU53">
        <f>1-AS53/AT53</f>
        <v>0</v>
      </c>
      <c r="AV53">
        <v>0.5</v>
      </c>
      <c r="AW53">
        <f>BM53</f>
        <v>0</v>
      </c>
      <c r="AX53">
        <f>K53</f>
        <v>0</v>
      </c>
      <c r="AY53">
        <f>AU53*AV53*AW53</f>
        <v>0</v>
      </c>
      <c r="AZ53">
        <f>(AX53-AP53)/AW53</f>
        <v>0</v>
      </c>
      <c r="BA53">
        <f>(AN53-AT53)/AT53</f>
        <v>0</v>
      </c>
      <c r="BB53" t="s">
        <v>476</v>
      </c>
      <c r="BC53">
        <v>1027.3688</v>
      </c>
      <c r="BD53">
        <v>756.8</v>
      </c>
      <c r="BE53">
        <f>1-BD53/AT53</f>
        <v>0</v>
      </c>
      <c r="BF53">
        <f>(AT53-BC53)/(AT53-BD53)</f>
        <v>0</v>
      </c>
      <c r="BG53">
        <f>(AN53-AT53)/(AN53-BD53)</f>
        <v>0</v>
      </c>
      <c r="BH53">
        <f>(AT53-BC53)/(AT53-AM53)</f>
        <v>0</v>
      </c>
      <c r="BI53">
        <f>(AN53-AT53)/(AN53-AM53)</f>
        <v>0</v>
      </c>
      <c r="BJ53">
        <f>(BF53*BD53/BC53)</f>
        <v>0</v>
      </c>
      <c r="BK53">
        <f>(1-BJ53)</f>
        <v>0</v>
      </c>
      <c r="BL53">
        <f>$B$11*CJ53+$C$11*CK53+$F$11*CL53*(1-CO53)</f>
        <v>0</v>
      </c>
      <c r="BM53">
        <f>BL53*BN53</f>
        <v>0</v>
      </c>
      <c r="BN53">
        <f>($B$11*$D$9+$C$11*$D$9+$F$11*((CY53+CQ53)/MAX(CY53+CQ53+CZ53, 0.1)*$I$9+CZ53/MAX(CY53+CQ53+CZ53, 0.1)*$J$9))/($B$11+$C$11+$F$11)</f>
        <v>0</v>
      </c>
      <c r="BO53">
        <f>($B$11*$K$9+$C$11*$K$9+$F$11*((CY53+CQ53)/MAX(CY53+CQ53+CZ53, 0.1)*$P$9+CZ53/MAX(CY53+CQ53+CZ53, 0.1)*$Q$9))/($B$11+$C$11+$F$11)</f>
        <v>0</v>
      </c>
      <c r="BP53">
        <v>6</v>
      </c>
      <c r="BQ53">
        <v>0.5</v>
      </c>
      <c r="BR53" t="s">
        <v>295</v>
      </c>
      <c r="BS53">
        <v>2</v>
      </c>
      <c r="BT53">
        <v>1607456133.75</v>
      </c>
      <c r="BU53">
        <v>390.533033333333</v>
      </c>
      <c r="BV53">
        <v>400.007133333333</v>
      </c>
      <c r="BW53">
        <v>28.1726233333333</v>
      </c>
      <c r="BX53">
        <v>24.9548966666667</v>
      </c>
      <c r="BY53">
        <v>390.168233333333</v>
      </c>
      <c r="BZ53">
        <v>27.6557333333333</v>
      </c>
      <c r="CA53">
        <v>500.1939</v>
      </c>
      <c r="CB53">
        <v>101.936466666667</v>
      </c>
      <c r="CC53">
        <v>0.09997866</v>
      </c>
      <c r="CD53">
        <v>37.7845033333333</v>
      </c>
      <c r="CE53">
        <v>37.4986066666667</v>
      </c>
      <c r="CF53">
        <v>999.9</v>
      </c>
      <c r="CG53">
        <v>0</v>
      </c>
      <c r="CH53">
        <v>0</v>
      </c>
      <c r="CI53">
        <v>9996.89366666667</v>
      </c>
      <c r="CJ53">
        <v>0</v>
      </c>
      <c r="CK53">
        <v>240.848466666667</v>
      </c>
      <c r="CL53">
        <v>1399.98033333333</v>
      </c>
      <c r="CM53">
        <v>0.900006333333334</v>
      </c>
      <c r="CN53">
        <v>0.0999934166666667</v>
      </c>
      <c r="CO53">
        <v>0</v>
      </c>
      <c r="CP53">
        <v>1027.942</v>
      </c>
      <c r="CQ53">
        <v>4.99948</v>
      </c>
      <c r="CR53">
        <v>14808.57</v>
      </c>
      <c r="CS53">
        <v>11417.4533333333</v>
      </c>
      <c r="CT53">
        <v>47.1996666666667</v>
      </c>
      <c r="CU53">
        <v>48.562</v>
      </c>
      <c r="CV53">
        <v>47.8038</v>
      </c>
      <c r="CW53">
        <v>48.6290666666667</v>
      </c>
      <c r="CX53">
        <v>49.9747333333333</v>
      </c>
      <c r="CY53">
        <v>1255.49033333333</v>
      </c>
      <c r="CZ53">
        <v>139.49</v>
      </c>
      <c r="DA53">
        <v>0</v>
      </c>
      <c r="DB53">
        <v>224.900000095367</v>
      </c>
      <c r="DC53">
        <v>0</v>
      </c>
      <c r="DD53">
        <v>1027.3688</v>
      </c>
      <c r="DE53">
        <v>-53.9392306832227</v>
      </c>
      <c r="DF53">
        <v>-745.799998914345</v>
      </c>
      <c r="DG53">
        <v>14800.764</v>
      </c>
      <c r="DH53">
        <v>15</v>
      </c>
      <c r="DI53">
        <v>1607455777.6</v>
      </c>
      <c r="DJ53" t="s">
        <v>467</v>
      </c>
      <c r="DK53">
        <v>1607455777.6</v>
      </c>
      <c r="DL53">
        <v>1607455774.6</v>
      </c>
      <c r="DM53">
        <v>12</v>
      </c>
      <c r="DN53">
        <v>-0.013</v>
      </c>
      <c r="DO53">
        <v>-0.005</v>
      </c>
      <c r="DP53">
        <v>0.358</v>
      </c>
      <c r="DQ53">
        <v>0.367</v>
      </c>
      <c r="DR53">
        <v>400</v>
      </c>
      <c r="DS53">
        <v>25</v>
      </c>
      <c r="DT53">
        <v>0.27</v>
      </c>
      <c r="DU53">
        <v>0.17</v>
      </c>
      <c r="DV53">
        <v>6.81715689236907</v>
      </c>
      <c r="DW53">
        <v>0.225290729942774</v>
      </c>
      <c r="DX53">
        <v>0.0268448945058005</v>
      </c>
      <c r="DY53">
        <v>1</v>
      </c>
      <c r="DZ53">
        <v>-9.47241064516129</v>
      </c>
      <c r="EA53">
        <v>-0.265676129032262</v>
      </c>
      <c r="EB53">
        <v>0.0320097584853968</v>
      </c>
      <c r="EC53">
        <v>0</v>
      </c>
      <c r="ED53">
        <v>3.21711935483871</v>
      </c>
      <c r="EE53">
        <v>0.138430645161284</v>
      </c>
      <c r="EF53">
        <v>0.0103591704536123</v>
      </c>
      <c r="EG53">
        <v>1</v>
      </c>
      <c r="EH53">
        <v>2</v>
      </c>
      <c r="EI53">
        <v>3</v>
      </c>
      <c r="EJ53" t="s">
        <v>302</v>
      </c>
      <c r="EK53">
        <v>100</v>
      </c>
      <c r="EL53">
        <v>100</v>
      </c>
      <c r="EM53">
        <v>0.365</v>
      </c>
      <c r="EN53">
        <v>0.5177</v>
      </c>
      <c r="EO53">
        <v>0.524817490938197</v>
      </c>
      <c r="EP53">
        <v>-1.60436505785889e-05</v>
      </c>
      <c r="EQ53">
        <v>-1.15305589960158e-06</v>
      </c>
      <c r="ER53">
        <v>3.65813499827708e-10</v>
      </c>
      <c r="ES53">
        <v>0.391278023360359</v>
      </c>
      <c r="ET53">
        <v>0</v>
      </c>
      <c r="EU53">
        <v>0</v>
      </c>
      <c r="EV53">
        <v>0</v>
      </c>
      <c r="EW53">
        <v>18</v>
      </c>
      <c r="EX53">
        <v>2225</v>
      </c>
      <c r="EY53">
        <v>1</v>
      </c>
      <c r="EZ53">
        <v>25</v>
      </c>
      <c r="FA53">
        <v>6.1</v>
      </c>
      <c r="FB53">
        <v>6.1</v>
      </c>
      <c r="FC53">
        <v>2</v>
      </c>
      <c r="FD53">
        <v>512.055</v>
      </c>
      <c r="FE53">
        <v>510.519</v>
      </c>
      <c r="FF53">
        <v>36.61</v>
      </c>
      <c r="FG53">
        <v>35.289</v>
      </c>
      <c r="FH53">
        <v>30.0004</v>
      </c>
      <c r="FI53">
        <v>35.004</v>
      </c>
      <c r="FJ53">
        <v>35.0202</v>
      </c>
      <c r="FK53">
        <v>19.3164</v>
      </c>
      <c r="FL53">
        <v>0</v>
      </c>
      <c r="FM53">
        <v>100</v>
      </c>
      <c r="FN53">
        <v>-999.9</v>
      </c>
      <c r="FO53">
        <v>400</v>
      </c>
      <c r="FP53">
        <v>25.0043</v>
      </c>
      <c r="FQ53">
        <v>97.707</v>
      </c>
      <c r="FR53">
        <v>101.96</v>
      </c>
    </row>
    <row r="54" spans="1:174">
      <c r="A54">
        <v>38</v>
      </c>
      <c r="B54">
        <v>1607456357.5</v>
      </c>
      <c r="C54">
        <v>9210.5</v>
      </c>
      <c r="D54" t="s">
        <v>477</v>
      </c>
      <c r="E54" t="s">
        <v>478</v>
      </c>
      <c r="F54" t="s">
        <v>474</v>
      </c>
      <c r="G54" t="s">
        <v>306</v>
      </c>
      <c r="H54">
        <v>1607456349.75</v>
      </c>
      <c r="I54">
        <f>(J54)/1000</f>
        <v>0</v>
      </c>
      <c r="J54">
        <f>1000*CA54*AH54*(BW54-BX54)/(100*BP54*(1000-AH54*BW54))</f>
        <v>0</v>
      </c>
      <c r="K54">
        <f>CA54*AH54*(BV54-BU54*(1000-AH54*BX54)/(1000-AH54*BW54))/(100*BP54)</f>
        <v>0</v>
      </c>
      <c r="L54">
        <f>BU54 - IF(AH54&gt;1, K54*BP54*100.0/(AJ54*CI54), 0)</f>
        <v>0</v>
      </c>
      <c r="M54">
        <f>((S54-I54/2)*L54-K54)/(S54+I54/2)</f>
        <v>0</v>
      </c>
      <c r="N54">
        <f>M54*(CB54+CC54)/1000.0</f>
        <v>0</v>
      </c>
      <c r="O54">
        <f>(BU54 - IF(AH54&gt;1, K54*BP54*100.0/(AJ54*CI54), 0))*(CB54+CC54)/1000.0</f>
        <v>0</v>
      </c>
      <c r="P54">
        <f>2.0/((1/R54-1/Q54)+SIGN(R54)*SQRT((1/R54-1/Q54)*(1/R54-1/Q54) + 4*BQ54/((BQ54+1)*(BQ54+1))*(2*1/R54*1/Q54-1/Q54*1/Q54)))</f>
        <v>0</v>
      </c>
      <c r="Q54">
        <f>IF(LEFT(BR54,1)&lt;&gt;"0",IF(LEFT(BR54,1)="1",3.0,BS54),$D$5+$E$5*(CI54*CB54/($K$5*1000))+$F$5*(CI54*CB54/($K$5*1000))*MAX(MIN(BP54,$J$5),$I$5)*MAX(MIN(BP54,$J$5),$I$5)+$G$5*MAX(MIN(BP54,$J$5),$I$5)*(CI54*CB54/($K$5*1000))+$H$5*(CI54*CB54/($K$5*1000))*(CI54*CB54/($K$5*1000)))</f>
        <v>0</v>
      </c>
      <c r="R54">
        <f>I54*(1000-(1000*0.61365*exp(17.502*V54/(240.97+V54))/(CB54+CC54)+BW54)/2)/(1000*0.61365*exp(17.502*V54/(240.97+V54))/(CB54+CC54)-BW54)</f>
        <v>0</v>
      </c>
      <c r="S54">
        <f>1/((BQ54+1)/(P54/1.6)+1/(Q54/1.37)) + BQ54/((BQ54+1)/(P54/1.6) + BQ54/(Q54/1.37))</f>
        <v>0</v>
      </c>
      <c r="T54">
        <f>(BM54*BO54)</f>
        <v>0</v>
      </c>
      <c r="U54">
        <f>(CD54+(T54+2*0.95*5.67E-8*(((CD54+$B$7)+273)^4-(CD54+273)^4)-44100*I54)/(1.84*29.3*Q54+8*0.95*5.67E-8*(CD54+273)^3))</f>
        <v>0</v>
      </c>
      <c r="V54">
        <f>($C$7*CE54+$D$7*CF54+$E$7*U54)</f>
        <v>0</v>
      </c>
      <c r="W54">
        <f>0.61365*exp(17.502*V54/(240.97+V54))</f>
        <v>0</v>
      </c>
      <c r="X54">
        <f>(Y54/Z54*100)</f>
        <v>0</v>
      </c>
      <c r="Y54">
        <f>BW54*(CB54+CC54)/1000</f>
        <v>0</v>
      </c>
      <c r="Z54">
        <f>0.61365*exp(17.502*CD54/(240.97+CD54))</f>
        <v>0</v>
      </c>
      <c r="AA54">
        <f>(W54-BW54*(CB54+CC54)/1000)</f>
        <v>0</v>
      </c>
      <c r="AB54">
        <f>(-I54*44100)</f>
        <v>0</v>
      </c>
      <c r="AC54">
        <f>2*29.3*Q54*0.92*(CD54-V54)</f>
        <v>0</v>
      </c>
      <c r="AD54">
        <f>2*0.95*5.67E-8*(((CD54+$B$7)+273)^4-(V54+273)^4)</f>
        <v>0</v>
      </c>
      <c r="AE54">
        <f>T54+AD54+AB54+AC54</f>
        <v>0</v>
      </c>
      <c r="AF54">
        <v>0</v>
      </c>
      <c r="AG54">
        <v>0</v>
      </c>
      <c r="AH54">
        <f>IF(AF54*$H$13&gt;=AJ54,1.0,(AJ54/(AJ54-AF54*$H$13)))</f>
        <v>0</v>
      </c>
      <c r="AI54">
        <f>(AH54-1)*100</f>
        <v>0</v>
      </c>
      <c r="AJ54">
        <f>MAX(0,($B$13+$C$13*CI54)/(1+$D$13*CI54)*CB54/(CD54+273)*$E$13)</f>
        <v>0</v>
      </c>
      <c r="AK54" t="s">
        <v>292</v>
      </c>
      <c r="AL54">
        <v>10143.9</v>
      </c>
      <c r="AM54">
        <v>715.476923076923</v>
      </c>
      <c r="AN54">
        <v>3262.08</v>
      </c>
      <c r="AO54">
        <f>1-AM54/AN54</f>
        <v>0</v>
      </c>
      <c r="AP54">
        <v>-0.577747479816223</v>
      </c>
      <c r="AQ54" t="s">
        <v>479</v>
      </c>
      <c r="AR54">
        <v>15386.3</v>
      </c>
      <c r="AS54">
        <v>974.40516</v>
      </c>
      <c r="AT54">
        <v>1219.06</v>
      </c>
      <c r="AU54">
        <f>1-AS54/AT54</f>
        <v>0</v>
      </c>
      <c r="AV54">
        <v>0.5</v>
      </c>
      <c r="AW54">
        <f>BM54</f>
        <v>0</v>
      </c>
      <c r="AX54">
        <f>K54</f>
        <v>0</v>
      </c>
      <c r="AY54">
        <f>AU54*AV54*AW54</f>
        <v>0</v>
      </c>
      <c r="AZ54">
        <f>(AX54-AP54)/AW54</f>
        <v>0</v>
      </c>
      <c r="BA54">
        <f>(AN54-AT54)/AT54</f>
        <v>0</v>
      </c>
      <c r="BB54" t="s">
        <v>480</v>
      </c>
      <c r="BC54">
        <v>974.40516</v>
      </c>
      <c r="BD54">
        <v>730.84</v>
      </c>
      <c r="BE54">
        <f>1-BD54/AT54</f>
        <v>0</v>
      </c>
      <c r="BF54">
        <f>(AT54-BC54)/(AT54-BD54)</f>
        <v>0</v>
      </c>
      <c r="BG54">
        <f>(AN54-AT54)/(AN54-BD54)</f>
        <v>0</v>
      </c>
      <c r="BH54">
        <f>(AT54-BC54)/(AT54-AM54)</f>
        <v>0</v>
      </c>
      <c r="BI54">
        <f>(AN54-AT54)/(AN54-AM54)</f>
        <v>0</v>
      </c>
      <c r="BJ54">
        <f>(BF54*BD54/BC54)</f>
        <v>0</v>
      </c>
      <c r="BK54">
        <f>(1-BJ54)</f>
        <v>0</v>
      </c>
      <c r="BL54">
        <f>$B$11*CJ54+$C$11*CK54+$F$11*CL54*(1-CO54)</f>
        <v>0</v>
      </c>
      <c r="BM54">
        <f>BL54*BN54</f>
        <v>0</v>
      </c>
      <c r="BN54">
        <f>($B$11*$D$9+$C$11*$D$9+$F$11*((CY54+CQ54)/MAX(CY54+CQ54+CZ54, 0.1)*$I$9+CZ54/MAX(CY54+CQ54+CZ54, 0.1)*$J$9))/($B$11+$C$11+$F$11)</f>
        <v>0</v>
      </c>
      <c r="BO54">
        <f>($B$11*$K$9+$C$11*$K$9+$F$11*((CY54+CQ54)/MAX(CY54+CQ54+CZ54, 0.1)*$P$9+CZ54/MAX(CY54+CQ54+CZ54, 0.1)*$Q$9))/($B$11+$C$11+$F$11)</f>
        <v>0</v>
      </c>
      <c r="BP54">
        <v>6</v>
      </c>
      <c r="BQ54">
        <v>0.5</v>
      </c>
      <c r="BR54" t="s">
        <v>295</v>
      </c>
      <c r="BS54">
        <v>2</v>
      </c>
      <c r="BT54">
        <v>1607456349.75</v>
      </c>
      <c r="BU54">
        <v>385.908633333333</v>
      </c>
      <c r="BV54">
        <v>399.996133333333</v>
      </c>
      <c r="BW54">
        <v>29.6618133333333</v>
      </c>
      <c r="BX54">
        <v>24.9581366666667</v>
      </c>
      <c r="BY54">
        <v>385.540433333333</v>
      </c>
      <c r="BZ54">
        <v>29.0739633333333</v>
      </c>
      <c r="CA54">
        <v>500.190833333333</v>
      </c>
      <c r="CB54">
        <v>101.932866666667</v>
      </c>
      <c r="CC54">
        <v>0.09999833</v>
      </c>
      <c r="CD54">
        <v>37.48102</v>
      </c>
      <c r="CE54">
        <v>36.85725</v>
      </c>
      <c r="CF54">
        <v>999.9</v>
      </c>
      <c r="CG54">
        <v>0</v>
      </c>
      <c r="CH54">
        <v>0</v>
      </c>
      <c r="CI54">
        <v>10003.5786666667</v>
      </c>
      <c r="CJ54">
        <v>0</v>
      </c>
      <c r="CK54">
        <v>284.856733333333</v>
      </c>
      <c r="CL54">
        <v>1400.004</v>
      </c>
      <c r="CM54">
        <v>0.8999926</v>
      </c>
      <c r="CN54">
        <v>0.10000737</v>
      </c>
      <c r="CO54">
        <v>0</v>
      </c>
      <c r="CP54">
        <v>975.508833333333</v>
      </c>
      <c r="CQ54">
        <v>4.99948</v>
      </c>
      <c r="CR54">
        <v>14292.87</v>
      </c>
      <c r="CS54">
        <v>11417.59</v>
      </c>
      <c r="CT54">
        <v>47.0956</v>
      </c>
      <c r="CU54">
        <v>48.4475</v>
      </c>
      <c r="CV54">
        <v>47.7748</v>
      </c>
      <c r="CW54">
        <v>48.3078666666666</v>
      </c>
      <c r="CX54">
        <v>49.8894</v>
      </c>
      <c r="CY54">
        <v>1255.49133333333</v>
      </c>
      <c r="CZ54">
        <v>139.512666666667</v>
      </c>
      <c r="DA54">
        <v>0</v>
      </c>
      <c r="DB54">
        <v>215.100000143051</v>
      </c>
      <c r="DC54">
        <v>0</v>
      </c>
      <c r="DD54">
        <v>974.40516</v>
      </c>
      <c r="DE54">
        <v>-132.129230554629</v>
      </c>
      <c r="DF54">
        <v>-1572.35384390794</v>
      </c>
      <c r="DG54">
        <v>14279.12</v>
      </c>
      <c r="DH54">
        <v>15</v>
      </c>
      <c r="DI54">
        <v>1607455777.6</v>
      </c>
      <c r="DJ54" t="s">
        <v>467</v>
      </c>
      <c r="DK54">
        <v>1607455777.6</v>
      </c>
      <c r="DL54">
        <v>1607455774.6</v>
      </c>
      <c r="DM54">
        <v>12</v>
      </c>
      <c r="DN54">
        <v>-0.013</v>
      </c>
      <c r="DO54">
        <v>-0.005</v>
      </c>
      <c r="DP54">
        <v>0.358</v>
      </c>
      <c r="DQ54">
        <v>0.367</v>
      </c>
      <c r="DR54">
        <v>400</v>
      </c>
      <c r="DS54">
        <v>25</v>
      </c>
      <c r="DT54">
        <v>0.27</v>
      </c>
      <c r="DU54">
        <v>0.17</v>
      </c>
      <c r="DV54">
        <v>10.1861661776039</v>
      </c>
      <c r="DW54">
        <v>-0.229290565303315</v>
      </c>
      <c r="DX54">
        <v>0.0251377276468419</v>
      </c>
      <c r="DY54">
        <v>1</v>
      </c>
      <c r="DZ54">
        <v>-14.0886483870968</v>
      </c>
      <c r="EA54">
        <v>0.299162903225786</v>
      </c>
      <c r="EB54">
        <v>0.0321998384184259</v>
      </c>
      <c r="EC54">
        <v>0</v>
      </c>
      <c r="ED54">
        <v>4.70406516129032</v>
      </c>
      <c r="EE54">
        <v>-0.116419838709671</v>
      </c>
      <c r="EF54">
        <v>0.00879922462528625</v>
      </c>
      <c r="EG54">
        <v>1</v>
      </c>
      <c r="EH54">
        <v>2</v>
      </c>
      <c r="EI54">
        <v>3</v>
      </c>
      <c r="EJ54" t="s">
        <v>302</v>
      </c>
      <c r="EK54">
        <v>100</v>
      </c>
      <c r="EL54">
        <v>100</v>
      </c>
      <c r="EM54">
        <v>0.368</v>
      </c>
      <c r="EN54">
        <v>0.5872</v>
      </c>
      <c r="EO54">
        <v>0.524817490938197</v>
      </c>
      <c r="EP54">
        <v>-1.60436505785889e-05</v>
      </c>
      <c r="EQ54">
        <v>-1.15305589960158e-06</v>
      </c>
      <c r="ER54">
        <v>3.65813499827708e-10</v>
      </c>
      <c r="ES54">
        <v>0.391278023360359</v>
      </c>
      <c r="ET54">
        <v>0</v>
      </c>
      <c r="EU54">
        <v>0</v>
      </c>
      <c r="EV54">
        <v>0</v>
      </c>
      <c r="EW54">
        <v>18</v>
      </c>
      <c r="EX54">
        <v>2225</v>
      </c>
      <c r="EY54">
        <v>1</v>
      </c>
      <c r="EZ54">
        <v>25</v>
      </c>
      <c r="FA54">
        <v>9.7</v>
      </c>
      <c r="FB54">
        <v>9.7</v>
      </c>
      <c r="FC54">
        <v>2</v>
      </c>
      <c r="FD54">
        <v>509.914</v>
      </c>
      <c r="FE54">
        <v>510.384</v>
      </c>
      <c r="FF54">
        <v>36.5886</v>
      </c>
      <c r="FG54">
        <v>35.3532</v>
      </c>
      <c r="FH54">
        <v>29.9998</v>
      </c>
      <c r="FI54">
        <v>35.0777</v>
      </c>
      <c r="FJ54">
        <v>35.0895</v>
      </c>
      <c r="FK54">
        <v>19.3126</v>
      </c>
      <c r="FL54">
        <v>0</v>
      </c>
      <c r="FM54">
        <v>100</v>
      </c>
      <c r="FN54">
        <v>-999.9</v>
      </c>
      <c r="FO54">
        <v>400</v>
      </c>
      <c r="FP54">
        <v>28.0388</v>
      </c>
      <c r="FQ54">
        <v>97.6977</v>
      </c>
      <c r="FR54">
        <v>101.949</v>
      </c>
    </row>
    <row r="55" spans="1:174">
      <c r="A55">
        <v>39</v>
      </c>
      <c r="B55">
        <v>1607456641</v>
      </c>
      <c r="C55">
        <v>9494</v>
      </c>
      <c r="D55" t="s">
        <v>481</v>
      </c>
      <c r="E55" t="s">
        <v>482</v>
      </c>
      <c r="F55" t="s">
        <v>464</v>
      </c>
      <c r="G55" t="s">
        <v>483</v>
      </c>
      <c r="H55">
        <v>1607456633</v>
      </c>
      <c r="I55">
        <f>(J55)/1000</f>
        <v>0</v>
      </c>
      <c r="J55">
        <f>1000*CA55*AH55*(BW55-BX55)/(100*BP55*(1000-AH55*BW55))</f>
        <v>0</v>
      </c>
      <c r="K55">
        <f>CA55*AH55*(BV55-BU55*(1000-AH55*BX55)/(1000-AH55*BW55))/(100*BP55)</f>
        <v>0</v>
      </c>
      <c r="L55">
        <f>BU55 - IF(AH55&gt;1, K55*BP55*100.0/(AJ55*CI55), 0)</f>
        <v>0</v>
      </c>
      <c r="M55">
        <f>((S55-I55/2)*L55-K55)/(S55+I55/2)</f>
        <v>0</v>
      </c>
      <c r="N55">
        <f>M55*(CB55+CC55)/1000.0</f>
        <v>0</v>
      </c>
      <c r="O55">
        <f>(BU55 - IF(AH55&gt;1, K55*BP55*100.0/(AJ55*CI55), 0))*(CB55+CC55)/1000.0</f>
        <v>0</v>
      </c>
      <c r="P55">
        <f>2.0/((1/R55-1/Q55)+SIGN(R55)*SQRT((1/R55-1/Q55)*(1/R55-1/Q55) + 4*BQ55/((BQ55+1)*(BQ55+1))*(2*1/R55*1/Q55-1/Q55*1/Q55)))</f>
        <v>0</v>
      </c>
      <c r="Q55">
        <f>IF(LEFT(BR55,1)&lt;&gt;"0",IF(LEFT(BR55,1)="1",3.0,BS55),$D$5+$E$5*(CI55*CB55/($K$5*1000))+$F$5*(CI55*CB55/($K$5*1000))*MAX(MIN(BP55,$J$5),$I$5)*MAX(MIN(BP55,$J$5),$I$5)+$G$5*MAX(MIN(BP55,$J$5),$I$5)*(CI55*CB55/($K$5*1000))+$H$5*(CI55*CB55/($K$5*1000))*(CI55*CB55/($K$5*1000)))</f>
        <v>0</v>
      </c>
      <c r="R55">
        <f>I55*(1000-(1000*0.61365*exp(17.502*V55/(240.97+V55))/(CB55+CC55)+BW55)/2)/(1000*0.61365*exp(17.502*V55/(240.97+V55))/(CB55+CC55)-BW55)</f>
        <v>0</v>
      </c>
      <c r="S55">
        <f>1/((BQ55+1)/(P55/1.6)+1/(Q55/1.37)) + BQ55/((BQ55+1)/(P55/1.6) + BQ55/(Q55/1.37))</f>
        <v>0</v>
      </c>
      <c r="T55">
        <f>(BM55*BO55)</f>
        <v>0</v>
      </c>
      <c r="U55">
        <f>(CD55+(T55+2*0.95*5.67E-8*(((CD55+$B$7)+273)^4-(CD55+273)^4)-44100*I55)/(1.84*29.3*Q55+8*0.95*5.67E-8*(CD55+273)^3))</f>
        <v>0</v>
      </c>
      <c r="V55">
        <f>($C$7*CE55+$D$7*CF55+$E$7*U55)</f>
        <v>0</v>
      </c>
      <c r="W55">
        <f>0.61365*exp(17.502*V55/(240.97+V55))</f>
        <v>0</v>
      </c>
      <c r="X55">
        <f>(Y55/Z55*100)</f>
        <v>0</v>
      </c>
      <c r="Y55">
        <f>BW55*(CB55+CC55)/1000</f>
        <v>0</v>
      </c>
      <c r="Z55">
        <f>0.61365*exp(17.502*CD55/(240.97+CD55))</f>
        <v>0</v>
      </c>
      <c r="AA55">
        <f>(W55-BW55*(CB55+CC55)/1000)</f>
        <v>0</v>
      </c>
      <c r="AB55">
        <f>(-I55*44100)</f>
        <v>0</v>
      </c>
      <c r="AC55">
        <f>2*29.3*Q55*0.92*(CD55-V55)</f>
        <v>0</v>
      </c>
      <c r="AD55">
        <f>2*0.95*5.67E-8*(((CD55+$B$7)+273)^4-(V55+273)^4)</f>
        <v>0</v>
      </c>
      <c r="AE55">
        <f>T55+AD55+AB55+AC55</f>
        <v>0</v>
      </c>
      <c r="AF55">
        <v>0</v>
      </c>
      <c r="AG55">
        <v>0</v>
      </c>
      <c r="AH55">
        <f>IF(AF55*$H$13&gt;=AJ55,1.0,(AJ55/(AJ55-AF55*$H$13)))</f>
        <v>0</v>
      </c>
      <c r="AI55">
        <f>(AH55-1)*100</f>
        <v>0</v>
      </c>
      <c r="AJ55">
        <f>MAX(0,($B$13+$C$13*CI55)/(1+$D$13*CI55)*CB55/(CD55+273)*$E$13)</f>
        <v>0</v>
      </c>
      <c r="AK55" t="s">
        <v>292</v>
      </c>
      <c r="AL55">
        <v>10143.9</v>
      </c>
      <c r="AM55">
        <v>715.476923076923</v>
      </c>
      <c r="AN55">
        <v>3262.08</v>
      </c>
      <c r="AO55">
        <f>1-AM55/AN55</f>
        <v>0</v>
      </c>
      <c r="AP55">
        <v>-0.577747479816223</v>
      </c>
      <c r="AQ55" t="s">
        <v>484</v>
      </c>
      <c r="AR55">
        <v>15424</v>
      </c>
      <c r="AS55">
        <v>844.225038461539</v>
      </c>
      <c r="AT55">
        <v>1036.82</v>
      </c>
      <c r="AU55">
        <f>1-AS55/AT55</f>
        <v>0</v>
      </c>
      <c r="AV55">
        <v>0.5</v>
      </c>
      <c r="AW55">
        <f>BM55</f>
        <v>0</v>
      </c>
      <c r="AX55">
        <f>K55</f>
        <v>0</v>
      </c>
      <c r="AY55">
        <f>AU55*AV55*AW55</f>
        <v>0</v>
      </c>
      <c r="AZ55">
        <f>(AX55-AP55)/AW55</f>
        <v>0</v>
      </c>
      <c r="BA55">
        <f>(AN55-AT55)/AT55</f>
        <v>0</v>
      </c>
      <c r="BB55" t="s">
        <v>485</v>
      </c>
      <c r="BC55">
        <v>844.225038461539</v>
      </c>
      <c r="BD55">
        <v>668.75</v>
      </c>
      <c r="BE55">
        <f>1-BD55/AT55</f>
        <v>0</v>
      </c>
      <c r="BF55">
        <f>(AT55-BC55)/(AT55-BD55)</f>
        <v>0</v>
      </c>
      <c r="BG55">
        <f>(AN55-AT55)/(AN55-BD55)</f>
        <v>0</v>
      </c>
      <c r="BH55">
        <f>(AT55-BC55)/(AT55-AM55)</f>
        <v>0</v>
      </c>
      <c r="BI55">
        <f>(AN55-AT55)/(AN55-AM55)</f>
        <v>0</v>
      </c>
      <c r="BJ55">
        <f>(BF55*BD55/BC55)</f>
        <v>0</v>
      </c>
      <c r="BK55">
        <f>(1-BJ55)</f>
        <v>0</v>
      </c>
      <c r="BL55">
        <f>$B$11*CJ55+$C$11*CK55+$F$11*CL55*(1-CO55)</f>
        <v>0</v>
      </c>
      <c r="BM55">
        <f>BL55*BN55</f>
        <v>0</v>
      </c>
      <c r="BN55">
        <f>($B$11*$D$9+$C$11*$D$9+$F$11*((CY55+CQ55)/MAX(CY55+CQ55+CZ55, 0.1)*$I$9+CZ55/MAX(CY55+CQ55+CZ55, 0.1)*$J$9))/($B$11+$C$11+$F$11)</f>
        <v>0</v>
      </c>
      <c r="BO55">
        <f>($B$11*$K$9+$C$11*$K$9+$F$11*((CY55+CQ55)/MAX(CY55+CQ55+CZ55, 0.1)*$P$9+CZ55/MAX(CY55+CQ55+CZ55, 0.1)*$Q$9))/($B$11+$C$11+$F$11)</f>
        <v>0</v>
      </c>
      <c r="BP55">
        <v>6</v>
      </c>
      <c r="BQ55">
        <v>0.5</v>
      </c>
      <c r="BR55" t="s">
        <v>295</v>
      </c>
      <c r="BS55">
        <v>2</v>
      </c>
      <c r="BT55">
        <v>1607456633</v>
      </c>
      <c r="BU55">
        <v>391.861096774193</v>
      </c>
      <c r="BV55">
        <v>399.993225806452</v>
      </c>
      <c r="BW55">
        <v>27.2736548387097</v>
      </c>
      <c r="BX55">
        <v>24.9768</v>
      </c>
      <c r="BY55">
        <v>391.456096774193</v>
      </c>
      <c r="BZ55">
        <v>26.9086548387097</v>
      </c>
      <c r="CA55">
        <v>500.148483870968</v>
      </c>
      <c r="CB55">
        <v>101.919451612903</v>
      </c>
      <c r="CC55">
        <v>0.0999385741935484</v>
      </c>
      <c r="CD55">
        <v>37.6224451612903</v>
      </c>
      <c r="CE55">
        <v>37.4417580645161</v>
      </c>
      <c r="CF55">
        <v>999.9</v>
      </c>
      <c r="CG55">
        <v>0</v>
      </c>
      <c r="CH55">
        <v>0</v>
      </c>
      <c r="CI55">
        <v>10002.8370967742</v>
      </c>
      <c r="CJ55">
        <v>0</v>
      </c>
      <c r="CK55">
        <v>192.042322580645</v>
      </c>
      <c r="CL55">
        <v>1399.9964516129</v>
      </c>
      <c r="CM55">
        <v>0.899994709677419</v>
      </c>
      <c r="CN55">
        <v>0.10000535483871</v>
      </c>
      <c r="CO55">
        <v>0</v>
      </c>
      <c r="CP55">
        <v>844.801967741935</v>
      </c>
      <c r="CQ55">
        <v>4.99948</v>
      </c>
      <c r="CR55">
        <v>12848.0387096774</v>
      </c>
      <c r="CS55">
        <v>11417.5161290323</v>
      </c>
      <c r="CT55">
        <v>46.756</v>
      </c>
      <c r="CU55">
        <v>48.062</v>
      </c>
      <c r="CV55">
        <v>47.399</v>
      </c>
      <c r="CW55">
        <v>48.011935483871</v>
      </c>
      <c r="CX55">
        <v>49.554064516129</v>
      </c>
      <c r="CY55">
        <v>1255.49129032258</v>
      </c>
      <c r="CZ55">
        <v>139.505161290323</v>
      </c>
      <c r="DA55">
        <v>0</v>
      </c>
      <c r="DB55">
        <v>282.700000047684</v>
      </c>
      <c r="DC55">
        <v>0</v>
      </c>
      <c r="DD55">
        <v>844.225038461539</v>
      </c>
      <c r="DE55">
        <v>-64.5383588830302</v>
      </c>
      <c r="DF55">
        <v>-884.717947400928</v>
      </c>
      <c r="DG55">
        <v>12839.8692307692</v>
      </c>
      <c r="DH55">
        <v>15</v>
      </c>
      <c r="DI55">
        <v>1607456664.5</v>
      </c>
      <c r="DJ55" t="s">
        <v>486</v>
      </c>
      <c r="DK55">
        <v>1607456662</v>
      </c>
      <c r="DL55">
        <v>1607456664.5</v>
      </c>
      <c r="DM55">
        <v>13</v>
      </c>
      <c r="DN55">
        <v>0.048</v>
      </c>
      <c r="DO55">
        <v>-0.004</v>
      </c>
      <c r="DP55">
        <v>0.405</v>
      </c>
      <c r="DQ55">
        <v>0.365</v>
      </c>
      <c r="DR55">
        <v>400</v>
      </c>
      <c r="DS55">
        <v>25</v>
      </c>
      <c r="DT55">
        <v>0.22</v>
      </c>
      <c r="DU55">
        <v>0.03</v>
      </c>
      <c r="DV55">
        <v>6.01672488414984</v>
      </c>
      <c r="DW55">
        <v>-0.943020137951601</v>
      </c>
      <c r="DX55">
        <v>0.0708898137334521</v>
      </c>
      <c r="DY55">
        <v>0</v>
      </c>
      <c r="DZ55">
        <v>-8.18281451612903</v>
      </c>
      <c r="EA55">
        <v>1.30309935483873</v>
      </c>
      <c r="EB55">
        <v>0.0978135504775487</v>
      </c>
      <c r="EC55">
        <v>0</v>
      </c>
      <c r="ED55">
        <v>2.41549516129032</v>
      </c>
      <c r="EE55">
        <v>-0.445339354838715</v>
      </c>
      <c r="EF55">
        <v>0.0331965914370512</v>
      </c>
      <c r="EG55">
        <v>0</v>
      </c>
      <c r="EH55">
        <v>0</v>
      </c>
      <c r="EI55">
        <v>3</v>
      </c>
      <c r="EJ55" t="s">
        <v>310</v>
      </c>
      <c r="EK55">
        <v>100</v>
      </c>
      <c r="EL55">
        <v>100</v>
      </c>
      <c r="EM55">
        <v>0.405</v>
      </c>
      <c r="EN55">
        <v>0.365</v>
      </c>
      <c r="EO55">
        <v>0.524817490938197</v>
      </c>
      <c r="EP55">
        <v>-1.60436505785889e-05</v>
      </c>
      <c r="EQ55">
        <v>-1.15305589960158e-06</v>
      </c>
      <c r="ER55">
        <v>3.65813499827708e-10</v>
      </c>
      <c r="ES55">
        <v>-0.192861185618049</v>
      </c>
      <c r="ET55">
        <v>-0.0148585495900011</v>
      </c>
      <c r="EU55">
        <v>0.00206202478538563</v>
      </c>
      <c r="EV55">
        <v>-2.15789431663115e-05</v>
      </c>
      <c r="EW55">
        <v>18</v>
      </c>
      <c r="EX55">
        <v>2225</v>
      </c>
      <c r="EY55">
        <v>1</v>
      </c>
      <c r="EZ55">
        <v>25</v>
      </c>
      <c r="FA55">
        <v>14.4</v>
      </c>
      <c r="FB55">
        <v>14.4</v>
      </c>
      <c r="FC55">
        <v>2</v>
      </c>
      <c r="FD55">
        <v>505.209</v>
      </c>
      <c r="FE55">
        <v>510.572</v>
      </c>
      <c r="FF55">
        <v>36.4309</v>
      </c>
      <c r="FG55">
        <v>35.1427</v>
      </c>
      <c r="FH55">
        <v>30.0001</v>
      </c>
      <c r="FI55">
        <v>34.9331</v>
      </c>
      <c r="FJ55">
        <v>34.9553</v>
      </c>
      <c r="FK55">
        <v>19.2967</v>
      </c>
      <c r="FL55">
        <v>0</v>
      </c>
      <c r="FM55">
        <v>100</v>
      </c>
      <c r="FN55">
        <v>-999.9</v>
      </c>
      <c r="FO55">
        <v>400</v>
      </c>
      <c r="FP55">
        <v>29.4952</v>
      </c>
      <c r="FQ55">
        <v>97.7416</v>
      </c>
      <c r="FR55">
        <v>101.988</v>
      </c>
    </row>
    <row r="56" spans="1:174">
      <c r="A56">
        <v>40</v>
      </c>
      <c r="B56">
        <v>1607456968.5</v>
      </c>
      <c r="C56">
        <v>9821.5</v>
      </c>
      <c r="D56" t="s">
        <v>487</v>
      </c>
      <c r="E56" t="s">
        <v>488</v>
      </c>
      <c r="F56" t="s">
        <v>464</v>
      </c>
      <c r="G56" t="s">
        <v>483</v>
      </c>
      <c r="H56">
        <v>1607456960.75</v>
      </c>
      <c r="I56">
        <f>(J56)/1000</f>
        <v>0</v>
      </c>
      <c r="J56">
        <f>1000*CA56*AH56*(BW56-BX56)/(100*BP56*(1000-AH56*BW56))</f>
        <v>0</v>
      </c>
      <c r="K56">
        <f>CA56*AH56*(BV56-BU56*(1000-AH56*BX56)/(1000-AH56*BW56))/(100*BP56)</f>
        <v>0</v>
      </c>
      <c r="L56">
        <f>BU56 - IF(AH56&gt;1, K56*BP56*100.0/(AJ56*CI56), 0)</f>
        <v>0</v>
      </c>
      <c r="M56">
        <f>((S56-I56/2)*L56-K56)/(S56+I56/2)</f>
        <v>0</v>
      </c>
      <c r="N56">
        <f>M56*(CB56+CC56)/1000.0</f>
        <v>0</v>
      </c>
      <c r="O56">
        <f>(BU56 - IF(AH56&gt;1, K56*BP56*100.0/(AJ56*CI56), 0))*(CB56+CC56)/1000.0</f>
        <v>0</v>
      </c>
      <c r="P56">
        <f>2.0/((1/R56-1/Q56)+SIGN(R56)*SQRT((1/R56-1/Q56)*(1/R56-1/Q56) + 4*BQ56/((BQ56+1)*(BQ56+1))*(2*1/R56*1/Q56-1/Q56*1/Q56)))</f>
        <v>0</v>
      </c>
      <c r="Q56">
        <f>IF(LEFT(BR56,1)&lt;&gt;"0",IF(LEFT(BR56,1)="1",3.0,BS56),$D$5+$E$5*(CI56*CB56/($K$5*1000))+$F$5*(CI56*CB56/($K$5*1000))*MAX(MIN(BP56,$J$5),$I$5)*MAX(MIN(BP56,$J$5),$I$5)+$G$5*MAX(MIN(BP56,$J$5),$I$5)*(CI56*CB56/($K$5*1000))+$H$5*(CI56*CB56/($K$5*1000))*(CI56*CB56/($K$5*1000)))</f>
        <v>0</v>
      </c>
      <c r="R56">
        <f>I56*(1000-(1000*0.61365*exp(17.502*V56/(240.97+V56))/(CB56+CC56)+BW56)/2)/(1000*0.61365*exp(17.502*V56/(240.97+V56))/(CB56+CC56)-BW56)</f>
        <v>0</v>
      </c>
      <c r="S56">
        <f>1/((BQ56+1)/(P56/1.6)+1/(Q56/1.37)) + BQ56/((BQ56+1)/(P56/1.6) + BQ56/(Q56/1.37))</f>
        <v>0</v>
      </c>
      <c r="T56">
        <f>(BM56*BO56)</f>
        <v>0</v>
      </c>
      <c r="U56">
        <f>(CD56+(T56+2*0.95*5.67E-8*(((CD56+$B$7)+273)^4-(CD56+273)^4)-44100*I56)/(1.84*29.3*Q56+8*0.95*5.67E-8*(CD56+273)^3))</f>
        <v>0</v>
      </c>
      <c r="V56">
        <f>($C$7*CE56+$D$7*CF56+$E$7*U56)</f>
        <v>0</v>
      </c>
      <c r="W56">
        <f>0.61365*exp(17.502*V56/(240.97+V56))</f>
        <v>0</v>
      </c>
      <c r="X56">
        <f>(Y56/Z56*100)</f>
        <v>0</v>
      </c>
      <c r="Y56">
        <f>BW56*(CB56+CC56)/1000</f>
        <v>0</v>
      </c>
      <c r="Z56">
        <f>0.61365*exp(17.502*CD56/(240.97+CD56))</f>
        <v>0</v>
      </c>
      <c r="AA56">
        <f>(W56-BW56*(CB56+CC56)/1000)</f>
        <v>0</v>
      </c>
      <c r="AB56">
        <f>(-I56*44100)</f>
        <v>0</v>
      </c>
      <c r="AC56">
        <f>2*29.3*Q56*0.92*(CD56-V56)</f>
        <v>0</v>
      </c>
      <c r="AD56">
        <f>2*0.95*5.67E-8*(((CD56+$B$7)+273)^4-(V56+273)^4)</f>
        <v>0</v>
      </c>
      <c r="AE56">
        <f>T56+AD56+AB56+AC56</f>
        <v>0</v>
      </c>
      <c r="AF56">
        <v>0</v>
      </c>
      <c r="AG56">
        <v>0</v>
      </c>
      <c r="AH56">
        <f>IF(AF56*$H$13&gt;=AJ56,1.0,(AJ56/(AJ56-AF56*$H$13)))</f>
        <v>0</v>
      </c>
      <c r="AI56">
        <f>(AH56-1)*100</f>
        <v>0</v>
      </c>
      <c r="AJ56">
        <f>MAX(0,($B$13+$C$13*CI56)/(1+$D$13*CI56)*CB56/(CD56+273)*$E$13)</f>
        <v>0</v>
      </c>
      <c r="AK56" t="s">
        <v>292</v>
      </c>
      <c r="AL56">
        <v>10143.9</v>
      </c>
      <c r="AM56">
        <v>715.476923076923</v>
      </c>
      <c r="AN56">
        <v>3262.08</v>
      </c>
      <c r="AO56">
        <f>1-AM56/AN56</f>
        <v>0</v>
      </c>
      <c r="AP56">
        <v>-0.577747479816223</v>
      </c>
      <c r="AQ56" t="s">
        <v>489</v>
      </c>
      <c r="AR56">
        <v>15413.7</v>
      </c>
      <c r="AS56">
        <v>1084.0872</v>
      </c>
      <c r="AT56">
        <v>1309.62</v>
      </c>
      <c r="AU56">
        <f>1-AS56/AT56</f>
        <v>0</v>
      </c>
      <c r="AV56">
        <v>0.5</v>
      </c>
      <c r="AW56">
        <f>BM56</f>
        <v>0</v>
      </c>
      <c r="AX56">
        <f>K56</f>
        <v>0</v>
      </c>
      <c r="AY56">
        <f>AU56*AV56*AW56</f>
        <v>0</v>
      </c>
      <c r="AZ56">
        <f>(AX56-AP56)/AW56</f>
        <v>0</v>
      </c>
      <c r="BA56">
        <f>(AN56-AT56)/AT56</f>
        <v>0</v>
      </c>
      <c r="BB56" t="s">
        <v>490</v>
      </c>
      <c r="BC56">
        <v>1084.0872</v>
      </c>
      <c r="BD56">
        <v>734.33</v>
      </c>
      <c r="BE56">
        <f>1-BD56/AT56</f>
        <v>0</v>
      </c>
      <c r="BF56">
        <f>(AT56-BC56)/(AT56-BD56)</f>
        <v>0</v>
      </c>
      <c r="BG56">
        <f>(AN56-AT56)/(AN56-BD56)</f>
        <v>0</v>
      </c>
      <c r="BH56">
        <f>(AT56-BC56)/(AT56-AM56)</f>
        <v>0</v>
      </c>
      <c r="BI56">
        <f>(AN56-AT56)/(AN56-AM56)</f>
        <v>0</v>
      </c>
      <c r="BJ56">
        <f>(BF56*BD56/BC56)</f>
        <v>0</v>
      </c>
      <c r="BK56">
        <f>(1-BJ56)</f>
        <v>0</v>
      </c>
      <c r="BL56">
        <f>$B$11*CJ56+$C$11*CK56+$F$11*CL56*(1-CO56)</f>
        <v>0</v>
      </c>
      <c r="BM56">
        <f>BL56*BN56</f>
        <v>0</v>
      </c>
      <c r="BN56">
        <f>($B$11*$D$9+$C$11*$D$9+$F$11*((CY56+CQ56)/MAX(CY56+CQ56+CZ56, 0.1)*$I$9+CZ56/MAX(CY56+CQ56+CZ56, 0.1)*$J$9))/($B$11+$C$11+$F$11)</f>
        <v>0</v>
      </c>
      <c r="BO56">
        <f>($B$11*$K$9+$C$11*$K$9+$F$11*((CY56+CQ56)/MAX(CY56+CQ56+CZ56, 0.1)*$P$9+CZ56/MAX(CY56+CQ56+CZ56, 0.1)*$Q$9))/($B$11+$C$11+$F$11)</f>
        <v>0</v>
      </c>
      <c r="BP56">
        <v>6</v>
      </c>
      <c r="BQ56">
        <v>0.5</v>
      </c>
      <c r="BR56" t="s">
        <v>295</v>
      </c>
      <c r="BS56">
        <v>2</v>
      </c>
      <c r="BT56">
        <v>1607456960.75</v>
      </c>
      <c r="BU56">
        <v>388.8447</v>
      </c>
      <c r="BV56">
        <v>399.992333333333</v>
      </c>
      <c r="BW56">
        <v>28.2344466666667</v>
      </c>
      <c r="BX56">
        <v>24.8878333333333</v>
      </c>
      <c r="BY56">
        <v>388.431033333333</v>
      </c>
      <c r="BZ56">
        <v>27.71806</v>
      </c>
      <c r="CA56">
        <v>500.133233333333</v>
      </c>
      <c r="CB56">
        <v>101.905533333333</v>
      </c>
      <c r="CC56">
        <v>0.0999984033333333</v>
      </c>
      <c r="CD56">
        <v>37.2260233333333</v>
      </c>
      <c r="CE56">
        <v>36.8711966666667</v>
      </c>
      <c r="CF56">
        <v>999.9</v>
      </c>
      <c r="CG56">
        <v>0</v>
      </c>
      <c r="CH56">
        <v>0</v>
      </c>
      <c r="CI56">
        <v>9996.35533333333</v>
      </c>
      <c r="CJ56">
        <v>0</v>
      </c>
      <c r="CK56">
        <v>131.440766666667</v>
      </c>
      <c r="CL56">
        <v>1399.99733333333</v>
      </c>
      <c r="CM56">
        <v>0.9000005</v>
      </c>
      <c r="CN56">
        <v>0.09999905</v>
      </c>
      <c r="CO56">
        <v>0</v>
      </c>
      <c r="CP56">
        <v>1088.38066666667</v>
      </c>
      <c r="CQ56">
        <v>4.99948</v>
      </c>
      <c r="CR56">
        <v>15924.9833333333</v>
      </c>
      <c r="CS56">
        <v>11417.55</v>
      </c>
      <c r="CT56">
        <v>46.6164666666667</v>
      </c>
      <c r="CU56">
        <v>48.0872</v>
      </c>
      <c r="CV56">
        <v>47.3498</v>
      </c>
      <c r="CW56">
        <v>47.8121333333333</v>
      </c>
      <c r="CX56">
        <v>49.3956</v>
      </c>
      <c r="CY56">
        <v>1255.5</v>
      </c>
      <c r="CZ56">
        <v>139.497666666667</v>
      </c>
      <c r="DA56">
        <v>0</v>
      </c>
      <c r="DB56">
        <v>326.700000047684</v>
      </c>
      <c r="DC56">
        <v>0</v>
      </c>
      <c r="DD56">
        <v>1084.0872</v>
      </c>
      <c r="DE56">
        <v>-425.937691679441</v>
      </c>
      <c r="DF56">
        <v>-5967.46922171282</v>
      </c>
      <c r="DG56">
        <v>15864.14</v>
      </c>
      <c r="DH56">
        <v>15</v>
      </c>
      <c r="DI56">
        <v>1607456664.5</v>
      </c>
      <c r="DJ56" t="s">
        <v>486</v>
      </c>
      <c r="DK56">
        <v>1607456662</v>
      </c>
      <c r="DL56">
        <v>1607456664.5</v>
      </c>
      <c r="DM56">
        <v>13</v>
      </c>
      <c r="DN56">
        <v>0.048</v>
      </c>
      <c r="DO56">
        <v>-0.004</v>
      </c>
      <c r="DP56">
        <v>0.405</v>
      </c>
      <c r="DQ56">
        <v>0.365</v>
      </c>
      <c r="DR56">
        <v>400</v>
      </c>
      <c r="DS56">
        <v>25</v>
      </c>
      <c r="DT56">
        <v>0.22</v>
      </c>
      <c r="DU56">
        <v>0.03</v>
      </c>
      <c r="DV56">
        <v>8.18075543621294</v>
      </c>
      <c r="DW56">
        <v>-0.229714899424544</v>
      </c>
      <c r="DX56">
        <v>0.0233567681826984</v>
      </c>
      <c r="DY56">
        <v>1</v>
      </c>
      <c r="DZ56">
        <v>-11.1496258064516</v>
      </c>
      <c r="EA56">
        <v>0.386554838709703</v>
      </c>
      <c r="EB56">
        <v>0.0348355766213678</v>
      </c>
      <c r="EC56">
        <v>0</v>
      </c>
      <c r="ED56">
        <v>3.34764580645161</v>
      </c>
      <c r="EE56">
        <v>-0.268106612903225</v>
      </c>
      <c r="EF56">
        <v>0.0200399565021409</v>
      </c>
      <c r="EG56">
        <v>0</v>
      </c>
      <c r="EH56">
        <v>1</v>
      </c>
      <c r="EI56">
        <v>3</v>
      </c>
      <c r="EJ56" t="s">
        <v>297</v>
      </c>
      <c r="EK56">
        <v>100</v>
      </c>
      <c r="EL56">
        <v>100</v>
      </c>
      <c r="EM56">
        <v>0.414</v>
      </c>
      <c r="EN56">
        <v>0.5144</v>
      </c>
      <c r="EO56">
        <v>0.572474403384976</v>
      </c>
      <c r="EP56">
        <v>-1.60436505785889e-05</v>
      </c>
      <c r="EQ56">
        <v>-1.15305589960158e-06</v>
      </c>
      <c r="ER56">
        <v>3.65813499827708e-10</v>
      </c>
      <c r="ES56">
        <v>0.387671241131929</v>
      </c>
      <c r="ET56">
        <v>0</v>
      </c>
      <c r="EU56">
        <v>0</v>
      </c>
      <c r="EV56">
        <v>0</v>
      </c>
      <c r="EW56">
        <v>18</v>
      </c>
      <c r="EX56">
        <v>2225</v>
      </c>
      <c r="EY56">
        <v>1</v>
      </c>
      <c r="EZ56">
        <v>25</v>
      </c>
      <c r="FA56">
        <v>5.1</v>
      </c>
      <c r="FB56">
        <v>5.1</v>
      </c>
      <c r="FC56">
        <v>2</v>
      </c>
      <c r="FD56">
        <v>512.778</v>
      </c>
      <c r="FE56">
        <v>510.841</v>
      </c>
      <c r="FF56">
        <v>36.2135</v>
      </c>
      <c r="FG56">
        <v>34.9189</v>
      </c>
      <c r="FH56">
        <v>29.9994</v>
      </c>
      <c r="FI56">
        <v>34.7286</v>
      </c>
      <c r="FJ56">
        <v>34.7529</v>
      </c>
      <c r="FK56">
        <v>19.3022</v>
      </c>
      <c r="FL56">
        <v>0</v>
      </c>
      <c r="FM56">
        <v>100</v>
      </c>
      <c r="FN56">
        <v>-999.9</v>
      </c>
      <c r="FO56">
        <v>400</v>
      </c>
      <c r="FP56">
        <v>29.4952</v>
      </c>
      <c r="FQ56">
        <v>97.7847</v>
      </c>
      <c r="FR56">
        <v>102.024</v>
      </c>
    </row>
    <row r="57" spans="1:174">
      <c r="A57">
        <v>41</v>
      </c>
      <c r="B57">
        <v>1607457241</v>
      </c>
      <c r="C57">
        <v>10094</v>
      </c>
      <c r="D57" t="s">
        <v>491</v>
      </c>
      <c r="E57" t="s">
        <v>492</v>
      </c>
      <c r="F57" t="s">
        <v>417</v>
      </c>
      <c r="G57" t="s">
        <v>380</v>
      </c>
      <c r="H57">
        <v>1607457233.25</v>
      </c>
      <c r="I57">
        <f>(J57)/1000</f>
        <v>0</v>
      </c>
      <c r="J57">
        <f>1000*CA57*AH57*(BW57-BX57)/(100*BP57*(1000-AH57*BW57))</f>
        <v>0</v>
      </c>
      <c r="K57">
        <f>CA57*AH57*(BV57-BU57*(1000-AH57*BX57)/(1000-AH57*BW57))/(100*BP57)</f>
        <v>0</v>
      </c>
      <c r="L57">
        <f>BU57 - IF(AH57&gt;1, K57*BP57*100.0/(AJ57*CI57), 0)</f>
        <v>0</v>
      </c>
      <c r="M57">
        <f>((S57-I57/2)*L57-K57)/(S57+I57/2)</f>
        <v>0</v>
      </c>
      <c r="N57">
        <f>M57*(CB57+CC57)/1000.0</f>
        <v>0</v>
      </c>
      <c r="O57">
        <f>(BU57 - IF(AH57&gt;1, K57*BP57*100.0/(AJ57*CI57), 0))*(CB57+CC57)/1000.0</f>
        <v>0</v>
      </c>
      <c r="P57">
        <f>2.0/((1/R57-1/Q57)+SIGN(R57)*SQRT((1/R57-1/Q57)*(1/R57-1/Q57) + 4*BQ57/((BQ57+1)*(BQ57+1))*(2*1/R57*1/Q57-1/Q57*1/Q57)))</f>
        <v>0</v>
      </c>
      <c r="Q57">
        <f>IF(LEFT(BR57,1)&lt;&gt;"0",IF(LEFT(BR57,1)="1",3.0,BS57),$D$5+$E$5*(CI57*CB57/($K$5*1000))+$F$5*(CI57*CB57/($K$5*1000))*MAX(MIN(BP57,$J$5),$I$5)*MAX(MIN(BP57,$J$5),$I$5)+$G$5*MAX(MIN(BP57,$J$5),$I$5)*(CI57*CB57/($K$5*1000))+$H$5*(CI57*CB57/($K$5*1000))*(CI57*CB57/($K$5*1000)))</f>
        <v>0</v>
      </c>
      <c r="R57">
        <f>I57*(1000-(1000*0.61365*exp(17.502*V57/(240.97+V57))/(CB57+CC57)+BW57)/2)/(1000*0.61365*exp(17.502*V57/(240.97+V57))/(CB57+CC57)-BW57)</f>
        <v>0</v>
      </c>
      <c r="S57">
        <f>1/((BQ57+1)/(P57/1.6)+1/(Q57/1.37)) + BQ57/((BQ57+1)/(P57/1.6) + BQ57/(Q57/1.37))</f>
        <v>0</v>
      </c>
      <c r="T57">
        <f>(BM57*BO57)</f>
        <v>0</v>
      </c>
      <c r="U57">
        <f>(CD57+(T57+2*0.95*5.67E-8*(((CD57+$B$7)+273)^4-(CD57+273)^4)-44100*I57)/(1.84*29.3*Q57+8*0.95*5.67E-8*(CD57+273)^3))</f>
        <v>0</v>
      </c>
      <c r="V57">
        <f>($C$7*CE57+$D$7*CF57+$E$7*U57)</f>
        <v>0</v>
      </c>
      <c r="W57">
        <f>0.61365*exp(17.502*V57/(240.97+V57))</f>
        <v>0</v>
      </c>
      <c r="X57">
        <f>(Y57/Z57*100)</f>
        <v>0</v>
      </c>
      <c r="Y57">
        <f>BW57*(CB57+CC57)/1000</f>
        <v>0</v>
      </c>
      <c r="Z57">
        <f>0.61365*exp(17.502*CD57/(240.97+CD57))</f>
        <v>0</v>
      </c>
      <c r="AA57">
        <f>(W57-BW57*(CB57+CC57)/1000)</f>
        <v>0</v>
      </c>
      <c r="AB57">
        <f>(-I57*44100)</f>
        <v>0</v>
      </c>
      <c r="AC57">
        <f>2*29.3*Q57*0.92*(CD57-V57)</f>
        <v>0</v>
      </c>
      <c r="AD57">
        <f>2*0.95*5.67E-8*(((CD57+$B$7)+273)^4-(V57+273)^4)</f>
        <v>0</v>
      </c>
      <c r="AE57">
        <f>T57+AD57+AB57+AC57</f>
        <v>0</v>
      </c>
      <c r="AF57">
        <v>0</v>
      </c>
      <c r="AG57">
        <v>0</v>
      </c>
      <c r="AH57">
        <f>IF(AF57*$H$13&gt;=AJ57,1.0,(AJ57/(AJ57-AF57*$H$13)))</f>
        <v>0</v>
      </c>
      <c r="AI57">
        <f>(AH57-1)*100</f>
        <v>0</v>
      </c>
      <c r="AJ57">
        <f>MAX(0,($B$13+$C$13*CI57)/(1+$D$13*CI57)*CB57/(CD57+273)*$E$13)</f>
        <v>0</v>
      </c>
      <c r="AK57" t="s">
        <v>292</v>
      </c>
      <c r="AL57">
        <v>10143.9</v>
      </c>
      <c r="AM57">
        <v>715.476923076923</v>
      </c>
      <c r="AN57">
        <v>3262.08</v>
      </c>
      <c r="AO57">
        <f>1-AM57/AN57</f>
        <v>0</v>
      </c>
      <c r="AP57">
        <v>-0.577747479816223</v>
      </c>
      <c r="AQ57" t="s">
        <v>493</v>
      </c>
      <c r="AR57">
        <v>15486.3</v>
      </c>
      <c r="AS57">
        <v>552.48936</v>
      </c>
      <c r="AT57">
        <v>567.79</v>
      </c>
      <c r="AU57">
        <f>1-AS57/AT57</f>
        <v>0</v>
      </c>
      <c r="AV57">
        <v>0.5</v>
      </c>
      <c r="AW57">
        <f>BM57</f>
        <v>0</v>
      </c>
      <c r="AX57">
        <f>K57</f>
        <v>0</v>
      </c>
      <c r="AY57">
        <f>AU57*AV57*AW57</f>
        <v>0</v>
      </c>
      <c r="AZ57">
        <f>(AX57-AP57)/AW57</f>
        <v>0</v>
      </c>
      <c r="BA57">
        <f>(AN57-AT57)/AT57</f>
        <v>0</v>
      </c>
      <c r="BB57" t="s">
        <v>494</v>
      </c>
      <c r="BC57">
        <v>552.48936</v>
      </c>
      <c r="BD57">
        <v>469.99</v>
      </c>
      <c r="BE57">
        <f>1-BD57/AT57</f>
        <v>0</v>
      </c>
      <c r="BF57">
        <f>(AT57-BC57)/(AT57-BD57)</f>
        <v>0</v>
      </c>
      <c r="BG57">
        <f>(AN57-AT57)/(AN57-BD57)</f>
        <v>0</v>
      </c>
      <c r="BH57">
        <f>(AT57-BC57)/(AT57-AM57)</f>
        <v>0</v>
      </c>
      <c r="BI57">
        <f>(AN57-AT57)/(AN57-AM57)</f>
        <v>0</v>
      </c>
      <c r="BJ57">
        <f>(BF57*BD57/BC57)</f>
        <v>0</v>
      </c>
      <c r="BK57">
        <f>(1-BJ57)</f>
        <v>0</v>
      </c>
      <c r="BL57">
        <f>$B$11*CJ57+$C$11*CK57+$F$11*CL57*(1-CO57)</f>
        <v>0</v>
      </c>
      <c r="BM57">
        <f>BL57*BN57</f>
        <v>0</v>
      </c>
      <c r="BN57">
        <f>($B$11*$D$9+$C$11*$D$9+$F$11*((CY57+CQ57)/MAX(CY57+CQ57+CZ57, 0.1)*$I$9+CZ57/MAX(CY57+CQ57+CZ57, 0.1)*$J$9))/($B$11+$C$11+$F$11)</f>
        <v>0</v>
      </c>
      <c r="BO57">
        <f>($B$11*$K$9+$C$11*$K$9+$F$11*((CY57+CQ57)/MAX(CY57+CQ57+CZ57, 0.1)*$P$9+CZ57/MAX(CY57+CQ57+CZ57, 0.1)*$Q$9))/($B$11+$C$11+$F$11)</f>
        <v>0</v>
      </c>
      <c r="BP57">
        <v>6</v>
      </c>
      <c r="BQ57">
        <v>0.5</v>
      </c>
      <c r="BR57" t="s">
        <v>295</v>
      </c>
      <c r="BS57">
        <v>2</v>
      </c>
      <c r="BT57">
        <v>1607457233.25</v>
      </c>
      <c r="BU57">
        <v>400.127566666667</v>
      </c>
      <c r="BV57">
        <v>400.017366666667</v>
      </c>
      <c r="BW57">
        <v>24.7765466666667</v>
      </c>
      <c r="BX57">
        <v>24.8369366666667</v>
      </c>
      <c r="BY57">
        <v>399.722433333333</v>
      </c>
      <c r="BZ57">
        <v>24.42041</v>
      </c>
      <c r="CA57">
        <v>500.110666666667</v>
      </c>
      <c r="CB57">
        <v>101.898233333333</v>
      </c>
      <c r="CC57">
        <v>0.0999976566666667</v>
      </c>
      <c r="CD57">
        <v>37.2744633333333</v>
      </c>
      <c r="CE57">
        <v>37.81524</v>
      </c>
      <c r="CF57">
        <v>999.9</v>
      </c>
      <c r="CG57">
        <v>0</v>
      </c>
      <c r="CH57">
        <v>0</v>
      </c>
      <c r="CI57">
        <v>9997.91433333333</v>
      </c>
      <c r="CJ57">
        <v>0</v>
      </c>
      <c r="CK57">
        <v>617.282766666667</v>
      </c>
      <c r="CL57">
        <v>1400.00333333333</v>
      </c>
      <c r="CM57">
        <v>0.899999866666667</v>
      </c>
      <c r="CN57">
        <v>0.10000015</v>
      </c>
      <c r="CO57">
        <v>0</v>
      </c>
      <c r="CP57">
        <v>552.5179</v>
      </c>
      <c r="CQ57">
        <v>4.99948</v>
      </c>
      <c r="CR57">
        <v>8249.84266666667</v>
      </c>
      <c r="CS57">
        <v>11417.6066666667</v>
      </c>
      <c r="CT57">
        <v>46.4957333333333</v>
      </c>
      <c r="CU57">
        <v>48.104</v>
      </c>
      <c r="CV57">
        <v>47.1787333333333</v>
      </c>
      <c r="CW57">
        <v>47.8498</v>
      </c>
      <c r="CX57">
        <v>49.2955333333333</v>
      </c>
      <c r="CY57">
        <v>1255.50633333333</v>
      </c>
      <c r="CZ57">
        <v>139.499666666667</v>
      </c>
      <c r="DA57">
        <v>0</v>
      </c>
      <c r="DB57">
        <v>271.5</v>
      </c>
      <c r="DC57">
        <v>0</v>
      </c>
      <c r="DD57">
        <v>552.48936</v>
      </c>
      <c r="DE57">
        <v>-3.68230769334796</v>
      </c>
      <c r="DF57">
        <v>-79.5761538432091</v>
      </c>
      <c r="DG57">
        <v>8249.5572</v>
      </c>
      <c r="DH57">
        <v>15</v>
      </c>
      <c r="DI57">
        <v>1607456664.5</v>
      </c>
      <c r="DJ57" t="s">
        <v>486</v>
      </c>
      <c r="DK57">
        <v>1607456662</v>
      </c>
      <c r="DL57">
        <v>1607456664.5</v>
      </c>
      <c r="DM57">
        <v>13</v>
      </c>
      <c r="DN57">
        <v>0.048</v>
      </c>
      <c r="DO57">
        <v>-0.004</v>
      </c>
      <c r="DP57">
        <v>0.405</v>
      </c>
      <c r="DQ57">
        <v>0.365</v>
      </c>
      <c r="DR57">
        <v>400</v>
      </c>
      <c r="DS57">
        <v>25</v>
      </c>
      <c r="DT57">
        <v>0.22</v>
      </c>
      <c r="DU57">
        <v>0.03</v>
      </c>
      <c r="DV57">
        <v>-0.073953567656746</v>
      </c>
      <c r="DW57">
        <v>0.282083738701691</v>
      </c>
      <c r="DX57">
        <v>0.0318488142670977</v>
      </c>
      <c r="DY57">
        <v>1</v>
      </c>
      <c r="DZ57">
        <v>0.115485432258065</v>
      </c>
      <c r="EA57">
        <v>-0.379844341935484</v>
      </c>
      <c r="EB57">
        <v>0.0424599646572368</v>
      </c>
      <c r="EC57">
        <v>0</v>
      </c>
      <c r="ED57">
        <v>-0.0631865838709677</v>
      </c>
      <c r="EE57">
        <v>0.219668303225807</v>
      </c>
      <c r="EF57">
        <v>0.0165038697723682</v>
      </c>
      <c r="EG57">
        <v>0</v>
      </c>
      <c r="EH57">
        <v>1</v>
      </c>
      <c r="EI57">
        <v>3</v>
      </c>
      <c r="EJ57" t="s">
        <v>297</v>
      </c>
      <c r="EK57">
        <v>100</v>
      </c>
      <c r="EL57">
        <v>100</v>
      </c>
      <c r="EM57">
        <v>0.405</v>
      </c>
      <c r="EN57">
        <v>0.3572</v>
      </c>
      <c r="EO57">
        <v>0.572474403384976</v>
      </c>
      <c r="EP57">
        <v>-1.60436505785889e-05</v>
      </c>
      <c r="EQ57">
        <v>-1.15305589960158e-06</v>
      </c>
      <c r="ER57">
        <v>3.65813499827708e-10</v>
      </c>
      <c r="ES57">
        <v>-0.196467967846479</v>
      </c>
      <c r="ET57">
        <v>-0.0148585495900011</v>
      </c>
      <c r="EU57">
        <v>0.00206202478538563</v>
      </c>
      <c r="EV57">
        <v>-2.15789431663115e-05</v>
      </c>
      <c r="EW57">
        <v>18</v>
      </c>
      <c r="EX57">
        <v>2225</v>
      </c>
      <c r="EY57">
        <v>1</v>
      </c>
      <c r="EZ57">
        <v>25</v>
      </c>
      <c r="FA57">
        <v>9.7</v>
      </c>
      <c r="FB57">
        <v>9.6</v>
      </c>
      <c r="FC57">
        <v>2</v>
      </c>
      <c r="FD57">
        <v>507.985</v>
      </c>
      <c r="FE57">
        <v>511.112</v>
      </c>
      <c r="FF57">
        <v>36.063</v>
      </c>
      <c r="FG57">
        <v>34.7389</v>
      </c>
      <c r="FH57">
        <v>29.9999</v>
      </c>
      <c r="FI57">
        <v>34.5479</v>
      </c>
      <c r="FJ57">
        <v>34.5779</v>
      </c>
      <c r="FK57">
        <v>19.3049</v>
      </c>
      <c r="FL57">
        <v>0</v>
      </c>
      <c r="FM57">
        <v>100</v>
      </c>
      <c r="FN57">
        <v>-999.9</v>
      </c>
      <c r="FO57">
        <v>400</v>
      </c>
      <c r="FP57">
        <v>28.0721</v>
      </c>
      <c r="FQ57">
        <v>97.8247</v>
      </c>
      <c r="FR57">
        <v>102.056</v>
      </c>
    </row>
    <row r="58" spans="1:174">
      <c r="A58">
        <v>42</v>
      </c>
      <c r="B58">
        <v>1607457388.5</v>
      </c>
      <c r="C58">
        <v>10241.5</v>
      </c>
      <c r="D58" t="s">
        <v>495</v>
      </c>
      <c r="E58" t="s">
        <v>496</v>
      </c>
      <c r="F58" t="s">
        <v>417</v>
      </c>
      <c r="G58" t="s">
        <v>380</v>
      </c>
      <c r="H58">
        <v>1607457380.75</v>
      </c>
      <c r="I58">
        <f>(J58)/1000</f>
        <v>0</v>
      </c>
      <c r="J58">
        <f>1000*CA58*AH58*(BW58-BX58)/(100*BP58*(1000-AH58*BW58))</f>
        <v>0</v>
      </c>
      <c r="K58">
        <f>CA58*AH58*(BV58-BU58*(1000-AH58*BX58)/(1000-AH58*BW58))/(100*BP58)</f>
        <v>0</v>
      </c>
      <c r="L58">
        <f>BU58 - IF(AH58&gt;1, K58*BP58*100.0/(AJ58*CI58), 0)</f>
        <v>0</v>
      </c>
      <c r="M58">
        <f>((S58-I58/2)*L58-K58)/(S58+I58/2)</f>
        <v>0</v>
      </c>
      <c r="N58">
        <f>M58*(CB58+CC58)/1000.0</f>
        <v>0</v>
      </c>
      <c r="O58">
        <f>(BU58 - IF(AH58&gt;1, K58*BP58*100.0/(AJ58*CI58), 0))*(CB58+CC58)/1000.0</f>
        <v>0</v>
      </c>
      <c r="P58">
        <f>2.0/((1/R58-1/Q58)+SIGN(R58)*SQRT((1/R58-1/Q58)*(1/R58-1/Q58) + 4*BQ58/((BQ58+1)*(BQ58+1))*(2*1/R58*1/Q58-1/Q58*1/Q58)))</f>
        <v>0</v>
      </c>
      <c r="Q58">
        <f>IF(LEFT(BR58,1)&lt;&gt;"0",IF(LEFT(BR58,1)="1",3.0,BS58),$D$5+$E$5*(CI58*CB58/($K$5*1000))+$F$5*(CI58*CB58/($K$5*1000))*MAX(MIN(BP58,$J$5),$I$5)*MAX(MIN(BP58,$J$5),$I$5)+$G$5*MAX(MIN(BP58,$J$5),$I$5)*(CI58*CB58/($K$5*1000))+$H$5*(CI58*CB58/($K$5*1000))*(CI58*CB58/($K$5*1000)))</f>
        <v>0</v>
      </c>
      <c r="R58">
        <f>I58*(1000-(1000*0.61365*exp(17.502*V58/(240.97+V58))/(CB58+CC58)+BW58)/2)/(1000*0.61365*exp(17.502*V58/(240.97+V58))/(CB58+CC58)-BW58)</f>
        <v>0</v>
      </c>
      <c r="S58">
        <f>1/((BQ58+1)/(P58/1.6)+1/(Q58/1.37)) + BQ58/((BQ58+1)/(P58/1.6) + BQ58/(Q58/1.37))</f>
        <v>0</v>
      </c>
      <c r="T58">
        <f>(BM58*BO58)</f>
        <v>0</v>
      </c>
      <c r="U58">
        <f>(CD58+(T58+2*0.95*5.67E-8*(((CD58+$B$7)+273)^4-(CD58+273)^4)-44100*I58)/(1.84*29.3*Q58+8*0.95*5.67E-8*(CD58+273)^3))</f>
        <v>0</v>
      </c>
      <c r="V58">
        <f>($C$7*CE58+$D$7*CF58+$E$7*U58)</f>
        <v>0</v>
      </c>
      <c r="W58">
        <f>0.61365*exp(17.502*V58/(240.97+V58))</f>
        <v>0</v>
      </c>
      <c r="X58">
        <f>(Y58/Z58*100)</f>
        <v>0</v>
      </c>
      <c r="Y58">
        <f>BW58*(CB58+CC58)/1000</f>
        <v>0</v>
      </c>
      <c r="Z58">
        <f>0.61365*exp(17.502*CD58/(240.97+CD58))</f>
        <v>0</v>
      </c>
      <c r="AA58">
        <f>(W58-BW58*(CB58+CC58)/1000)</f>
        <v>0</v>
      </c>
      <c r="AB58">
        <f>(-I58*44100)</f>
        <v>0</v>
      </c>
      <c r="AC58">
        <f>2*29.3*Q58*0.92*(CD58-V58)</f>
        <v>0</v>
      </c>
      <c r="AD58">
        <f>2*0.95*5.67E-8*(((CD58+$B$7)+273)^4-(V58+273)^4)</f>
        <v>0</v>
      </c>
      <c r="AE58">
        <f>T58+AD58+AB58+AC58</f>
        <v>0</v>
      </c>
      <c r="AF58">
        <v>0</v>
      </c>
      <c r="AG58">
        <v>0</v>
      </c>
      <c r="AH58">
        <f>IF(AF58*$H$13&gt;=AJ58,1.0,(AJ58/(AJ58-AF58*$H$13)))</f>
        <v>0</v>
      </c>
      <c r="AI58">
        <f>(AH58-1)*100</f>
        <v>0</v>
      </c>
      <c r="AJ58">
        <f>MAX(0,($B$13+$C$13*CI58)/(1+$D$13*CI58)*CB58/(CD58+273)*$E$13)</f>
        <v>0</v>
      </c>
      <c r="AK58" t="s">
        <v>292</v>
      </c>
      <c r="AL58">
        <v>10143.9</v>
      </c>
      <c r="AM58">
        <v>715.476923076923</v>
      </c>
      <c r="AN58">
        <v>3262.08</v>
      </c>
      <c r="AO58">
        <f>1-AM58/AN58</f>
        <v>0</v>
      </c>
      <c r="AP58">
        <v>-0.577747479816223</v>
      </c>
      <c r="AQ58" t="s">
        <v>497</v>
      </c>
      <c r="AR58">
        <v>15475</v>
      </c>
      <c r="AS58">
        <v>649.134576923077</v>
      </c>
      <c r="AT58">
        <v>673.45</v>
      </c>
      <c r="AU58">
        <f>1-AS58/AT58</f>
        <v>0</v>
      </c>
      <c r="AV58">
        <v>0.5</v>
      </c>
      <c r="AW58">
        <f>BM58</f>
        <v>0</v>
      </c>
      <c r="AX58">
        <f>K58</f>
        <v>0</v>
      </c>
      <c r="AY58">
        <f>AU58*AV58*AW58</f>
        <v>0</v>
      </c>
      <c r="AZ58">
        <f>(AX58-AP58)/AW58</f>
        <v>0</v>
      </c>
      <c r="BA58">
        <f>(AN58-AT58)/AT58</f>
        <v>0</v>
      </c>
      <c r="BB58" t="s">
        <v>498</v>
      </c>
      <c r="BC58">
        <v>649.134576923077</v>
      </c>
      <c r="BD58">
        <v>498.26</v>
      </c>
      <c r="BE58">
        <f>1-BD58/AT58</f>
        <v>0</v>
      </c>
      <c r="BF58">
        <f>(AT58-BC58)/(AT58-BD58)</f>
        <v>0</v>
      </c>
      <c r="BG58">
        <f>(AN58-AT58)/(AN58-BD58)</f>
        <v>0</v>
      </c>
      <c r="BH58">
        <f>(AT58-BC58)/(AT58-AM58)</f>
        <v>0</v>
      </c>
      <c r="BI58">
        <f>(AN58-AT58)/(AN58-AM58)</f>
        <v>0</v>
      </c>
      <c r="BJ58">
        <f>(BF58*BD58/BC58)</f>
        <v>0</v>
      </c>
      <c r="BK58">
        <f>(1-BJ58)</f>
        <v>0</v>
      </c>
      <c r="BL58">
        <f>$B$11*CJ58+$C$11*CK58+$F$11*CL58*(1-CO58)</f>
        <v>0</v>
      </c>
      <c r="BM58">
        <f>BL58*BN58</f>
        <v>0</v>
      </c>
      <c r="BN58">
        <f>($B$11*$D$9+$C$11*$D$9+$F$11*((CY58+CQ58)/MAX(CY58+CQ58+CZ58, 0.1)*$I$9+CZ58/MAX(CY58+CQ58+CZ58, 0.1)*$J$9))/($B$11+$C$11+$F$11)</f>
        <v>0</v>
      </c>
      <c r="BO58">
        <f>($B$11*$K$9+$C$11*$K$9+$F$11*((CY58+CQ58)/MAX(CY58+CQ58+CZ58, 0.1)*$P$9+CZ58/MAX(CY58+CQ58+CZ58, 0.1)*$Q$9))/($B$11+$C$11+$F$11)</f>
        <v>0</v>
      </c>
      <c r="BP58">
        <v>6</v>
      </c>
      <c r="BQ58">
        <v>0.5</v>
      </c>
      <c r="BR58" t="s">
        <v>295</v>
      </c>
      <c r="BS58">
        <v>2</v>
      </c>
      <c r="BT58">
        <v>1607457380.75</v>
      </c>
      <c r="BU58">
        <v>400.1952</v>
      </c>
      <c r="BV58">
        <v>400.003333333333</v>
      </c>
      <c r="BW58">
        <v>24.7744133333333</v>
      </c>
      <c r="BX58">
        <v>24.84703</v>
      </c>
      <c r="BY58">
        <v>399.7252</v>
      </c>
      <c r="BZ58">
        <v>24.3974133333333</v>
      </c>
      <c r="CA58">
        <v>500.0982</v>
      </c>
      <c r="CB58">
        <v>101.893166666667</v>
      </c>
      <c r="CC58">
        <v>0.09997864</v>
      </c>
      <c r="CD58">
        <v>37.41026</v>
      </c>
      <c r="CE58">
        <v>37.78858</v>
      </c>
      <c r="CF58">
        <v>999.9</v>
      </c>
      <c r="CG58">
        <v>0</v>
      </c>
      <c r="CH58">
        <v>0</v>
      </c>
      <c r="CI58">
        <v>10003.4723333333</v>
      </c>
      <c r="CJ58">
        <v>0</v>
      </c>
      <c r="CK58">
        <v>797.143733333333</v>
      </c>
      <c r="CL58">
        <v>1399.99933333333</v>
      </c>
      <c r="CM58">
        <v>0.900008033333333</v>
      </c>
      <c r="CN58">
        <v>0.0999920633333333</v>
      </c>
      <c r="CO58">
        <v>0</v>
      </c>
      <c r="CP58">
        <v>649.1635</v>
      </c>
      <c r="CQ58">
        <v>4.99948</v>
      </c>
      <c r="CR58">
        <v>9812.551</v>
      </c>
      <c r="CS58">
        <v>11417.5933333333</v>
      </c>
      <c r="CT58">
        <v>46.7582</v>
      </c>
      <c r="CU58">
        <v>48.3372</v>
      </c>
      <c r="CV58">
        <v>47.3708</v>
      </c>
      <c r="CW58">
        <v>48.1291333333333</v>
      </c>
      <c r="CX58">
        <v>49.5288666666667</v>
      </c>
      <c r="CY58">
        <v>1255.51033333333</v>
      </c>
      <c r="CZ58">
        <v>139.489</v>
      </c>
      <c r="DA58">
        <v>0</v>
      </c>
      <c r="DB58">
        <v>146.400000095367</v>
      </c>
      <c r="DC58">
        <v>0</v>
      </c>
      <c r="DD58">
        <v>649.134576923077</v>
      </c>
      <c r="DE58">
        <v>-10.9823247941123</v>
      </c>
      <c r="DF58">
        <v>-88.6324785426407</v>
      </c>
      <c r="DG58">
        <v>9812.90153846154</v>
      </c>
      <c r="DH58">
        <v>15</v>
      </c>
      <c r="DI58">
        <v>1607457406</v>
      </c>
      <c r="DJ58" t="s">
        <v>499</v>
      </c>
      <c r="DK58">
        <v>1607457405</v>
      </c>
      <c r="DL58">
        <v>1607457406</v>
      </c>
      <c r="DM58">
        <v>14</v>
      </c>
      <c r="DN58">
        <v>0.064</v>
      </c>
      <c r="DO58">
        <v>0.019</v>
      </c>
      <c r="DP58">
        <v>0.47</v>
      </c>
      <c r="DQ58">
        <v>0.377</v>
      </c>
      <c r="DR58">
        <v>400</v>
      </c>
      <c r="DS58">
        <v>25</v>
      </c>
      <c r="DT58">
        <v>0.37</v>
      </c>
      <c r="DU58">
        <v>0.12</v>
      </c>
      <c r="DV58">
        <v>-0.0760020932322573</v>
      </c>
      <c r="DW58">
        <v>0.122395906670498</v>
      </c>
      <c r="DX58">
        <v>0.01984924635147</v>
      </c>
      <c r="DY58">
        <v>1</v>
      </c>
      <c r="DZ58">
        <v>0.128855970967742</v>
      </c>
      <c r="EA58">
        <v>-0.259946191935484</v>
      </c>
      <c r="EB58">
        <v>0.0286604607990914</v>
      </c>
      <c r="EC58">
        <v>0</v>
      </c>
      <c r="ED58">
        <v>-0.0962214225806451</v>
      </c>
      <c r="EE58">
        <v>0.339846512903226</v>
      </c>
      <c r="EF58">
        <v>0.0254761186104557</v>
      </c>
      <c r="EG58">
        <v>0</v>
      </c>
      <c r="EH58">
        <v>1</v>
      </c>
      <c r="EI58">
        <v>3</v>
      </c>
      <c r="EJ58" t="s">
        <v>297</v>
      </c>
      <c r="EK58">
        <v>100</v>
      </c>
      <c r="EL58">
        <v>100</v>
      </c>
      <c r="EM58">
        <v>0.47</v>
      </c>
      <c r="EN58">
        <v>0.377</v>
      </c>
      <c r="EO58">
        <v>0.572474403384976</v>
      </c>
      <c r="EP58">
        <v>-1.60436505785889e-05</v>
      </c>
      <c r="EQ58">
        <v>-1.15305589960158e-06</v>
      </c>
      <c r="ER58">
        <v>3.65813499827708e-10</v>
      </c>
      <c r="ES58">
        <v>-0.196467967846479</v>
      </c>
      <c r="ET58">
        <v>-0.0148585495900011</v>
      </c>
      <c r="EU58">
        <v>0.00206202478538563</v>
      </c>
      <c r="EV58">
        <v>-2.15789431663115e-05</v>
      </c>
      <c r="EW58">
        <v>18</v>
      </c>
      <c r="EX58">
        <v>2225</v>
      </c>
      <c r="EY58">
        <v>1</v>
      </c>
      <c r="EZ58">
        <v>25</v>
      </c>
      <c r="FA58">
        <v>12.1</v>
      </c>
      <c r="FB58">
        <v>12.1</v>
      </c>
      <c r="FC58">
        <v>2</v>
      </c>
      <c r="FD58">
        <v>509.676</v>
      </c>
      <c r="FE58">
        <v>511.057</v>
      </c>
      <c r="FF58">
        <v>36.1091</v>
      </c>
      <c r="FG58">
        <v>34.7231</v>
      </c>
      <c r="FH58">
        <v>30.0002</v>
      </c>
      <c r="FI58">
        <v>34.5195</v>
      </c>
      <c r="FJ58">
        <v>34.5478</v>
      </c>
      <c r="FK58">
        <v>19.3033</v>
      </c>
      <c r="FL58">
        <v>0</v>
      </c>
      <c r="FM58">
        <v>100</v>
      </c>
      <c r="FN58">
        <v>-999.9</v>
      </c>
      <c r="FO58">
        <v>400</v>
      </c>
      <c r="FP58">
        <v>24.8012</v>
      </c>
      <c r="FQ58">
        <v>97.8213</v>
      </c>
      <c r="FR58">
        <v>102.051</v>
      </c>
    </row>
    <row r="59" spans="1:174">
      <c r="A59">
        <v>43</v>
      </c>
      <c r="B59">
        <v>1607457739.6</v>
      </c>
      <c r="C59">
        <v>10592.5999999046</v>
      </c>
      <c r="D59" t="s">
        <v>500</v>
      </c>
      <c r="E59" t="s">
        <v>501</v>
      </c>
      <c r="F59" t="s">
        <v>502</v>
      </c>
      <c r="G59" t="s">
        <v>369</v>
      </c>
      <c r="H59">
        <v>1607457731.85</v>
      </c>
      <c r="I59">
        <f>(J59)/1000</f>
        <v>0</v>
      </c>
      <c r="J59">
        <f>1000*CA59*AH59*(BW59-BX59)/(100*BP59*(1000-AH59*BW59))</f>
        <v>0</v>
      </c>
      <c r="K59">
        <f>CA59*AH59*(BV59-BU59*(1000-AH59*BX59)/(1000-AH59*BW59))/(100*BP59)</f>
        <v>0</v>
      </c>
      <c r="L59">
        <f>BU59 - IF(AH59&gt;1, K59*BP59*100.0/(AJ59*CI59), 0)</f>
        <v>0</v>
      </c>
      <c r="M59">
        <f>((S59-I59/2)*L59-K59)/(S59+I59/2)</f>
        <v>0</v>
      </c>
      <c r="N59">
        <f>M59*(CB59+CC59)/1000.0</f>
        <v>0</v>
      </c>
      <c r="O59">
        <f>(BU59 - IF(AH59&gt;1, K59*BP59*100.0/(AJ59*CI59), 0))*(CB59+CC59)/1000.0</f>
        <v>0</v>
      </c>
      <c r="P59">
        <f>2.0/((1/R59-1/Q59)+SIGN(R59)*SQRT((1/R59-1/Q59)*(1/R59-1/Q59) + 4*BQ59/((BQ59+1)*(BQ59+1))*(2*1/R59*1/Q59-1/Q59*1/Q59)))</f>
        <v>0</v>
      </c>
      <c r="Q59">
        <f>IF(LEFT(BR59,1)&lt;&gt;"0",IF(LEFT(BR59,1)="1",3.0,BS59),$D$5+$E$5*(CI59*CB59/($K$5*1000))+$F$5*(CI59*CB59/($K$5*1000))*MAX(MIN(BP59,$J$5),$I$5)*MAX(MIN(BP59,$J$5),$I$5)+$G$5*MAX(MIN(BP59,$J$5),$I$5)*(CI59*CB59/($K$5*1000))+$H$5*(CI59*CB59/($K$5*1000))*(CI59*CB59/($K$5*1000)))</f>
        <v>0</v>
      </c>
      <c r="R59">
        <f>I59*(1000-(1000*0.61365*exp(17.502*V59/(240.97+V59))/(CB59+CC59)+BW59)/2)/(1000*0.61365*exp(17.502*V59/(240.97+V59))/(CB59+CC59)-BW59)</f>
        <v>0</v>
      </c>
      <c r="S59">
        <f>1/((BQ59+1)/(P59/1.6)+1/(Q59/1.37)) + BQ59/((BQ59+1)/(P59/1.6) + BQ59/(Q59/1.37))</f>
        <v>0</v>
      </c>
      <c r="T59">
        <f>(BM59*BO59)</f>
        <v>0</v>
      </c>
      <c r="U59">
        <f>(CD59+(T59+2*0.95*5.67E-8*(((CD59+$B$7)+273)^4-(CD59+273)^4)-44100*I59)/(1.84*29.3*Q59+8*0.95*5.67E-8*(CD59+273)^3))</f>
        <v>0</v>
      </c>
      <c r="V59">
        <f>($C$7*CE59+$D$7*CF59+$E$7*U59)</f>
        <v>0</v>
      </c>
      <c r="W59">
        <f>0.61365*exp(17.502*V59/(240.97+V59))</f>
        <v>0</v>
      </c>
      <c r="X59">
        <f>(Y59/Z59*100)</f>
        <v>0</v>
      </c>
      <c r="Y59">
        <f>BW59*(CB59+CC59)/1000</f>
        <v>0</v>
      </c>
      <c r="Z59">
        <f>0.61365*exp(17.502*CD59/(240.97+CD59))</f>
        <v>0</v>
      </c>
      <c r="AA59">
        <f>(W59-BW59*(CB59+CC59)/1000)</f>
        <v>0</v>
      </c>
      <c r="AB59">
        <f>(-I59*44100)</f>
        <v>0</v>
      </c>
      <c r="AC59">
        <f>2*29.3*Q59*0.92*(CD59-V59)</f>
        <v>0</v>
      </c>
      <c r="AD59">
        <f>2*0.95*5.67E-8*(((CD59+$B$7)+273)^4-(V59+273)^4)</f>
        <v>0</v>
      </c>
      <c r="AE59">
        <f>T59+AD59+AB59+AC59</f>
        <v>0</v>
      </c>
      <c r="AF59">
        <v>0</v>
      </c>
      <c r="AG59">
        <v>0</v>
      </c>
      <c r="AH59">
        <f>IF(AF59*$H$13&gt;=AJ59,1.0,(AJ59/(AJ59-AF59*$H$13)))</f>
        <v>0</v>
      </c>
      <c r="AI59">
        <f>(AH59-1)*100</f>
        <v>0</v>
      </c>
      <c r="AJ59">
        <f>MAX(0,($B$13+$C$13*CI59)/(1+$D$13*CI59)*CB59/(CD59+273)*$E$13)</f>
        <v>0</v>
      </c>
      <c r="AK59" t="s">
        <v>292</v>
      </c>
      <c r="AL59">
        <v>10143.9</v>
      </c>
      <c r="AM59">
        <v>715.476923076923</v>
      </c>
      <c r="AN59">
        <v>3262.08</v>
      </c>
      <c r="AO59">
        <f>1-AM59/AN59</f>
        <v>0</v>
      </c>
      <c r="AP59">
        <v>-0.577747479816223</v>
      </c>
      <c r="AQ59" t="s">
        <v>503</v>
      </c>
      <c r="AR59">
        <v>15420.1</v>
      </c>
      <c r="AS59">
        <v>994.9155</v>
      </c>
      <c r="AT59">
        <v>1176.36</v>
      </c>
      <c r="AU59">
        <f>1-AS59/AT59</f>
        <v>0</v>
      </c>
      <c r="AV59">
        <v>0.5</v>
      </c>
      <c r="AW59">
        <f>BM59</f>
        <v>0</v>
      </c>
      <c r="AX59">
        <f>K59</f>
        <v>0</v>
      </c>
      <c r="AY59">
        <f>AU59*AV59*AW59</f>
        <v>0</v>
      </c>
      <c r="AZ59">
        <f>(AX59-AP59)/AW59</f>
        <v>0</v>
      </c>
      <c r="BA59">
        <f>(AN59-AT59)/AT59</f>
        <v>0</v>
      </c>
      <c r="BB59" t="s">
        <v>504</v>
      </c>
      <c r="BC59">
        <v>994.9155</v>
      </c>
      <c r="BD59">
        <v>745.55</v>
      </c>
      <c r="BE59">
        <f>1-BD59/AT59</f>
        <v>0</v>
      </c>
      <c r="BF59">
        <f>(AT59-BC59)/(AT59-BD59)</f>
        <v>0</v>
      </c>
      <c r="BG59">
        <f>(AN59-AT59)/(AN59-BD59)</f>
        <v>0</v>
      </c>
      <c r="BH59">
        <f>(AT59-BC59)/(AT59-AM59)</f>
        <v>0</v>
      </c>
      <c r="BI59">
        <f>(AN59-AT59)/(AN59-AM59)</f>
        <v>0</v>
      </c>
      <c r="BJ59">
        <f>(BF59*BD59/BC59)</f>
        <v>0</v>
      </c>
      <c r="BK59">
        <f>(1-BJ59)</f>
        <v>0</v>
      </c>
      <c r="BL59">
        <f>$B$11*CJ59+$C$11*CK59+$F$11*CL59*(1-CO59)</f>
        <v>0</v>
      </c>
      <c r="BM59">
        <f>BL59*BN59</f>
        <v>0</v>
      </c>
      <c r="BN59">
        <f>($B$11*$D$9+$C$11*$D$9+$F$11*((CY59+CQ59)/MAX(CY59+CQ59+CZ59, 0.1)*$I$9+CZ59/MAX(CY59+CQ59+CZ59, 0.1)*$J$9))/($B$11+$C$11+$F$11)</f>
        <v>0</v>
      </c>
      <c r="BO59">
        <f>($B$11*$K$9+$C$11*$K$9+$F$11*((CY59+CQ59)/MAX(CY59+CQ59+CZ59, 0.1)*$P$9+CZ59/MAX(CY59+CQ59+CZ59, 0.1)*$Q$9))/($B$11+$C$11+$F$11)</f>
        <v>0</v>
      </c>
      <c r="BP59">
        <v>6</v>
      </c>
      <c r="BQ59">
        <v>0.5</v>
      </c>
      <c r="BR59" t="s">
        <v>295</v>
      </c>
      <c r="BS59">
        <v>2</v>
      </c>
      <c r="BT59">
        <v>1607457731.85</v>
      </c>
      <c r="BU59">
        <v>393.679633333333</v>
      </c>
      <c r="BV59">
        <v>399.999966666667</v>
      </c>
      <c r="BW59">
        <v>26.58093</v>
      </c>
      <c r="BX59">
        <v>24.8992366666667</v>
      </c>
      <c r="BY59">
        <v>393.205266666667</v>
      </c>
      <c r="BZ59">
        <v>26.1243733333333</v>
      </c>
      <c r="CA59">
        <v>500.0859</v>
      </c>
      <c r="CB59">
        <v>101.888466666667</v>
      </c>
      <c r="CC59">
        <v>0.10000155</v>
      </c>
      <c r="CD59">
        <v>37.5714566666667</v>
      </c>
      <c r="CE59">
        <v>37.55739</v>
      </c>
      <c r="CF59">
        <v>999.9</v>
      </c>
      <c r="CG59">
        <v>0</v>
      </c>
      <c r="CH59">
        <v>0</v>
      </c>
      <c r="CI59">
        <v>9999.979</v>
      </c>
      <c r="CJ59">
        <v>0</v>
      </c>
      <c r="CK59">
        <v>506.506633333333</v>
      </c>
      <c r="CL59">
        <v>1400.00066666667</v>
      </c>
      <c r="CM59">
        <v>0.89999</v>
      </c>
      <c r="CN59">
        <v>0.10001</v>
      </c>
      <c r="CO59">
        <v>0</v>
      </c>
      <c r="CP59">
        <v>995.5049</v>
      </c>
      <c r="CQ59">
        <v>4.99948</v>
      </c>
      <c r="CR59">
        <v>14525.2866666667</v>
      </c>
      <c r="CS59">
        <v>11417.5566666667</v>
      </c>
      <c r="CT59">
        <v>47.0582</v>
      </c>
      <c r="CU59">
        <v>48.6124</v>
      </c>
      <c r="CV59">
        <v>47.7039333333333</v>
      </c>
      <c r="CW59">
        <v>48.4998</v>
      </c>
      <c r="CX59">
        <v>49.8579333333333</v>
      </c>
      <c r="CY59">
        <v>1255.49066666667</v>
      </c>
      <c r="CZ59">
        <v>139.513333333333</v>
      </c>
      <c r="DA59">
        <v>0</v>
      </c>
      <c r="DB59">
        <v>350.400000095367</v>
      </c>
      <c r="DC59">
        <v>0</v>
      </c>
      <c r="DD59">
        <v>994.9155</v>
      </c>
      <c r="DE59">
        <v>-71.5475897878352</v>
      </c>
      <c r="DF59">
        <v>-1202.85128287935</v>
      </c>
      <c r="DG59">
        <v>14514.8769230769</v>
      </c>
      <c r="DH59">
        <v>15</v>
      </c>
      <c r="DI59">
        <v>1607457406</v>
      </c>
      <c r="DJ59" t="s">
        <v>499</v>
      </c>
      <c r="DK59">
        <v>1607457405</v>
      </c>
      <c r="DL59">
        <v>1607457406</v>
      </c>
      <c r="DM59">
        <v>14</v>
      </c>
      <c r="DN59">
        <v>0.064</v>
      </c>
      <c r="DO59">
        <v>0.019</v>
      </c>
      <c r="DP59">
        <v>0.47</v>
      </c>
      <c r="DQ59">
        <v>0.377</v>
      </c>
      <c r="DR59">
        <v>400</v>
      </c>
      <c r="DS59">
        <v>25</v>
      </c>
      <c r="DT59">
        <v>0.37</v>
      </c>
      <c r="DU59">
        <v>0.12</v>
      </c>
      <c r="DV59">
        <v>4.70254197097009</v>
      </c>
      <c r="DW59">
        <v>0.0594438762966864</v>
      </c>
      <c r="DX59">
        <v>0.0146506119131278</v>
      </c>
      <c r="DY59">
        <v>1</v>
      </c>
      <c r="DZ59">
        <v>-6.32035333333333</v>
      </c>
      <c r="EA59">
        <v>-0.000618820912129897</v>
      </c>
      <c r="EB59">
        <v>0.0186735378425075</v>
      </c>
      <c r="EC59">
        <v>1</v>
      </c>
      <c r="ED59">
        <v>1.681694</v>
      </c>
      <c r="EE59">
        <v>-0.115421045606233</v>
      </c>
      <c r="EF59">
        <v>0.00836006802205181</v>
      </c>
      <c r="EG59">
        <v>1</v>
      </c>
      <c r="EH59">
        <v>3</v>
      </c>
      <c r="EI59">
        <v>3</v>
      </c>
      <c r="EJ59" t="s">
        <v>315</v>
      </c>
      <c r="EK59">
        <v>100</v>
      </c>
      <c r="EL59">
        <v>100</v>
      </c>
      <c r="EM59">
        <v>0.474</v>
      </c>
      <c r="EN59">
        <v>0.4558</v>
      </c>
      <c r="EO59">
        <v>0.636616080435467</v>
      </c>
      <c r="EP59">
        <v>-1.60436505785889e-05</v>
      </c>
      <c r="EQ59">
        <v>-1.15305589960158e-06</v>
      </c>
      <c r="ER59">
        <v>3.65813499827708e-10</v>
      </c>
      <c r="ES59">
        <v>-0.177827986071933</v>
      </c>
      <c r="ET59">
        <v>-0.0148585495900011</v>
      </c>
      <c r="EU59">
        <v>0.00206202478538563</v>
      </c>
      <c r="EV59">
        <v>-2.15789431663115e-05</v>
      </c>
      <c r="EW59">
        <v>18</v>
      </c>
      <c r="EX59">
        <v>2225</v>
      </c>
      <c r="EY59">
        <v>1</v>
      </c>
      <c r="EZ59">
        <v>25</v>
      </c>
      <c r="FA59">
        <v>5.6</v>
      </c>
      <c r="FB59">
        <v>5.6</v>
      </c>
      <c r="FC59">
        <v>2</v>
      </c>
      <c r="FD59">
        <v>510.773</v>
      </c>
      <c r="FE59">
        <v>509.349</v>
      </c>
      <c r="FF59">
        <v>36.289</v>
      </c>
      <c r="FG59">
        <v>34.9104</v>
      </c>
      <c r="FH59">
        <v>30</v>
      </c>
      <c r="FI59">
        <v>34.6578</v>
      </c>
      <c r="FJ59">
        <v>34.6766</v>
      </c>
      <c r="FK59">
        <v>19.2988</v>
      </c>
      <c r="FL59">
        <v>0</v>
      </c>
      <c r="FM59">
        <v>100</v>
      </c>
      <c r="FN59">
        <v>-999.9</v>
      </c>
      <c r="FO59">
        <v>400</v>
      </c>
      <c r="FP59">
        <v>41.3162</v>
      </c>
      <c r="FQ59">
        <v>97.7847</v>
      </c>
      <c r="FR59">
        <v>102.007</v>
      </c>
    </row>
    <row r="60" spans="1:174">
      <c r="A60">
        <v>44</v>
      </c>
      <c r="B60">
        <v>1607458066.1</v>
      </c>
      <c r="C60">
        <v>10919.0999999046</v>
      </c>
      <c r="D60" t="s">
        <v>505</v>
      </c>
      <c r="E60" t="s">
        <v>506</v>
      </c>
      <c r="F60" t="s">
        <v>502</v>
      </c>
      <c r="G60" t="s">
        <v>369</v>
      </c>
      <c r="H60">
        <v>1607458058.1</v>
      </c>
      <c r="I60">
        <f>(J60)/1000</f>
        <v>0</v>
      </c>
      <c r="J60">
        <f>1000*CA60*AH60*(BW60-BX60)/(100*BP60*(1000-AH60*BW60))</f>
        <v>0</v>
      </c>
      <c r="K60">
        <f>CA60*AH60*(BV60-BU60*(1000-AH60*BX60)/(1000-AH60*BW60))/(100*BP60)</f>
        <v>0</v>
      </c>
      <c r="L60">
        <f>BU60 - IF(AH60&gt;1, K60*BP60*100.0/(AJ60*CI60), 0)</f>
        <v>0</v>
      </c>
      <c r="M60">
        <f>((S60-I60/2)*L60-K60)/(S60+I60/2)</f>
        <v>0</v>
      </c>
      <c r="N60">
        <f>M60*(CB60+CC60)/1000.0</f>
        <v>0</v>
      </c>
      <c r="O60">
        <f>(BU60 - IF(AH60&gt;1, K60*BP60*100.0/(AJ60*CI60), 0))*(CB60+CC60)/1000.0</f>
        <v>0</v>
      </c>
      <c r="P60">
        <f>2.0/((1/R60-1/Q60)+SIGN(R60)*SQRT((1/R60-1/Q60)*(1/R60-1/Q60) + 4*BQ60/((BQ60+1)*(BQ60+1))*(2*1/R60*1/Q60-1/Q60*1/Q60)))</f>
        <v>0</v>
      </c>
      <c r="Q60">
        <f>IF(LEFT(BR60,1)&lt;&gt;"0",IF(LEFT(BR60,1)="1",3.0,BS60),$D$5+$E$5*(CI60*CB60/($K$5*1000))+$F$5*(CI60*CB60/($K$5*1000))*MAX(MIN(BP60,$J$5),$I$5)*MAX(MIN(BP60,$J$5),$I$5)+$G$5*MAX(MIN(BP60,$J$5),$I$5)*(CI60*CB60/($K$5*1000))+$H$5*(CI60*CB60/($K$5*1000))*(CI60*CB60/($K$5*1000)))</f>
        <v>0</v>
      </c>
      <c r="R60">
        <f>I60*(1000-(1000*0.61365*exp(17.502*V60/(240.97+V60))/(CB60+CC60)+BW60)/2)/(1000*0.61365*exp(17.502*V60/(240.97+V60))/(CB60+CC60)-BW60)</f>
        <v>0</v>
      </c>
      <c r="S60">
        <f>1/((BQ60+1)/(P60/1.6)+1/(Q60/1.37)) + BQ60/((BQ60+1)/(P60/1.6) + BQ60/(Q60/1.37))</f>
        <v>0</v>
      </c>
      <c r="T60">
        <f>(BM60*BO60)</f>
        <v>0</v>
      </c>
      <c r="U60">
        <f>(CD60+(T60+2*0.95*5.67E-8*(((CD60+$B$7)+273)^4-(CD60+273)^4)-44100*I60)/(1.84*29.3*Q60+8*0.95*5.67E-8*(CD60+273)^3))</f>
        <v>0</v>
      </c>
      <c r="V60">
        <f>($C$7*CE60+$D$7*CF60+$E$7*U60)</f>
        <v>0</v>
      </c>
      <c r="W60">
        <f>0.61365*exp(17.502*V60/(240.97+V60))</f>
        <v>0</v>
      </c>
      <c r="X60">
        <f>(Y60/Z60*100)</f>
        <v>0</v>
      </c>
      <c r="Y60">
        <f>BW60*(CB60+CC60)/1000</f>
        <v>0</v>
      </c>
      <c r="Z60">
        <f>0.61365*exp(17.502*CD60/(240.97+CD60))</f>
        <v>0</v>
      </c>
      <c r="AA60">
        <f>(W60-BW60*(CB60+CC60)/1000)</f>
        <v>0</v>
      </c>
      <c r="AB60">
        <f>(-I60*44100)</f>
        <v>0</v>
      </c>
      <c r="AC60">
        <f>2*29.3*Q60*0.92*(CD60-V60)</f>
        <v>0</v>
      </c>
      <c r="AD60">
        <f>2*0.95*5.67E-8*(((CD60+$B$7)+273)^4-(V60+273)^4)</f>
        <v>0</v>
      </c>
      <c r="AE60">
        <f>T60+AD60+AB60+AC60</f>
        <v>0</v>
      </c>
      <c r="AF60">
        <v>0</v>
      </c>
      <c r="AG60">
        <v>0</v>
      </c>
      <c r="AH60">
        <f>IF(AF60*$H$13&gt;=AJ60,1.0,(AJ60/(AJ60-AF60*$H$13)))</f>
        <v>0</v>
      </c>
      <c r="AI60">
        <f>(AH60-1)*100</f>
        <v>0</v>
      </c>
      <c r="AJ60">
        <f>MAX(0,($B$13+$C$13*CI60)/(1+$D$13*CI60)*CB60/(CD60+273)*$E$13)</f>
        <v>0</v>
      </c>
      <c r="AK60" t="s">
        <v>292</v>
      </c>
      <c r="AL60">
        <v>10143.9</v>
      </c>
      <c r="AM60">
        <v>715.476923076923</v>
      </c>
      <c r="AN60">
        <v>3262.08</v>
      </c>
      <c r="AO60">
        <f>1-AM60/AN60</f>
        <v>0</v>
      </c>
      <c r="AP60">
        <v>-0.577747479816223</v>
      </c>
      <c r="AQ60" t="s">
        <v>507</v>
      </c>
      <c r="AR60">
        <v>15414.6</v>
      </c>
      <c r="AS60">
        <v>878.7778</v>
      </c>
      <c r="AT60">
        <v>1038.71</v>
      </c>
      <c r="AU60">
        <f>1-AS60/AT60</f>
        <v>0</v>
      </c>
      <c r="AV60">
        <v>0.5</v>
      </c>
      <c r="AW60">
        <f>BM60</f>
        <v>0</v>
      </c>
      <c r="AX60">
        <f>K60</f>
        <v>0</v>
      </c>
      <c r="AY60">
        <f>AU60*AV60*AW60</f>
        <v>0</v>
      </c>
      <c r="AZ60">
        <f>(AX60-AP60)/AW60</f>
        <v>0</v>
      </c>
      <c r="BA60">
        <f>(AN60-AT60)/AT60</f>
        <v>0</v>
      </c>
      <c r="BB60" t="s">
        <v>508</v>
      </c>
      <c r="BC60">
        <v>878.7778</v>
      </c>
      <c r="BD60">
        <v>679.54</v>
      </c>
      <c r="BE60">
        <f>1-BD60/AT60</f>
        <v>0</v>
      </c>
      <c r="BF60">
        <f>(AT60-BC60)/(AT60-BD60)</f>
        <v>0</v>
      </c>
      <c r="BG60">
        <f>(AN60-AT60)/(AN60-BD60)</f>
        <v>0</v>
      </c>
      <c r="BH60">
        <f>(AT60-BC60)/(AT60-AM60)</f>
        <v>0</v>
      </c>
      <c r="BI60">
        <f>(AN60-AT60)/(AN60-AM60)</f>
        <v>0</v>
      </c>
      <c r="BJ60">
        <f>(BF60*BD60/BC60)</f>
        <v>0</v>
      </c>
      <c r="BK60">
        <f>(1-BJ60)</f>
        <v>0</v>
      </c>
      <c r="BL60">
        <f>$B$11*CJ60+$C$11*CK60+$F$11*CL60*(1-CO60)</f>
        <v>0</v>
      </c>
      <c r="BM60">
        <f>BL60*BN60</f>
        <v>0</v>
      </c>
      <c r="BN60">
        <f>($B$11*$D$9+$C$11*$D$9+$F$11*((CY60+CQ60)/MAX(CY60+CQ60+CZ60, 0.1)*$I$9+CZ60/MAX(CY60+CQ60+CZ60, 0.1)*$J$9))/($B$11+$C$11+$F$11)</f>
        <v>0</v>
      </c>
      <c r="BO60">
        <f>($B$11*$K$9+$C$11*$K$9+$F$11*((CY60+CQ60)/MAX(CY60+CQ60+CZ60, 0.1)*$P$9+CZ60/MAX(CY60+CQ60+CZ60, 0.1)*$Q$9))/($B$11+$C$11+$F$11)</f>
        <v>0</v>
      </c>
      <c r="BP60">
        <v>6</v>
      </c>
      <c r="BQ60">
        <v>0.5</v>
      </c>
      <c r="BR60" t="s">
        <v>295</v>
      </c>
      <c r="BS60">
        <v>2</v>
      </c>
      <c r="BT60">
        <v>1607458058.1</v>
      </c>
      <c r="BU60">
        <v>393.56964516129</v>
      </c>
      <c r="BV60">
        <v>400.018548387097</v>
      </c>
      <c r="BW60">
        <v>26.6818290322581</v>
      </c>
      <c r="BX60">
        <v>24.9779290322581</v>
      </c>
      <c r="BY60">
        <v>393.12164516129</v>
      </c>
      <c r="BZ60">
        <v>26.3128290322581</v>
      </c>
      <c r="CA60">
        <v>500.069677419355</v>
      </c>
      <c r="CB60">
        <v>101.884225806452</v>
      </c>
      <c r="CC60">
        <v>0.0999590096774193</v>
      </c>
      <c r="CD60">
        <v>37.7785612903226</v>
      </c>
      <c r="CE60">
        <v>38.0009903225806</v>
      </c>
      <c r="CF60">
        <v>999.9</v>
      </c>
      <c r="CG60">
        <v>0</v>
      </c>
      <c r="CH60">
        <v>0</v>
      </c>
      <c r="CI60">
        <v>10002.3274193548</v>
      </c>
      <c r="CJ60">
        <v>0</v>
      </c>
      <c r="CK60">
        <v>298.261903225806</v>
      </c>
      <c r="CL60">
        <v>1400.02580645161</v>
      </c>
      <c r="CM60">
        <v>0.900000129032258</v>
      </c>
      <c r="CN60">
        <v>0.0999994032258065</v>
      </c>
      <c r="CO60">
        <v>0</v>
      </c>
      <c r="CP60">
        <v>879.248258064516</v>
      </c>
      <c r="CQ60">
        <v>4.99948</v>
      </c>
      <c r="CR60">
        <v>12755.3806451613</v>
      </c>
      <c r="CS60">
        <v>11417.7838709677</v>
      </c>
      <c r="CT60">
        <v>47.2032580645161</v>
      </c>
      <c r="CU60">
        <v>48.629</v>
      </c>
      <c r="CV60">
        <v>47.812064516129</v>
      </c>
      <c r="CW60">
        <v>48.5965483870968</v>
      </c>
      <c r="CX60">
        <v>49.9877419354839</v>
      </c>
      <c r="CY60">
        <v>1255.52290322581</v>
      </c>
      <c r="CZ60">
        <v>139.502903225806</v>
      </c>
      <c r="DA60">
        <v>0</v>
      </c>
      <c r="DB60">
        <v>325.799999952316</v>
      </c>
      <c r="DC60">
        <v>0</v>
      </c>
      <c r="DD60">
        <v>878.7778</v>
      </c>
      <c r="DE60">
        <v>-31.222769285143</v>
      </c>
      <c r="DF60">
        <v>-483.838462030664</v>
      </c>
      <c r="DG60">
        <v>12746.972</v>
      </c>
      <c r="DH60">
        <v>15</v>
      </c>
      <c r="DI60">
        <v>1607458092.6</v>
      </c>
      <c r="DJ60" t="s">
        <v>509</v>
      </c>
      <c r="DK60">
        <v>1607458090.6</v>
      </c>
      <c r="DL60">
        <v>1607458092.6</v>
      </c>
      <c r="DM60">
        <v>15</v>
      </c>
      <c r="DN60">
        <v>-0.022</v>
      </c>
      <c r="DO60">
        <v>-0.015</v>
      </c>
      <c r="DP60">
        <v>0.448</v>
      </c>
      <c r="DQ60">
        <v>0.369</v>
      </c>
      <c r="DR60">
        <v>400</v>
      </c>
      <c r="DS60">
        <v>25</v>
      </c>
      <c r="DT60">
        <v>0.27</v>
      </c>
      <c r="DU60">
        <v>0.04</v>
      </c>
      <c r="DV60">
        <v>4.75122874765134</v>
      </c>
      <c r="DW60">
        <v>-0.355700544336216</v>
      </c>
      <c r="DX60">
        <v>0.0355851578385483</v>
      </c>
      <c r="DY60">
        <v>1</v>
      </c>
      <c r="DZ60">
        <v>-6.42451666666667</v>
      </c>
      <c r="EA60">
        <v>0.530846362625126</v>
      </c>
      <c r="EB60">
        <v>0.047761972274557</v>
      </c>
      <c r="EC60">
        <v>0</v>
      </c>
      <c r="ED60">
        <v>1.80129933333333</v>
      </c>
      <c r="EE60">
        <v>-0.15046264738599</v>
      </c>
      <c r="EF60">
        <v>0.0108875586284937</v>
      </c>
      <c r="EG60">
        <v>1</v>
      </c>
      <c r="EH60">
        <v>2</v>
      </c>
      <c r="EI60">
        <v>3</v>
      </c>
      <c r="EJ60" t="s">
        <v>302</v>
      </c>
      <c r="EK60">
        <v>100</v>
      </c>
      <c r="EL60">
        <v>100</v>
      </c>
      <c r="EM60">
        <v>0.448</v>
      </c>
      <c r="EN60">
        <v>0.369</v>
      </c>
      <c r="EO60">
        <v>0.636616080435467</v>
      </c>
      <c r="EP60">
        <v>-1.60436505785889e-05</v>
      </c>
      <c r="EQ60">
        <v>-1.15305589960158e-06</v>
      </c>
      <c r="ER60">
        <v>3.65813499827708e-10</v>
      </c>
      <c r="ES60">
        <v>-0.177827986071933</v>
      </c>
      <c r="ET60">
        <v>-0.0148585495900011</v>
      </c>
      <c r="EU60">
        <v>0.00206202478538563</v>
      </c>
      <c r="EV60">
        <v>-2.15789431663115e-05</v>
      </c>
      <c r="EW60">
        <v>18</v>
      </c>
      <c r="EX60">
        <v>2225</v>
      </c>
      <c r="EY60">
        <v>1</v>
      </c>
      <c r="EZ60">
        <v>25</v>
      </c>
      <c r="FA60">
        <v>11</v>
      </c>
      <c r="FB60">
        <v>11</v>
      </c>
      <c r="FC60">
        <v>2</v>
      </c>
      <c r="FD60">
        <v>510.285</v>
      </c>
      <c r="FE60">
        <v>508.069</v>
      </c>
      <c r="FF60">
        <v>36.419</v>
      </c>
      <c r="FG60">
        <v>35.0441</v>
      </c>
      <c r="FH60">
        <v>30.0003</v>
      </c>
      <c r="FI60">
        <v>34.7838</v>
      </c>
      <c r="FJ60">
        <v>34.8006</v>
      </c>
      <c r="FK60">
        <v>19.2944</v>
      </c>
      <c r="FL60">
        <v>0</v>
      </c>
      <c r="FM60">
        <v>100</v>
      </c>
      <c r="FN60">
        <v>-999.9</v>
      </c>
      <c r="FO60">
        <v>400</v>
      </c>
      <c r="FP60">
        <v>26.5351</v>
      </c>
      <c r="FQ60">
        <v>97.7518</v>
      </c>
      <c r="FR60">
        <v>101.969</v>
      </c>
    </row>
    <row r="61" spans="1:174">
      <c r="A61">
        <v>45</v>
      </c>
      <c r="B61">
        <v>1607458288.6</v>
      </c>
      <c r="C61">
        <v>11141.5999999046</v>
      </c>
      <c r="D61" t="s">
        <v>510</v>
      </c>
      <c r="E61" t="s">
        <v>511</v>
      </c>
      <c r="F61" t="s">
        <v>512</v>
      </c>
      <c r="G61" t="s">
        <v>483</v>
      </c>
      <c r="H61">
        <v>1607458280.6</v>
      </c>
      <c r="I61">
        <f>(J61)/1000</f>
        <v>0</v>
      </c>
      <c r="J61">
        <f>1000*CA61*AH61*(BW61-BX61)/(100*BP61*(1000-AH61*BW61))</f>
        <v>0</v>
      </c>
      <c r="K61">
        <f>CA61*AH61*(BV61-BU61*(1000-AH61*BX61)/(1000-AH61*BW61))/(100*BP61)</f>
        <v>0</v>
      </c>
      <c r="L61">
        <f>BU61 - IF(AH61&gt;1, K61*BP61*100.0/(AJ61*CI61), 0)</f>
        <v>0</v>
      </c>
      <c r="M61">
        <f>((S61-I61/2)*L61-K61)/(S61+I61/2)</f>
        <v>0</v>
      </c>
      <c r="N61">
        <f>M61*(CB61+CC61)/1000.0</f>
        <v>0</v>
      </c>
      <c r="O61">
        <f>(BU61 - IF(AH61&gt;1, K61*BP61*100.0/(AJ61*CI61), 0))*(CB61+CC61)/1000.0</f>
        <v>0</v>
      </c>
      <c r="P61">
        <f>2.0/((1/R61-1/Q61)+SIGN(R61)*SQRT((1/R61-1/Q61)*(1/R61-1/Q61) + 4*BQ61/((BQ61+1)*(BQ61+1))*(2*1/R61*1/Q61-1/Q61*1/Q61)))</f>
        <v>0</v>
      </c>
      <c r="Q61">
        <f>IF(LEFT(BR61,1)&lt;&gt;"0",IF(LEFT(BR61,1)="1",3.0,BS61),$D$5+$E$5*(CI61*CB61/($K$5*1000))+$F$5*(CI61*CB61/($K$5*1000))*MAX(MIN(BP61,$J$5),$I$5)*MAX(MIN(BP61,$J$5),$I$5)+$G$5*MAX(MIN(BP61,$J$5),$I$5)*(CI61*CB61/($K$5*1000))+$H$5*(CI61*CB61/($K$5*1000))*(CI61*CB61/($K$5*1000)))</f>
        <v>0</v>
      </c>
      <c r="R61">
        <f>I61*(1000-(1000*0.61365*exp(17.502*V61/(240.97+V61))/(CB61+CC61)+BW61)/2)/(1000*0.61365*exp(17.502*V61/(240.97+V61))/(CB61+CC61)-BW61)</f>
        <v>0</v>
      </c>
      <c r="S61">
        <f>1/((BQ61+1)/(P61/1.6)+1/(Q61/1.37)) + BQ61/((BQ61+1)/(P61/1.6) + BQ61/(Q61/1.37))</f>
        <v>0</v>
      </c>
      <c r="T61">
        <f>(BM61*BO61)</f>
        <v>0</v>
      </c>
      <c r="U61">
        <f>(CD61+(T61+2*0.95*5.67E-8*(((CD61+$B$7)+273)^4-(CD61+273)^4)-44100*I61)/(1.84*29.3*Q61+8*0.95*5.67E-8*(CD61+273)^3))</f>
        <v>0</v>
      </c>
      <c r="V61">
        <f>($C$7*CE61+$D$7*CF61+$E$7*U61)</f>
        <v>0</v>
      </c>
      <c r="W61">
        <f>0.61365*exp(17.502*V61/(240.97+V61))</f>
        <v>0</v>
      </c>
      <c r="X61">
        <f>(Y61/Z61*100)</f>
        <v>0</v>
      </c>
      <c r="Y61">
        <f>BW61*(CB61+CC61)/1000</f>
        <v>0</v>
      </c>
      <c r="Z61">
        <f>0.61365*exp(17.502*CD61/(240.97+CD61))</f>
        <v>0</v>
      </c>
      <c r="AA61">
        <f>(W61-BW61*(CB61+CC61)/1000)</f>
        <v>0</v>
      </c>
      <c r="AB61">
        <f>(-I61*44100)</f>
        <v>0</v>
      </c>
      <c r="AC61">
        <f>2*29.3*Q61*0.92*(CD61-V61)</f>
        <v>0</v>
      </c>
      <c r="AD61">
        <f>2*0.95*5.67E-8*(((CD61+$B$7)+273)^4-(V61+273)^4)</f>
        <v>0</v>
      </c>
      <c r="AE61">
        <f>T61+AD61+AB61+AC61</f>
        <v>0</v>
      </c>
      <c r="AF61">
        <v>0</v>
      </c>
      <c r="AG61">
        <v>0</v>
      </c>
      <c r="AH61">
        <f>IF(AF61*$H$13&gt;=AJ61,1.0,(AJ61/(AJ61-AF61*$H$13)))</f>
        <v>0</v>
      </c>
      <c r="AI61">
        <f>(AH61-1)*100</f>
        <v>0</v>
      </c>
      <c r="AJ61">
        <f>MAX(0,($B$13+$C$13*CI61)/(1+$D$13*CI61)*CB61/(CD61+273)*$E$13)</f>
        <v>0</v>
      </c>
      <c r="AK61" t="s">
        <v>292</v>
      </c>
      <c r="AL61">
        <v>10143.9</v>
      </c>
      <c r="AM61">
        <v>715.476923076923</v>
      </c>
      <c r="AN61">
        <v>3262.08</v>
      </c>
      <c r="AO61">
        <f>1-AM61/AN61</f>
        <v>0</v>
      </c>
      <c r="AP61">
        <v>-0.577747479816223</v>
      </c>
      <c r="AQ61" t="s">
        <v>513</v>
      </c>
      <c r="AR61">
        <v>15427.8</v>
      </c>
      <c r="AS61">
        <v>946.801769230769</v>
      </c>
      <c r="AT61">
        <v>1347.22</v>
      </c>
      <c r="AU61">
        <f>1-AS61/AT61</f>
        <v>0</v>
      </c>
      <c r="AV61">
        <v>0.5</v>
      </c>
      <c r="AW61">
        <f>BM61</f>
        <v>0</v>
      </c>
      <c r="AX61">
        <f>K61</f>
        <v>0</v>
      </c>
      <c r="AY61">
        <f>AU61*AV61*AW61</f>
        <v>0</v>
      </c>
      <c r="AZ61">
        <f>(AX61-AP61)/AW61</f>
        <v>0</v>
      </c>
      <c r="BA61">
        <f>(AN61-AT61)/AT61</f>
        <v>0</v>
      </c>
      <c r="BB61" t="s">
        <v>514</v>
      </c>
      <c r="BC61">
        <v>946.801769230769</v>
      </c>
      <c r="BD61">
        <v>680.03</v>
      </c>
      <c r="BE61">
        <f>1-BD61/AT61</f>
        <v>0</v>
      </c>
      <c r="BF61">
        <f>(AT61-BC61)/(AT61-BD61)</f>
        <v>0</v>
      </c>
      <c r="BG61">
        <f>(AN61-AT61)/(AN61-BD61)</f>
        <v>0</v>
      </c>
      <c r="BH61">
        <f>(AT61-BC61)/(AT61-AM61)</f>
        <v>0</v>
      </c>
      <c r="BI61">
        <f>(AN61-AT61)/(AN61-AM61)</f>
        <v>0</v>
      </c>
      <c r="BJ61">
        <f>(BF61*BD61/BC61)</f>
        <v>0</v>
      </c>
      <c r="BK61">
        <f>(1-BJ61)</f>
        <v>0</v>
      </c>
      <c r="BL61">
        <f>$B$11*CJ61+$C$11*CK61+$F$11*CL61*(1-CO61)</f>
        <v>0</v>
      </c>
      <c r="BM61">
        <f>BL61*BN61</f>
        <v>0</v>
      </c>
      <c r="BN61">
        <f>($B$11*$D$9+$C$11*$D$9+$F$11*((CY61+CQ61)/MAX(CY61+CQ61+CZ61, 0.1)*$I$9+CZ61/MAX(CY61+CQ61+CZ61, 0.1)*$J$9))/($B$11+$C$11+$F$11)</f>
        <v>0</v>
      </c>
      <c r="BO61">
        <f>($B$11*$K$9+$C$11*$K$9+$F$11*((CY61+CQ61)/MAX(CY61+CQ61+CZ61, 0.1)*$P$9+CZ61/MAX(CY61+CQ61+CZ61, 0.1)*$Q$9))/($B$11+$C$11+$F$11)</f>
        <v>0</v>
      </c>
      <c r="BP61">
        <v>6</v>
      </c>
      <c r="BQ61">
        <v>0.5</v>
      </c>
      <c r="BR61" t="s">
        <v>295</v>
      </c>
      <c r="BS61">
        <v>2</v>
      </c>
      <c r="BT61">
        <v>1607458280.6</v>
      </c>
      <c r="BU61">
        <v>377.496548387097</v>
      </c>
      <c r="BV61">
        <v>399.986548387097</v>
      </c>
      <c r="BW61">
        <v>32.989564516129</v>
      </c>
      <c r="BX61">
        <v>24.9576548387097</v>
      </c>
      <c r="BY61">
        <v>377.031903225807</v>
      </c>
      <c r="BZ61">
        <v>32.2409129032258</v>
      </c>
      <c r="CA61">
        <v>500.083258064516</v>
      </c>
      <c r="CB61">
        <v>101.884677419355</v>
      </c>
      <c r="CC61">
        <v>0.0999951129032258</v>
      </c>
      <c r="CD61">
        <v>37.3124677419355</v>
      </c>
      <c r="CE61">
        <v>36.6177451612903</v>
      </c>
      <c r="CF61">
        <v>999.9</v>
      </c>
      <c r="CG61">
        <v>0</v>
      </c>
      <c r="CH61">
        <v>0</v>
      </c>
      <c r="CI61">
        <v>10000.4806451613</v>
      </c>
      <c r="CJ61">
        <v>0</v>
      </c>
      <c r="CK61">
        <v>176.237580645161</v>
      </c>
      <c r="CL61">
        <v>1400.00741935484</v>
      </c>
      <c r="CM61">
        <v>0.899999161290322</v>
      </c>
      <c r="CN61">
        <v>0.100000980645161</v>
      </c>
      <c r="CO61">
        <v>0</v>
      </c>
      <c r="CP61">
        <v>947.548516129032</v>
      </c>
      <c r="CQ61">
        <v>4.99948</v>
      </c>
      <c r="CR61">
        <v>13643.0677419355</v>
      </c>
      <c r="CS61">
        <v>11417.635483871</v>
      </c>
      <c r="CT61">
        <v>47.0017096774193</v>
      </c>
      <c r="CU61">
        <v>48.3241935483871</v>
      </c>
      <c r="CV61">
        <v>47.5863225806451</v>
      </c>
      <c r="CW61">
        <v>48.3243225806452</v>
      </c>
      <c r="CX61">
        <v>49.8101935483871</v>
      </c>
      <c r="CY61">
        <v>1255.50483870968</v>
      </c>
      <c r="CZ61">
        <v>139.503870967742</v>
      </c>
      <c r="DA61">
        <v>0</v>
      </c>
      <c r="DB61">
        <v>221.699999809265</v>
      </c>
      <c r="DC61">
        <v>0</v>
      </c>
      <c r="DD61">
        <v>946.801769230769</v>
      </c>
      <c r="DE61">
        <v>-83.465435897598</v>
      </c>
      <c r="DF61">
        <v>-1162.4307693281</v>
      </c>
      <c r="DG61">
        <v>13632.45</v>
      </c>
      <c r="DH61">
        <v>15</v>
      </c>
      <c r="DI61">
        <v>1607458092.6</v>
      </c>
      <c r="DJ61" t="s">
        <v>509</v>
      </c>
      <c r="DK61">
        <v>1607458090.6</v>
      </c>
      <c r="DL61">
        <v>1607458092.6</v>
      </c>
      <c r="DM61">
        <v>15</v>
      </c>
      <c r="DN61">
        <v>-0.022</v>
      </c>
      <c r="DO61">
        <v>-0.015</v>
      </c>
      <c r="DP61">
        <v>0.448</v>
      </c>
      <c r="DQ61">
        <v>0.369</v>
      </c>
      <c r="DR61">
        <v>400</v>
      </c>
      <c r="DS61">
        <v>25</v>
      </c>
      <c r="DT61">
        <v>0.27</v>
      </c>
      <c r="DU61">
        <v>0.04</v>
      </c>
      <c r="DV61">
        <v>16.1290604952439</v>
      </c>
      <c r="DW61">
        <v>0.981773114087531</v>
      </c>
      <c r="DX61">
        <v>0.0734165884173643</v>
      </c>
      <c r="DY61">
        <v>0</v>
      </c>
      <c r="DZ61">
        <v>-22.49504</v>
      </c>
      <c r="EA61">
        <v>-1.10812191323701</v>
      </c>
      <c r="EB61">
        <v>0.0841743729805377</v>
      </c>
      <c r="EC61">
        <v>0</v>
      </c>
      <c r="ED61">
        <v>8.03197966666667</v>
      </c>
      <c r="EE61">
        <v>-0.0247477641824264</v>
      </c>
      <c r="EF61">
        <v>0.00338634166747668</v>
      </c>
      <c r="EG61">
        <v>1</v>
      </c>
      <c r="EH61">
        <v>1</v>
      </c>
      <c r="EI61">
        <v>3</v>
      </c>
      <c r="EJ61" t="s">
        <v>297</v>
      </c>
      <c r="EK61">
        <v>100</v>
      </c>
      <c r="EL61">
        <v>100</v>
      </c>
      <c r="EM61">
        <v>0.465</v>
      </c>
      <c r="EN61">
        <v>0.7484</v>
      </c>
      <c r="EO61">
        <v>0.61505156189033</v>
      </c>
      <c r="EP61">
        <v>-1.60436505785889e-05</v>
      </c>
      <c r="EQ61">
        <v>-1.15305589960158e-06</v>
      </c>
      <c r="ER61">
        <v>3.65813499827708e-10</v>
      </c>
      <c r="ES61">
        <v>0.391601994849652</v>
      </c>
      <c r="ET61">
        <v>0</v>
      </c>
      <c r="EU61">
        <v>0</v>
      </c>
      <c r="EV61">
        <v>0</v>
      </c>
      <c r="EW61">
        <v>18</v>
      </c>
      <c r="EX61">
        <v>2225</v>
      </c>
      <c r="EY61">
        <v>1</v>
      </c>
      <c r="EZ61">
        <v>25</v>
      </c>
      <c r="FA61">
        <v>3.3</v>
      </c>
      <c r="FB61">
        <v>3.3</v>
      </c>
      <c r="FC61">
        <v>2</v>
      </c>
      <c r="FD61">
        <v>515.57</v>
      </c>
      <c r="FE61">
        <v>508.491</v>
      </c>
      <c r="FF61">
        <v>36.3189</v>
      </c>
      <c r="FG61">
        <v>35.0158</v>
      </c>
      <c r="FH61">
        <v>30</v>
      </c>
      <c r="FI61">
        <v>34.7843</v>
      </c>
      <c r="FJ61">
        <v>34.7997</v>
      </c>
      <c r="FK61">
        <v>19.2931</v>
      </c>
      <c r="FL61">
        <v>0</v>
      </c>
      <c r="FM61">
        <v>100</v>
      </c>
      <c r="FN61">
        <v>-999.9</v>
      </c>
      <c r="FO61">
        <v>400</v>
      </c>
      <c r="FP61">
        <v>26.5351</v>
      </c>
      <c r="FQ61">
        <v>97.7746</v>
      </c>
      <c r="FR61">
        <v>101.991</v>
      </c>
    </row>
    <row r="62" spans="1:174">
      <c r="A62">
        <v>46</v>
      </c>
      <c r="B62">
        <v>1607458495.1</v>
      </c>
      <c r="C62">
        <v>11348.0999999046</v>
      </c>
      <c r="D62" t="s">
        <v>515</v>
      </c>
      <c r="E62" t="s">
        <v>516</v>
      </c>
      <c r="F62" t="s">
        <v>512</v>
      </c>
      <c r="G62" t="s">
        <v>483</v>
      </c>
      <c r="H62">
        <v>1607458487.35</v>
      </c>
      <c r="I62">
        <f>(J62)/1000</f>
        <v>0</v>
      </c>
      <c r="J62">
        <f>1000*CA62*AH62*(BW62-BX62)/(100*BP62*(1000-AH62*BW62))</f>
        <v>0</v>
      </c>
      <c r="K62">
        <f>CA62*AH62*(BV62-BU62*(1000-AH62*BX62)/(1000-AH62*BW62))/(100*BP62)</f>
        <v>0</v>
      </c>
      <c r="L62">
        <f>BU62 - IF(AH62&gt;1, K62*BP62*100.0/(AJ62*CI62), 0)</f>
        <v>0</v>
      </c>
      <c r="M62">
        <f>((S62-I62/2)*L62-K62)/(S62+I62/2)</f>
        <v>0</v>
      </c>
      <c r="N62">
        <f>M62*(CB62+CC62)/1000.0</f>
        <v>0</v>
      </c>
      <c r="O62">
        <f>(BU62 - IF(AH62&gt;1, K62*BP62*100.0/(AJ62*CI62), 0))*(CB62+CC62)/1000.0</f>
        <v>0</v>
      </c>
      <c r="P62">
        <f>2.0/((1/R62-1/Q62)+SIGN(R62)*SQRT((1/R62-1/Q62)*(1/R62-1/Q62) + 4*BQ62/((BQ62+1)*(BQ62+1))*(2*1/R62*1/Q62-1/Q62*1/Q62)))</f>
        <v>0</v>
      </c>
      <c r="Q62">
        <f>IF(LEFT(BR62,1)&lt;&gt;"0",IF(LEFT(BR62,1)="1",3.0,BS62),$D$5+$E$5*(CI62*CB62/($K$5*1000))+$F$5*(CI62*CB62/($K$5*1000))*MAX(MIN(BP62,$J$5),$I$5)*MAX(MIN(BP62,$J$5),$I$5)+$G$5*MAX(MIN(BP62,$J$5),$I$5)*(CI62*CB62/($K$5*1000))+$H$5*(CI62*CB62/($K$5*1000))*(CI62*CB62/($K$5*1000)))</f>
        <v>0</v>
      </c>
      <c r="R62">
        <f>I62*(1000-(1000*0.61365*exp(17.502*V62/(240.97+V62))/(CB62+CC62)+BW62)/2)/(1000*0.61365*exp(17.502*V62/(240.97+V62))/(CB62+CC62)-BW62)</f>
        <v>0</v>
      </c>
      <c r="S62">
        <f>1/((BQ62+1)/(P62/1.6)+1/(Q62/1.37)) + BQ62/((BQ62+1)/(P62/1.6) + BQ62/(Q62/1.37))</f>
        <v>0</v>
      </c>
      <c r="T62">
        <f>(BM62*BO62)</f>
        <v>0</v>
      </c>
      <c r="U62">
        <f>(CD62+(T62+2*0.95*5.67E-8*(((CD62+$B$7)+273)^4-(CD62+273)^4)-44100*I62)/(1.84*29.3*Q62+8*0.95*5.67E-8*(CD62+273)^3))</f>
        <v>0</v>
      </c>
      <c r="V62">
        <f>($C$7*CE62+$D$7*CF62+$E$7*U62)</f>
        <v>0</v>
      </c>
      <c r="W62">
        <f>0.61365*exp(17.502*V62/(240.97+V62))</f>
        <v>0</v>
      </c>
      <c r="X62">
        <f>(Y62/Z62*100)</f>
        <v>0</v>
      </c>
      <c r="Y62">
        <f>BW62*(CB62+CC62)/1000</f>
        <v>0</v>
      </c>
      <c r="Z62">
        <f>0.61365*exp(17.502*CD62/(240.97+CD62))</f>
        <v>0</v>
      </c>
      <c r="AA62">
        <f>(W62-BW62*(CB62+CC62)/1000)</f>
        <v>0</v>
      </c>
      <c r="AB62">
        <f>(-I62*44100)</f>
        <v>0</v>
      </c>
      <c r="AC62">
        <f>2*29.3*Q62*0.92*(CD62-V62)</f>
        <v>0</v>
      </c>
      <c r="AD62">
        <f>2*0.95*5.67E-8*(((CD62+$B$7)+273)^4-(V62+273)^4)</f>
        <v>0</v>
      </c>
      <c r="AE62">
        <f>T62+AD62+AB62+AC62</f>
        <v>0</v>
      </c>
      <c r="AF62">
        <v>0</v>
      </c>
      <c r="AG62">
        <v>0</v>
      </c>
      <c r="AH62">
        <f>IF(AF62*$H$13&gt;=AJ62,1.0,(AJ62/(AJ62-AF62*$H$13)))</f>
        <v>0</v>
      </c>
      <c r="AI62">
        <f>(AH62-1)*100</f>
        <v>0</v>
      </c>
      <c r="AJ62">
        <f>MAX(0,($B$13+$C$13*CI62)/(1+$D$13*CI62)*CB62/(CD62+273)*$E$13)</f>
        <v>0</v>
      </c>
      <c r="AK62" t="s">
        <v>292</v>
      </c>
      <c r="AL62">
        <v>10143.9</v>
      </c>
      <c r="AM62">
        <v>715.476923076923</v>
      </c>
      <c r="AN62">
        <v>3262.08</v>
      </c>
      <c r="AO62">
        <f>1-AM62/AN62</f>
        <v>0</v>
      </c>
      <c r="AP62">
        <v>-0.577747479816223</v>
      </c>
      <c r="AQ62" t="s">
        <v>517</v>
      </c>
      <c r="AR62">
        <v>15427.4</v>
      </c>
      <c r="AS62">
        <v>813.41772</v>
      </c>
      <c r="AT62">
        <v>1106.64</v>
      </c>
      <c r="AU62">
        <f>1-AS62/AT62</f>
        <v>0</v>
      </c>
      <c r="AV62">
        <v>0.5</v>
      </c>
      <c r="AW62">
        <f>BM62</f>
        <v>0</v>
      </c>
      <c r="AX62">
        <f>K62</f>
        <v>0</v>
      </c>
      <c r="AY62">
        <f>AU62*AV62*AW62</f>
        <v>0</v>
      </c>
      <c r="AZ62">
        <f>(AX62-AP62)/AW62</f>
        <v>0</v>
      </c>
      <c r="BA62">
        <f>(AN62-AT62)/AT62</f>
        <v>0</v>
      </c>
      <c r="BB62" t="s">
        <v>518</v>
      </c>
      <c r="BC62">
        <v>813.41772</v>
      </c>
      <c r="BD62">
        <v>623.75</v>
      </c>
      <c r="BE62">
        <f>1-BD62/AT62</f>
        <v>0</v>
      </c>
      <c r="BF62">
        <f>(AT62-BC62)/(AT62-BD62)</f>
        <v>0</v>
      </c>
      <c r="BG62">
        <f>(AN62-AT62)/(AN62-BD62)</f>
        <v>0</v>
      </c>
      <c r="BH62">
        <f>(AT62-BC62)/(AT62-AM62)</f>
        <v>0</v>
      </c>
      <c r="BI62">
        <f>(AN62-AT62)/(AN62-AM62)</f>
        <v>0</v>
      </c>
      <c r="BJ62">
        <f>(BF62*BD62/BC62)</f>
        <v>0</v>
      </c>
      <c r="BK62">
        <f>(1-BJ62)</f>
        <v>0</v>
      </c>
      <c r="BL62">
        <f>$B$11*CJ62+$C$11*CK62+$F$11*CL62*(1-CO62)</f>
        <v>0</v>
      </c>
      <c r="BM62">
        <f>BL62*BN62</f>
        <v>0</v>
      </c>
      <c r="BN62">
        <f>($B$11*$D$9+$C$11*$D$9+$F$11*((CY62+CQ62)/MAX(CY62+CQ62+CZ62, 0.1)*$I$9+CZ62/MAX(CY62+CQ62+CZ62, 0.1)*$J$9))/($B$11+$C$11+$F$11)</f>
        <v>0</v>
      </c>
      <c r="BO62">
        <f>($B$11*$K$9+$C$11*$K$9+$F$11*((CY62+CQ62)/MAX(CY62+CQ62+CZ62, 0.1)*$P$9+CZ62/MAX(CY62+CQ62+CZ62, 0.1)*$Q$9))/($B$11+$C$11+$F$11)</f>
        <v>0</v>
      </c>
      <c r="BP62">
        <v>6</v>
      </c>
      <c r="BQ62">
        <v>0.5</v>
      </c>
      <c r="BR62" t="s">
        <v>295</v>
      </c>
      <c r="BS62">
        <v>2</v>
      </c>
      <c r="BT62">
        <v>1607458487.35</v>
      </c>
      <c r="BU62">
        <v>385.515766666667</v>
      </c>
      <c r="BV62">
        <v>400</v>
      </c>
      <c r="BW62">
        <v>29.3201</v>
      </c>
      <c r="BX62">
        <v>24.9876433333333</v>
      </c>
      <c r="BY62">
        <v>385.056933333333</v>
      </c>
      <c r="BZ62">
        <v>28.7483066666667</v>
      </c>
      <c r="CA62">
        <v>500.082</v>
      </c>
      <c r="CB62">
        <v>101.8809</v>
      </c>
      <c r="CC62">
        <v>0.100023393333333</v>
      </c>
      <c r="CD62">
        <v>37.4427866666667</v>
      </c>
      <c r="CE62">
        <v>37.4980433333333</v>
      </c>
      <c r="CF62">
        <v>999.9</v>
      </c>
      <c r="CG62">
        <v>0</v>
      </c>
      <c r="CH62">
        <v>0</v>
      </c>
      <c r="CI62">
        <v>9996.89166666667</v>
      </c>
      <c r="CJ62">
        <v>0</v>
      </c>
      <c r="CK62">
        <v>277.306866666667</v>
      </c>
      <c r="CL62">
        <v>1399.99833333333</v>
      </c>
      <c r="CM62">
        <v>0.8999956</v>
      </c>
      <c r="CN62">
        <v>0.10000448</v>
      </c>
      <c r="CO62">
        <v>0</v>
      </c>
      <c r="CP62">
        <v>813.829066666667</v>
      </c>
      <c r="CQ62">
        <v>4.99948</v>
      </c>
      <c r="CR62">
        <v>12253.1433333333</v>
      </c>
      <c r="CS62">
        <v>11417.55</v>
      </c>
      <c r="CT62">
        <v>46.9039333333333</v>
      </c>
      <c r="CU62">
        <v>48.2582666666667</v>
      </c>
      <c r="CV62">
        <v>47.5496</v>
      </c>
      <c r="CW62">
        <v>48.2289333333333</v>
      </c>
      <c r="CX62">
        <v>49.6933666666666</v>
      </c>
      <c r="CY62">
        <v>1255.49466666667</v>
      </c>
      <c r="CZ62">
        <v>139.504</v>
      </c>
      <c r="DA62">
        <v>0</v>
      </c>
      <c r="DB62">
        <v>205.799999952316</v>
      </c>
      <c r="DC62">
        <v>0</v>
      </c>
      <c r="DD62">
        <v>813.41772</v>
      </c>
      <c r="DE62">
        <v>-32.7193846181424</v>
      </c>
      <c r="DF62">
        <v>-49.5076923859414</v>
      </c>
      <c r="DG62">
        <v>12252.656</v>
      </c>
      <c r="DH62">
        <v>15</v>
      </c>
      <c r="DI62">
        <v>1607458092.6</v>
      </c>
      <c r="DJ62" t="s">
        <v>509</v>
      </c>
      <c r="DK62">
        <v>1607458090.6</v>
      </c>
      <c r="DL62">
        <v>1607458092.6</v>
      </c>
      <c r="DM62">
        <v>15</v>
      </c>
      <c r="DN62">
        <v>-0.022</v>
      </c>
      <c r="DO62">
        <v>-0.015</v>
      </c>
      <c r="DP62">
        <v>0.448</v>
      </c>
      <c r="DQ62">
        <v>0.369</v>
      </c>
      <c r="DR62">
        <v>400</v>
      </c>
      <c r="DS62">
        <v>25</v>
      </c>
      <c r="DT62">
        <v>0.27</v>
      </c>
      <c r="DU62">
        <v>0.04</v>
      </c>
      <c r="DV62">
        <v>10.6392776253571</v>
      </c>
      <c r="DW62">
        <v>-0.0383165015867912</v>
      </c>
      <c r="DX62">
        <v>0.0165399126138331</v>
      </c>
      <c r="DY62">
        <v>1</v>
      </c>
      <c r="DZ62">
        <v>-14.48554</v>
      </c>
      <c r="EA62">
        <v>0.15251612903224</v>
      </c>
      <c r="EB62">
        <v>0.022115840476907</v>
      </c>
      <c r="EC62">
        <v>1</v>
      </c>
      <c r="ED62">
        <v>4.33506933333333</v>
      </c>
      <c r="EE62">
        <v>-0.322717508342608</v>
      </c>
      <c r="EF62">
        <v>0.0234123202514308</v>
      </c>
      <c r="EG62">
        <v>0</v>
      </c>
      <c r="EH62">
        <v>2</v>
      </c>
      <c r="EI62">
        <v>3</v>
      </c>
      <c r="EJ62" t="s">
        <v>302</v>
      </c>
      <c r="EK62">
        <v>100</v>
      </c>
      <c r="EL62">
        <v>100</v>
      </c>
      <c r="EM62">
        <v>0.458</v>
      </c>
      <c r="EN62">
        <v>0.5701</v>
      </c>
      <c r="EO62">
        <v>0.61505156189033</v>
      </c>
      <c r="EP62">
        <v>-1.60436505785889e-05</v>
      </c>
      <c r="EQ62">
        <v>-1.15305589960158e-06</v>
      </c>
      <c r="ER62">
        <v>3.65813499827708e-10</v>
      </c>
      <c r="ES62">
        <v>0.391601994849652</v>
      </c>
      <c r="ET62">
        <v>0</v>
      </c>
      <c r="EU62">
        <v>0</v>
      </c>
      <c r="EV62">
        <v>0</v>
      </c>
      <c r="EW62">
        <v>18</v>
      </c>
      <c r="EX62">
        <v>2225</v>
      </c>
      <c r="EY62">
        <v>1</v>
      </c>
      <c r="EZ62">
        <v>25</v>
      </c>
      <c r="FA62">
        <v>6.7</v>
      </c>
      <c r="FB62">
        <v>6.7</v>
      </c>
      <c r="FC62">
        <v>2</v>
      </c>
      <c r="FD62">
        <v>512.211</v>
      </c>
      <c r="FE62">
        <v>508.211</v>
      </c>
      <c r="FF62">
        <v>36.2924</v>
      </c>
      <c r="FG62">
        <v>34.9933</v>
      </c>
      <c r="FH62">
        <v>30.0002</v>
      </c>
      <c r="FI62">
        <v>34.7653</v>
      </c>
      <c r="FJ62">
        <v>34.787</v>
      </c>
      <c r="FK62">
        <v>19.2935</v>
      </c>
      <c r="FL62">
        <v>0</v>
      </c>
      <c r="FM62">
        <v>100</v>
      </c>
      <c r="FN62">
        <v>-999.9</v>
      </c>
      <c r="FO62">
        <v>400</v>
      </c>
      <c r="FP62">
        <v>32.5659</v>
      </c>
      <c r="FQ62">
        <v>97.7782</v>
      </c>
      <c r="FR62">
        <v>101.99</v>
      </c>
    </row>
    <row r="63" spans="1:174">
      <c r="A63">
        <v>47</v>
      </c>
      <c r="B63">
        <v>1607458841.6</v>
      </c>
      <c r="C63">
        <v>11694.5999999046</v>
      </c>
      <c r="D63" t="s">
        <v>519</v>
      </c>
      <c r="E63" t="s">
        <v>520</v>
      </c>
      <c r="F63" t="s">
        <v>521</v>
      </c>
      <c r="G63" t="s">
        <v>483</v>
      </c>
      <c r="H63">
        <v>1607458833.85</v>
      </c>
      <c r="I63">
        <f>(J63)/1000</f>
        <v>0</v>
      </c>
      <c r="J63">
        <f>1000*CA63*AH63*(BW63-BX63)/(100*BP63*(1000-AH63*BW63))</f>
        <v>0</v>
      </c>
      <c r="K63">
        <f>CA63*AH63*(BV63-BU63*(1000-AH63*BX63)/(1000-AH63*BW63))/(100*BP63)</f>
        <v>0</v>
      </c>
      <c r="L63">
        <f>BU63 - IF(AH63&gt;1, K63*BP63*100.0/(AJ63*CI63), 0)</f>
        <v>0</v>
      </c>
      <c r="M63">
        <f>((S63-I63/2)*L63-K63)/(S63+I63/2)</f>
        <v>0</v>
      </c>
      <c r="N63">
        <f>M63*(CB63+CC63)/1000.0</f>
        <v>0</v>
      </c>
      <c r="O63">
        <f>(BU63 - IF(AH63&gt;1, K63*BP63*100.0/(AJ63*CI63), 0))*(CB63+CC63)/1000.0</f>
        <v>0</v>
      </c>
      <c r="P63">
        <f>2.0/((1/R63-1/Q63)+SIGN(R63)*SQRT((1/R63-1/Q63)*(1/R63-1/Q63) + 4*BQ63/((BQ63+1)*(BQ63+1))*(2*1/R63*1/Q63-1/Q63*1/Q63)))</f>
        <v>0</v>
      </c>
      <c r="Q63">
        <f>IF(LEFT(BR63,1)&lt;&gt;"0",IF(LEFT(BR63,1)="1",3.0,BS63),$D$5+$E$5*(CI63*CB63/($K$5*1000))+$F$5*(CI63*CB63/($K$5*1000))*MAX(MIN(BP63,$J$5),$I$5)*MAX(MIN(BP63,$J$5),$I$5)+$G$5*MAX(MIN(BP63,$J$5),$I$5)*(CI63*CB63/($K$5*1000))+$H$5*(CI63*CB63/($K$5*1000))*(CI63*CB63/($K$5*1000)))</f>
        <v>0</v>
      </c>
      <c r="R63">
        <f>I63*(1000-(1000*0.61365*exp(17.502*V63/(240.97+V63))/(CB63+CC63)+BW63)/2)/(1000*0.61365*exp(17.502*V63/(240.97+V63))/(CB63+CC63)-BW63)</f>
        <v>0</v>
      </c>
      <c r="S63">
        <f>1/((BQ63+1)/(P63/1.6)+1/(Q63/1.37)) + BQ63/((BQ63+1)/(P63/1.6) + BQ63/(Q63/1.37))</f>
        <v>0</v>
      </c>
      <c r="T63">
        <f>(BM63*BO63)</f>
        <v>0</v>
      </c>
      <c r="U63">
        <f>(CD63+(T63+2*0.95*5.67E-8*(((CD63+$B$7)+273)^4-(CD63+273)^4)-44100*I63)/(1.84*29.3*Q63+8*0.95*5.67E-8*(CD63+273)^3))</f>
        <v>0</v>
      </c>
      <c r="V63">
        <f>($C$7*CE63+$D$7*CF63+$E$7*U63)</f>
        <v>0</v>
      </c>
      <c r="W63">
        <f>0.61365*exp(17.502*V63/(240.97+V63))</f>
        <v>0</v>
      </c>
      <c r="X63">
        <f>(Y63/Z63*100)</f>
        <v>0</v>
      </c>
      <c r="Y63">
        <f>BW63*(CB63+CC63)/1000</f>
        <v>0</v>
      </c>
      <c r="Z63">
        <f>0.61365*exp(17.502*CD63/(240.97+CD63))</f>
        <v>0</v>
      </c>
      <c r="AA63">
        <f>(W63-BW63*(CB63+CC63)/1000)</f>
        <v>0</v>
      </c>
      <c r="AB63">
        <f>(-I63*44100)</f>
        <v>0</v>
      </c>
      <c r="AC63">
        <f>2*29.3*Q63*0.92*(CD63-V63)</f>
        <v>0</v>
      </c>
      <c r="AD63">
        <f>2*0.95*5.67E-8*(((CD63+$B$7)+273)^4-(V63+273)^4)</f>
        <v>0</v>
      </c>
      <c r="AE63">
        <f>T63+AD63+AB63+AC63</f>
        <v>0</v>
      </c>
      <c r="AF63">
        <v>0</v>
      </c>
      <c r="AG63">
        <v>0</v>
      </c>
      <c r="AH63">
        <f>IF(AF63*$H$13&gt;=AJ63,1.0,(AJ63/(AJ63-AF63*$H$13)))</f>
        <v>0</v>
      </c>
      <c r="AI63">
        <f>(AH63-1)*100</f>
        <v>0</v>
      </c>
      <c r="AJ63">
        <f>MAX(0,($B$13+$C$13*CI63)/(1+$D$13*CI63)*CB63/(CD63+273)*$E$13)</f>
        <v>0</v>
      </c>
      <c r="AK63" t="s">
        <v>292</v>
      </c>
      <c r="AL63">
        <v>10143.9</v>
      </c>
      <c r="AM63">
        <v>715.476923076923</v>
      </c>
      <c r="AN63">
        <v>3262.08</v>
      </c>
      <c r="AO63">
        <f>1-AM63/AN63</f>
        <v>0</v>
      </c>
      <c r="AP63">
        <v>-0.577747479816223</v>
      </c>
      <c r="AQ63" t="s">
        <v>522</v>
      </c>
      <c r="AR63">
        <v>15429.3</v>
      </c>
      <c r="AS63">
        <v>879.217115384615</v>
      </c>
      <c r="AT63">
        <v>1117.57</v>
      </c>
      <c r="AU63">
        <f>1-AS63/AT63</f>
        <v>0</v>
      </c>
      <c r="AV63">
        <v>0.5</v>
      </c>
      <c r="AW63">
        <f>BM63</f>
        <v>0</v>
      </c>
      <c r="AX63">
        <f>K63</f>
        <v>0</v>
      </c>
      <c r="AY63">
        <f>AU63*AV63*AW63</f>
        <v>0</v>
      </c>
      <c r="AZ63">
        <f>(AX63-AP63)/AW63</f>
        <v>0</v>
      </c>
      <c r="BA63">
        <f>(AN63-AT63)/AT63</f>
        <v>0</v>
      </c>
      <c r="BB63" t="s">
        <v>523</v>
      </c>
      <c r="BC63">
        <v>879.217115384615</v>
      </c>
      <c r="BD63">
        <v>654.92</v>
      </c>
      <c r="BE63">
        <f>1-BD63/AT63</f>
        <v>0</v>
      </c>
      <c r="BF63">
        <f>(AT63-BC63)/(AT63-BD63)</f>
        <v>0</v>
      </c>
      <c r="BG63">
        <f>(AN63-AT63)/(AN63-BD63)</f>
        <v>0</v>
      </c>
      <c r="BH63">
        <f>(AT63-BC63)/(AT63-AM63)</f>
        <v>0</v>
      </c>
      <c r="BI63">
        <f>(AN63-AT63)/(AN63-AM63)</f>
        <v>0</v>
      </c>
      <c r="BJ63">
        <f>(BF63*BD63/BC63)</f>
        <v>0</v>
      </c>
      <c r="BK63">
        <f>(1-BJ63)</f>
        <v>0</v>
      </c>
      <c r="BL63">
        <f>$B$11*CJ63+$C$11*CK63+$F$11*CL63*(1-CO63)</f>
        <v>0</v>
      </c>
      <c r="BM63">
        <f>BL63*BN63</f>
        <v>0</v>
      </c>
      <c r="BN63">
        <f>($B$11*$D$9+$C$11*$D$9+$F$11*((CY63+CQ63)/MAX(CY63+CQ63+CZ63, 0.1)*$I$9+CZ63/MAX(CY63+CQ63+CZ63, 0.1)*$J$9))/($B$11+$C$11+$F$11)</f>
        <v>0</v>
      </c>
      <c r="BO63">
        <f>($B$11*$K$9+$C$11*$K$9+$F$11*((CY63+CQ63)/MAX(CY63+CQ63+CZ63, 0.1)*$P$9+CZ63/MAX(CY63+CQ63+CZ63, 0.1)*$Q$9))/($B$11+$C$11+$F$11)</f>
        <v>0</v>
      </c>
      <c r="BP63">
        <v>6</v>
      </c>
      <c r="BQ63">
        <v>0.5</v>
      </c>
      <c r="BR63" t="s">
        <v>295</v>
      </c>
      <c r="BS63">
        <v>2</v>
      </c>
      <c r="BT63">
        <v>1607458833.85</v>
      </c>
      <c r="BU63">
        <v>389.052966666667</v>
      </c>
      <c r="BV63">
        <v>400.000166666667</v>
      </c>
      <c r="BW63">
        <v>28.6045866666667</v>
      </c>
      <c r="BX63">
        <v>25.02254</v>
      </c>
      <c r="BY63">
        <v>388.556966666667</v>
      </c>
      <c r="BZ63">
        <v>28.2345866666667</v>
      </c>
      <c r="CA63">
        <v>500.0708</v>
      </c>
      <c r="CB63">
        <v>101.890033333333</v>
      </c>
      <c r="CC63">
        <v>0.0999854033333333</v>
      </c>
      <c r="CD63">
        <v>37.5262533333333</v>
      </c>
      <c r="CE63">
        <v>37.41752</v>
      </c>
      <c r="CF63">
        <v>999.9</v>
      </c>
      <c r="CG63">
        <v>0</v>
      </c>
      <c r="CH63">
        <v>0</v>
      </c>
      <c r="CI63">
        <v>10000.6516666667</v>
      </c>
      <c r="CJ63">
        <v>0</v>
      </c>
      <c r="CK63">
        <v>773.7095</v>
      </c>
      <c r="CL63">
        <v>1400.00966666667</v>
      </c>
      <c r="CM63">
        <v>0.900006266666666</v>
      </c>
      <c r="CN63">
        <v>0.0999936366666667</v>
      </c>
      <c r="CO63">
        <v>0</v>
      </c>
      <c r="CP63">
        <v>879.265</v>
      </c>
      <c r="CQ63">
        <v>4.99948</v>
      </c>
      <c r="CR63">
        <v>12555.16</v>
      </c>
      <c r="CS63">
        <v>11417.68</v>
      </c>
      <c r="CT63">
        <v>46.8539333333333</v>
      </c>
      <c r="CU63">
        <v>48.312</v>
      </c>
      <c r="CV63">
        <v>47.4685</v>
      </c>
      <c r="CW63">
        <v>48.2331333333333</v>
      </c>
      <c r="CX63">
        <v>49.6373333333333</v>
      </c>
      <c r="CY63">
        <v>1255.51933333333</v>
      </c>
      <c r="CZ63">
        <v>139.490333333333</v>
      </c>
      <c r="DA63">
        <v>0</v>
      </c>
      <c r="DB63">
        <v>345.599999904633</v>
      </c>
      <c r="DC63">
        <v>0</v>
      </c>
      <c r="DD63">
        <v>879.217115384615</v>
      </c>
      <c r="DE63">
        <v>-22.2441367333973</v>
      </c>
      <c r="DF63">
        <v>-270.649572134257</v>
      </c>
      <c r="DG63">
        <v>12553.9961538462</v>
      </c>
      <c r="DH63">
        <v>15</v>
      </c>
      <c r="DI63">
        <v>1607458871.6</v>
      </c>
      <c r="DJ63" t="s">
        <v>524</v>
      </c>
      <c r="DK63">
        <v>1607458859.6</v>
      </c>
      <c r="DL63">
        <v>1607458871.6</v>
      </c>
      <c r="DM63">
        <v>16</v>
      </c>
      <c r="DN63">
        <v>0.048</v>
      </c>
      <c r="DO63">
        <v>-0.001</v>
      </c>
      <c r="DP63">
        <v>0.496</v>
      </c>
      <c r="DQ63">
        <v>0.37</v>
      </c>
      <c r="DR63">
        <v>400</v>
      </c>
      <c r="DS63">
        <v>25</v>
      </c>
      <c r="DT63">
        <v>0.1</v>
      </c>
      <c r="DU63">
        <v>0.03</v>
      </c>
      <c r="DV63">
        <v>7.903680702747</v>
      </c>
      <c r="DW63">
        <v>-0.0504190018628204</v>
      </c>
      <c r="DX63">
        <v>0.0195689499582577</v>
      </c>
      <c r="DY63">
        <v>1</v>
      </c>
      <c r="DZ63">
        <v>-10.9869566666667</v>
      </c>
      <c r="EA63">
        <v>0.0558300333704083</v>
      </c>
      <c r="EB63">
        <v>0.0231870608074607</v>
      </c>
      <c r="EC63">
        <v>1</v>
      </c>
      <c r="ED63">
        <v>3.75811</v>
      </c>
      <c r="EE63">
        <v>-0.127249121245834</v>
      </c>
      <c r="EF63">
        <v>0.00922780147163998</v>
      </c>
      <c r="EG63">
        <v>1</v>
      </c>
      <c r="EH63">
        <v>3</v>
      </c>
      <c r="EI63">
        <v>3</v>
      </c>
      <c r="EJ63" t="s">
        <v>315</v>
      </c>
      <c r="EK63">
        <v>100</v>
      </c>
      <c r="EL63">
        <v>100</v>
      </c>
      <c r="EM63">
        <v>0.496</v>
      </c>
      <c r="EN63">
        <v>0.37</v>
      </c>
      <c r="EO63">
        <v>0.61505156189033</v>
      </c>
      <c r="EP63">
        <v>-1.60436505785889e-05</v>
      </c>
      <c r="EQ63">
        <v>-1.15305589960158e-06</v>
      </c>
      <c r="ER63">
        <v>3.65813499827708e-10</v>
      </c>
      <c r="ES63">
        <v>0.391601994849652</v>
      </c>
      <c r="ET63">
        <v>0</v>
      </c>
      <c r="EU63">
        <v>0</v>
      </c>
      <c r="EV63">
        <v>0</v>
      </c>
      <c r="EW63">
        <v>18</v>
      </c>
      <c r="EX63">
        <v>2225</v>
      </c>
      <c r="EY63">
        <v>1</v>
      </c>
      <c r="EZ63">
        <v>25</v>
      </c>
      <c r="FA63">
        <v>12.5</v>
      </c>
      <c r="FB63">
        <v>12.5</v>
      </c>
      <c r="FC63">
        <v>2</v>
      </c>
      <c r="FD63">
        <v>509.472</v>
      </c>
      <c r="FE63">
        <v>507.978</v>
      </c>
      <c r="FF63">
        <v>36.3701</v>
      </c>
      <c r="FG63">
        <v>35.0286</v>
      </c>
      <c r="FH63">
        <v>30</v>
      </c>
      <c r="FI63">
        <v>34.7937</v>
      </c>
      <c r="FJ63">
        <v>34.8156</v>
      </c>
      <c r="FK63">
        <v>19.298</v>
      </c>
      <c r="FL63">
        <v>0</v>
      </c>
      <c r="FM63">
        <v>100</v>
      </c>
      <c r="FN63">
        <v>-999.9</v>
      </c>
      <c r="FO63">
        <v>400</v>
      </c>
      <c r="FP63">
        <v>29.1386</v>
      </c>
      <c r="FQ63">
        <v>97.7652</v>
      </c>
      <c r="FR63">
        <v>101.966</v>
      </c>
    </row>
    <row r="64" spans="1:174">
      <c r="A64">
        <v>48</v>
      </c>
      <c r="B64">
        <v>1607459015.1</v>
      </c>
      <c r="C64">
        <v>11868.0999999046</v>
      </c>
      <c r="D64" t="s">
        <v>525</v>
      </c>
      <c r="E64" t="s">
        <v>526</v>
      </c>
      <c r="F64" t="s">
        <v>521</v>
      </c>
      <c r="G64" t="s">
        <v>483</v>
      </c>
      <c r="H64">
        <v>1607459007.35</v>
      </c>
      <c r="I64">
        <f>(J64)/1000</f>
        <v>0</v>
      </c>
      <c r="J64">
        <f>1000*CA64*AH64*(BW64-BX64)/(100*BP64*(1000-AH64*BW64))</f>
        <v>0</v>
      </c>
      <c r="K64">
        <f>CA64*AH64*(BV64-BU64*(1000-AH64*BX64)/(1000-AH64*BW64))/(100*BP64)</f>
        <v>0</v>
      </c>
      <c r="L64">
        <f>BU64 - IF(AH64&gt;1, K64*BP64*100.0/(AJ64*CI64), 0)</f>
        <v>0</v>
      </c>
      <c r="M64">
        <f>((S64-I64/2)*L64-K64)/(S64+I64/2)</f>
        <v>0</v>
      </c>
      <c r="N64">
        <f>M64*(CB64+CC64)/1000.0</f>
        <v>0</v>
      </c>
      <c r="O64">
        <f>(BU64 - IF(AH64&gt;1, K64*BP64*100.0/(AJ64*CI64), 0))*(CB64+CC64)/1000.0</f>
        <v>0</v>
      </c>
      <c r="P64">
        <f>2.0/((1/R64-1/Q64)+SIGN(R64)*SQRT((1/R64-1/Q64)*(1/R64-1/Q64) + 4*BQ64/((BQ64+1)*(BQ64+1))*(2*1/R64*1/Q64-1/Q64*1/Q64)))</f>
        <v>0</v>
      </c>
      <c r="Q64">
        <f>IF(LEFT(BR64,1)&lt;&gt;"0",IF(LEFT(BR64,1)="1",3.0,BS64),$D$5+$E$5*(CI64*CB64/($K$5*1000))+$F$5*(CI64*CB64/($K$5*1000))*MAX(MIN(BP64,$J$5),$I$5)*MAX(MIN(BP64,$J$5),$I$5)+$G$5*MAX(MIN(BP64,$J$5),$I$5)*(CI64*CB64/($K$5*1000))+$H$5*(CI64*CB64/($K$5*1000))*(CI64*CB64/($K$5*1000)))</f>
        <v>0</v>
      </c>
      <c r="R64">
        <f>I64*(1000-(1000*0.61365*exp(17.502*V64/(240.97+V64))/(CB64+CC64)+BW64)/2)/(1000*0.61365*exp(17.502*V64/(240.97+V64))/(CB64+CC64)-BW64)</f>
        <v>0</v>
      </c>
      <c r="S64">
        <f>1/((BQ64+1)/(P64/1.6)+1/(Q64/1.37)) + BQ64/((BQ64+1)/(P64/1.6) + BQ64/(Q64/1.37))</f>
        <v>0</v>
      </c>
      <c r="T64">
        <f>(BM64*BO64)</f>
        <v>0</v>
      </c>
      <c r="U64">
        <f>(CD64+(T64+2*0.95*5.67E-8*(((CD64+$B$7)+273)^4-(CD64+273)^4)-44100*I64)/(1.84*29.3*Q64+8*0.95*5.67E-8*(CD64+273)^3))</f>
        <v>0</v>
      </c>
      <c r="V64">
        <f>($C$7*CE64+$D$7*CF64+$E$7*U64)</f>
        <v>0</v>
      </c>
      <c r="W64">
        <f>0.61365*exp(17.502*V64/(240.97+V64))</f>
        <v>0</v>
      </c>
      <c r="X64">
        <f>(Y64/Z64*100)</f>
        <v>0</v>
      </c>
      <c r="Y64">
        <f>BW64*(CB64+CC64)/1000</f>
        <v>0</v>
      </c>
      <c r="Z64">
        <f>0.61365*exp(17.502*CD64/(240.97+CD64))</f>
        <v>0</v>
      </c>
      <c r="AA64">
        <f>(W64-BW64*(CB64+CC64)/1000)</f>
        <v>0</v>
      </c>
      <c r="AB64">
        <f>(-I64*44100)</f>
        <v>0</v>
      </c>
      <c r="AC64">
        <f>2*29.3*Q64*0.92*(CD64-V64)</f>
        <v>0</v>
      </c>
      <c r="AD64">
        <f>2*0.95*5.67E-8*(((CD64+$B$7)+273)^4-(V64+273)^4)</f>
        <v>0</v>
      </c>
      <c r="AE64">
        <f>T64+AD64+AB64+AC64</f>
        <v>0</v>
      </c>
      <c r="AF64">
        <v>0</v>
      </c>
      <c r="AG64">
        <v>0</v>
      </c>
      <c r="AH64">
        <f>IF(AF64*$H$13&gt;=AJ64,1.0,(AJ64/(AJ64-AF64*$H$13)))</f>
        <v>0</v>
      </c>
      <c r="AI64">
        <f>(AH64-1)*100</f>
        <v>0</v>
      </c>
      <c r="AJ64">
        <f>MAX(0,($B$13+$C$13*CI64)/(1+$D$13*CI64)*CB64/(CD64+273)*$E$13)</f>
        <v>0</v>
      </c>
      <c r="AK64" t="s">
        <v>292</v>
      </c>
      <c r="AL64">
        <v>10143.9</v>
      </c>
      <c r="AM64">
        <v>715.476923076923</v>
      </c>
      <c r="AN64">
        <v>3262.08</v>
      </c>
      <c r="AO64">
        <f>1-AM64/AN64</f>
        <v>0</v>
      </c>
      <c r="AP64">
        <v>-0.577747479816223</v>
      </c>
      <c r="AQ64" t="s">
        <v>527</v>
      </c>
      <c r="AR64">
        <v>15418.3</v>
      </c>
      <c r="AS64">
        <v>1097.34</v>
      </c>
      <c r="AT64">
        <v>1405</v>
      </c>
      <c r="AU64">
        <f>1-AS64/AT64</f>
        <v>0</v>
      </c>
      <c r="AV64">
        <v>0.5</v>
      </c>
      <c r="AW64">
        <f>BM64</f>
        <v>0</v>
      </c>
      <c r="AX64">
        <f>K64</f>
        <v>0</v>
      </c>
      <c r="AY64">
        <f>AU64*AV64*AW64</f>
        <v>0</v>
      </c>
      <c r="AZ64">
        <f>(AX64-AP64)/AW64</f>
        <v>0</v>
      </c>
      <c r="BA64">
        <f>(AN64-AT64)/AT64</f>
        <v>0</v>
      </c>
      <c r="BB64" t="s">
        <v>528</v>
      </c>
      <c r="BC64">
        <v>1097.34</v>
      </c>
      <c r="BD64">
        <v>739.11</v>
      </c>
      <c r="BE64">
        <f>1-BD64/AT64</f>
        <v>0</v>
      </c>
      <c r="BF64">
        <f>(AT64-BC64)/(AT64-BD64)</f>
        <v>0</v>
      </c>
      <c r="BG64">
        <f>(AN64-AT64)/(AN64-BD64)</f>
        <v>0</v>
      </c>
      <c r="BH64">
        <f>(AT64-BC64)/(AT64-AM64)</f>
        <v>0</v>
      </c>
      <c r="BI64">
        <f>(AN64-AT64)/(AN64-AM64)</f>
        <v>0</v>
      </c>
      <c r="BJ64">
        <f>(BF64*BD64/BC64)</f>
        <v>0</v>
      </c>
      <c r="BK64">
        <f>(1-BJ64)</f>
        <v>0</v>
      </c>
      <c r="BL64">
        <f>$B$11*CJ64+$C$11*CK64+$F$11*CL64*(1-CO64)</f>
        <v>0</v>
      </c>
      <c r="BM64">
        <f>BL64*BN64</f>
        <v>0</v>
      </c>
      <c r="BN64">
        <f>($B$11*$D$9+$C$11*$D$9+$F$11*((CY64+CQ64)/MAX(CY64+CQ64+CZ64, 0.1)*$I$9+CZ64/MAX(CY64+CQ64+CZ64, 0.1)*$J$9))/($B$11+$C$11+$F$11)</f>
        <v>0</v>
      </c>
      <c r="BO64">
        <f>($B$11*$K$9+$C$11*$K$9+$F$11*((CY64+CQ64)/MAX(CY64+CQ64+CZ64, 0.1)*$P$9+CZ64/MAX(CY64+CQ64+CZ64, 0.1)*$Q$9))/($B$11+$C$11+$F$11)</f>
        <v>0</v>
      </c>
      <c r="BP64">
        <v>6</v>
      </c>
      <c r="BQ64">
        <v>0.5</v>
      </c>
      <c r="BR64" t="s">
        <v>295</v>
      </c>
      <c r="BS64">
        <v>2</v>
      </c>
      <c r="BT64">
        <v>1607459007.35</v>
      </c>
      <c r="BU64">
        <v>385.8291</v>
      </c>
      <c r="BV64">
        <v>399.997933333333</v>
      </c>
      <c r="BW64">
        <v>29.45035</v>
      </c>
      <c r="BX64">
        <v>25.02276</v>
      </c>
      <c r="BY64">
        <v>385.3227</v>
      </c>
      <c r="BZ64">
        <v>28.8735866666667</v>
      </c>
      <c r="CA64">
        <v>500.070666666667</v>
      </c>
      <c r="CB64">
        <v>101.888933333333</v>
      </c>
      <c r="CC64">
        <v>0.100035456666667</v>
      </c>
      <c r="CD64">
        <v>37.3599433333333</v>
      </c>
      <c r="CE64">
        <v>37.0137766666667</v>
      </c>
      <c r="CF64">
        <v>999.9</v>
      </c>
      <c r="CG64">
        <v>0</v>
      </c>
      <c r="CH64">
        <v>0</v>
      </c>
      <c r="CI64">
        <v>10003.298</v>
      </c>
      <c r="CJ64">
        <v>0</v>
      </c>
      <c r="CK64">
        <v>730.470866666666</v>
      </c>
      <c r="CL64">
        <v>1399.97966666667</v>
      </c>
      <c r="CM64">
        <v>0.900000266666667</v>
      </c>
      <c r="CN64">
        <v>0.0999995</v>
      </c>
      <c r="CO64">
        <v>0</v>
      </c>
      <c r="CP64">
        <v>1097.25633333333</v>
      </c>
      <c r="CQ64">
        <v>4.99948</v>
      </c>
      <c r="CR64">
        <v>15628.2566666667</v>
      </c>
      <c r="CS64">
        <v>11417.4233333333</v>
      </c>
      <c r="CT64">
        <v>46.875</v>
      </c>
      <c r="CU64">
        <v>48.3708</v>
      </c>
      <c r="CV64">
        <v>47.5</v>
      </c>
      <c r="CW64">
        <v>48.3372</v>
      </c>
      <c r="CX64">
        <v>49.687</v>
      </c>
      <c r="CY64">
        <v>1255.48233333333</v>
      </c>
      <c r="CZ64">
        <v>139.497666666667</v>
      </c>
      <c r="DA64">
        <v>0</v>
      </c>
      <c r="DB64">
        <v>172.5</v>
      </c>
      <c r="DC64">
        <v>0</v>
      </c>
      <c r="DD64">
        <v>1097.34</v>
      </c>
      <c r="DE64">
        <v>-327.621880570742</v>
      </c>
      <c r="DF64">
        <v>-4419.241028833</v>
      </c>
      <c r="DG64">
        <v>15629.3153846154</v>
      </c>
      <c r="DH64">
        <v>15</v>
      </c>
      <c r="DI64">
        <v>1607458871.6</v>
      </c>
      <c r="DJ64" t="s">
        <v>524</v>
      </c>
      <c r="DK64">
        <v>1607458859.6</v>
      </c>
      <c r="DL64">
        <v>1607458871.6</v>
      </c>
      <c r="DM64">
        <v>16</v>
      </c>
      <c r="DN64">
        <v>0.048</v>
      </c>
      <c r="DO64">
        <v>-0.001</v>
      </c>
      <c r="DP64">
        <v>0.496</v>
      </c>
      <c r="DQ64">
        <v>0.37</v>
      </c>
      <c r="DR64">
        <v>400</v>
      </c>
      <c r="DS64">
        <v>25</v>
      </c>
      <c r="DT64">
        <v>0.1</v>
      </c>
      <c r="DU64">
        <v>0.03</v>
      </c>
      <c r="DV64">
        <v>10.3390786027733</v>
      </c>
      <c r="DW64">
        <v>0.219587809090144</v>
      </c>
      <c r="DX64">
        <v>0.0305818557427197</v>
      </c>
      <c r="DY64">
        <v>1</v>
      </c>
      <c r="DZ64">
        <v>-14.1664333333333</v>
      </c>
      <c r="EA64">
        <v>-0.458082313681873</v>
      </c>
      <c r="EB64">
        <v>0.0444202081139755</v>
      </c>
      <c r="EC64">
        <v>0</v>
      </c>
      <c r="ED64">
        <v>4.42508233333333</v>
      </c>
      <c r="EE64">
        <v>0.297653125695224</v>
      </c>
      <c r="EF64">
        <v>0.0215172290166638</v>
      </c>
      <c r="EG64">
        <v>0</v>
      </c>
      <c r="EH64">
        <v>1</v>
      </c>
      <c r="EI64">
        <v>3</v>
      </c>
      <c r="EJ64" t="s">
        <v>297</v>
      </c>
      <c r="EK64">
        <v>100</v>
      </c>
      <c r="EL64">
        <v>100</v>
      </c>
      <c r="EM64">
        <v>0.506</v>
      </c>
      <c r="EN64">
        <v>0.5783</v>
      </c>
      <c r="EO64">
        <v>0.662835327265333</v>
      </c>
      <c r="EP64">
        <v>-1.60436505785889e-05</v>
      </c>
      <c r="EQ64">
        <v>-1.15305589960158e-06</v>
      </c>
      <c r="ER64">
        <v>3.65813499827708e-10</v>
      </c>
      <c r="ES64">
        <v>0.390285826167151</v>
      </c>
      <c r="ET64">
        <v>0</v>
      </c>
      <c r="EU64">
        <v>0</v>
      </c>
      <c r="EV64">
        <v>0</v>
      </c>
      <c r="EW64">
        <v>18</v>
      </c>
      <c r="EX64">
        <v>2225</v>
      </c>
      <c r="EY64">
        <v>1</v>
      </c>
      <c r="EZ64">
        <v>25</v>
      </c>
      <c r="FA64">
        <v>2.6</v>
      </c>
      <c r="FB64">
        <v>2.4</v>
      </c>
      <c r="FC64">
        <v>2</v>
      </c>
      <c r="FD64">
        <v>508.104</v>
      </c>
      <c r="FE64">
        <v>507.504</v>
      </c>
      <c r="FF64">
        <v>36.3328</v>
      </c>
      <c r="FG64">
        <v>35.0286</v>
      </c>
      <c r="FH64">
        <v>30</v>
      </c>
      <c r="FI64">
        <v>34.8007</v>
      </c>
      <c r="FJ64">
        <v>34.8218</v>
      </c>
      <c r="FK64">
        <v>19.3015</v>
      </c>
      <c r="FL64">
        <v>0</v>
      </c>
      <c r="FM64">
        <v>100</v>
      </c>
      <c r="FN64">
        <v>-999.9</v>
      </c>
      <c r="FO64">
        <v>400</v>
      </c>
      <c r="FP64">
        <v>29.1386</v>
      </c>
      <c r="FQ64">
        <v>97.7654</v>
      </c>
      <c r="FR64">
        <v>101.966</v>
      </c>
    </row>
    <row r="65" spans="1:174">
      <c r="A65">
        <v>49</v>
      </c>
      <c r="B65">
        <v>1607459225</v>
      </c>
      <c r="C65">
        <v>12078</v>
      </c>
      <c r="D65" t="s">
        <v>529</v>
      </c>
      <c r="E65" t="s">
        <v>530</v>
      </c>
      <c r="F65" t="s">
        <v>531</v>
      </c>
      <c r="G65" t="s">
        <v>319</v>
      </c>
      <c r="H65">
        <v>1607459217</v>
      </c>
      <c r="I65">
        <f>(J65)/1000</f>
        <v>0</v>
      </c>
      <c r="J65">
        <f>1000*CA65*AH65*(BW65-BX65)/(100*BP65*(1000-AH65*BW65))</f>
        <v>0</v>
      </c>
      <c r="K65">
        <f>CA65*AH65*(BV65-BU65*(1000-AH65*BX65)/(1000-AH65*BW65))/(100*BP65)</f>
        <v>0</v>
      </c>
      <c r="L65">
        <f>BU65 - IF(AH65&gt;1, K65*BP65*100.0/(AJ65*CI65), 0)</f>
        <v>0</v>
      </c>
      <c r="M65">
        <f>((S65-I65/2)*L65-K65)/(S65+I65/2)</f>
        <v>0</v>
      </c>
      <c r="N65">
        <f>M65*(CB65+CC65)/1000.0</f>
        <v>0</v>
      </c>
      <c r="O65">
        <f>(BU65 - IF(AH65&gt;1, K65*BP65*100.0/(AJ65*CI65), 0))*(CB65+CC65)/1000.0</f>
        <v>0</v>
      </c>
      <c r="P65">
        <f>2.0/((1/R65-1/Q65)+SIGN(R65)*SQRT((1/R65-1/Q65)*(1/R65-1/Q65) + 4*BQ65/((BQ65+1)*(BQ65+1))*(2*1/R65*1/Q65-1/Q65*1/Q65)))</f>
        <v>0</v>
      </c>
      <c r="Q65">
        <f>IF(LEFT(BR65,1)&lt;&gt;"0",IF(LEFT(BR65,1)="1",3.0,BS65),$D$5+$E$5*(CI65*CB65/($K$5*1000))+$F$5*(CI65*CB65/($K$5*1000))*MAX(MIN(BP65,$J$5),$I$5)*MAX(MIN(BP65,$J$5),$I$5)+$G$5*MAX(MIN(BP65,$J$5),$I$5)*(CI65*CB65/($K$5*1000))+$H$5*(CI65*CB65/($K$5*1000))*(CI65*CB65/($K$5*1000)))</f>
        <v>0</v>
      </c>
      <c r="R65">
        <f>I65*(1000-(1000*0.61365*exp(17.502*V65/(240.97+V65))/(CB65+CC65)+BW65)/2)/(1000*0.61365*exp(17.502*V65/(240.97+V65))/(CB65+CC65)-BW65)</f>
        <v>0</v>
      </c>
      <c r="S65">
        <f>1/((BQ65+1)/(P65/1.6)+1/(Q65/1.37)) + BQ65/((BQ65+1)/(P65/1.6) + BQ65/(Q65/1.37))</f>
        <v>0</v>
      </c>
      <c r="T65">
        <f>(BM65*BO65)</f>
        <v>0</v>
      </c>
      <c r="U65">
        <f>(CD65+(T65+2*0.95*5.67E-8*(((CD65+$B$7)+273)^4-(CD65+273)^4)-44100*I65)/(1.84*29.3*Q65+8*0.95*5.67E-8*(CD65+273)^3))</f>
        <v>0</v>
      </c>
      <c r="V65">
        <f>($C$7*CE65+$D$7*CF65+$E$7*U65)</f>
        <v>0</v>
      </c>
      <c r="W65">
        <f>0.61365*exp(17.502*V65/(240.97+V65))</f>
        <v>0</v>
      </c>
      <c r="X65">
        <f>(Y65/Z65*100)</f>
        <v>0</v>
      </c>
      <c r="Y65">
        <f>BW65*(CB65+CC65)/1000</f>
        <v>0</v>
      </c>
      <c r="Z65">
        <f>0.61365*exp(17.502*CD65/(240.97+CD65))</f>
        <v>0</v>
      </c>
      <c r="AA65">
        <f>(W65-BW65*(CB65+CC65)/1000)</f>
        <v>0</v>
      </c>
      <c r="AB65">
        <f>(-I65*44100)</f>
        <v>0</v>
      </c>
      <c r="AC65">
        <f>2*29.3*Q65*0.92*(CD65-V65)</f>
        <v>0</v>
      </c>
      <c r="AD65">
        <f>2*0.95*5.67E-8*(((CD65+$B$7)+273)^4-(V65+273)^4)</f>
        <v>0</v>
      </c>
      <c r="AE65">
        <f>T65+AD65+AB65+AC65</f>
        <v>0</v>
      </c>
      <c r="AF65">
        <v>0</v>
      </c>
      <c r="AG65">
        <v>0</v>
      </c>
      <c r="AH65">
        <f>IF(AF65*$H$13&gt;=AJ65,1.0,(AJ65/(AJ65-AF65*$H$13)))</f>
        <v>0</v>
      </c>
      <c r="AI65">
        <f>(AH65-1)*100</f>
        <v>0</v>
      </c>
      <c r="AJ65">
        <f>MAX(0,($B$13+$C$13*CI65)/(1+$D$13*CI65)*CB65/(CD65+273)*$E$13)</f>
        <v>0</v>
      </c>
      <c r="AK65" t="s">
        <v>292</v>
      </c>
      <c r="AL65">
        <v>10143.9</v>
      </c>
      <c r="AM65">
        <v>715.476923076923</v>
      </c>
      <c r="AN65">
        <v>3262.08</v>
      </c>
      <c r="AO65">
        <f>1-AM65/AN65</f>
        <v>0</v>
      </c>
      <c r="AP65">
        <v>-0.577747479816223</v>
      </c>
      <c r="AQ65" t="s">
        <v>532</v>
      </c>
      <c r="AR65">
        <v>15360.6</v>
      </c>
      <c r="AS65">
        <v>883.6394</v>
      </c>
      <c r="AT65">
        <v>1223.55</v>
      </c>
      <c r="AU65">
        <f>1-AS65/AT65</f>
        <v>0</v>
      </c>
      <c r="AV65">
        <v>0.5</v>
      </c>
      <c r="AW65">
        <f>BM65</f>
        <v>0</v>
      </c>
      <c r="AX65">
        <f>K65</f>
        <v>0</v>
      </c>
      <c r="AY65">
        <f>AU65*AV65*AW65</f>
        <v>0</v>
      </c>
      <c r="AZ65">
        <f>(AX65-AP65)/AW65</f>
        <v>0</v>
      </c>
      <c r="BA65">
        <f>(AN65-AT65)/AT65</f>
        <v>0</v>
      </c>
      <c r="BB65" t="s">
        <v>533</v>
      </c>
      <c r="BC65">
        <v>883.6394</v>
      </c>
      <c r="BD65">
        <v>666.53</v>
      </c>
      <c r="BE65">
        <f>1-BD65/AT65</f>
        <v>0</v>
      </c>
      <c r="BF65">
        <f>(AT65-BC65)/(AT65-BD65)</f>
        <v>0</v>
      </c>
      <c r="BG65">
        <f>(AN65-AT65)/(AN65-BD65)</f>
        <v>0</v>
      </c>
      <c r="BH65">
        <f>(AT65-BC65)/(AT65-AM65)</f>
        <v>0</v>
      </c>
      <c r="BI65">
        <f>(AN65-AT65)/(AN65-AM65)</f>
        <v>0</v>
      </c>
      <c r="BJ65">
        <f>(BF65*BD65/BC65)</f>
        <v>0</v>
      </c>
      <c r="BK65">
        <f>(1-BJ65)</f>
        <v>0</v>
      </c>
      <c r="BL65">
        <f>$B$11*CJ65+$C$11*CK65+$F$11*CL65*(1-CO65)</f>
        <v>0</v>
      </c>
      <c r="BM65">
        <f>BL65*BN65</f>
        <v>0</v>
      </c>
      <c r="BN65">
        <f>($B$11*$D$9+$C$11*$D$9+$F$11*((CY65+CQ65)/MAX(CY65+CQ65+CZ65, 0.1)*$I$9+CZ65/MAX(CY65+CQ65+CZ65, 0.1)*$J$9))/($B$11+$C$11+$F$11)</f>
        <v>0</v>
      </c>
      <c r="BO65">
        <f>($B$11*$K$9+$C$11*$K$9+$F$11*((CY65+CQ65)/MAX(CY65+CQ65+CZ65, 0.1)*$P$9+CZ65/MAX(CY65+CQ65+CZ65, 0.1)*$Q$9))/($B$11+$C$11+$F$11)</f>
        <v>0</v>
      </c>
      <c r="BP65">
        <v>6</v>
      </c>
      <c r="BQ65">
        <v>0.5</v>
      </c>
      <c r="BR65" t="s">
        <v>295</v>
      </c>
      <c r="BS65">
        <v>2</v>
      </c>
      <c r="BT65">
        <v>1607459217</v>
      </c>
      <c r="BU65">
        <v>384.637483870968</v>
      </c>
      <c r="BV65">
        <v>399.994483870968</v>
      </c>
      <c r="BW65">
        <v>29.1926903225807</v>
      </c>
      <c r="BX65">
        <v>24.9480903225806</v>
      </c>
      <c r="BY65">
        <v>384.130225806452</v>
      </c>
      <c r="BZ65">
        <v>28.6282483870968</v>
      </c>
      <c r="CA65">
        <v>500.068193548387</v>
      </c>
      <c r="CB65">
        <v>101.876258064516</v>
      </c>
      <c r="CC65">
        <v>0.0999864258064516</v>
      </c>
      <c r="CD65">
        <v>37.1602677419355</v>
      </c>
      <c r="CE65">
        <v>36.7036161290323</v>
      </c>
      <c r="CF65">
        <v>999.9</v>
      </c>
      <c r="CG65">
        <v>0</v>
      </c>
      <c r="CH65">
        <v>0</v>
      </c>
      <c r="CI65">
        <v>10000.1848387097</v>
      </c>
      <c r="CJ65">
        <v>0</v>
      </c>
      <c r="CK65">
        <v>736.631548387097</v>
      </c>
      <c r="CL65">
        <v>1399.99451612903</v>
      </c>
      <c r="CM65">
        <v>0.89999270967742</v>
      </c>
      <c r="CN65">
        <v>0.100007225806452</v>
      </c>
      <c r="CO65">
        <v>0</v>
      </c>
      <c r="CP65">
        <v>884.141612903226</v>
      </c>
      <c r="CQ65">
        <v>4.99948</v>
      </c>
      <c r="CR65">
        <v>13122.5322580645</v>
      </c>
      <c r="CS65">
        <v>11417.5193548387</v>
      </c>
      <c r="CT65">
        <v>46.6087419354839</v>
      </c>
      <c r="CU65">
        <v>48.3302903225806</v>
      </c>
      <c r="CV65">
        <v>47.292</v>
      </c>
      <c r="CW65">
        <v>48.1831935483871</v>
      </c>
      <c r="CX65">
        <v>49.405</v>
      </c>
      <c r="CY65">
        <v>1255.48419354839</v>
      </c>
      <c r="CZ65">
        <v>139.510322580645</v>
      </c>
      <c r="DA65">
        <v>0</v>
      </c>
      <c r="DB65">
        <v>209.399999856949</v>
      </c>
      <c r="DC65">
        <v>0</v>
      </c>
      <c r="DD65">
        <v>883.6394</v>
      </c>
      <c r="DE65">
        <v>-29.3112307938891</v>
      </c>
      <c r="DF65">
        <v>-1549.13846797923</v>
      </c>
      <c r="DG65">
        <v>13090.072</v>
      </c>
      <c r="DH65">
        <v>15</v>
      </c>
      <c r="DI65">
        <v>1607458871.6</v>
      </c>
      <c r="DJ65" t="s">
        <v>524</v>
      </c>
      <c r="DK65">
        <v>1607458859.6</v>
      </c>
      <c r="DL65">
        <v>1607458871.6</v>
      </c>
      <c r="DM65">
        <v>16</v>
      </c>
      <c r="DN65">
        <v>0.048</v>
      </c>
      <c r="DO65">
        <v>-0.001</v>
      </c>
      <c r="DP65">
        <v>0.496</v>
      </c>
      <c r="DQ65">
        <v>0.37</v>
      </c>
      <c r="DR65">
        <v>400</v>
      </c>
      <c r="DS65">
        <v>25</v>
      </c>
      <c r="DT65">
        <v>0.1</v>
      </c>
      <c r="DU65">
        <v>0.03</v>
      </c>
      <c r="DV65">
        <v>11.398600918041</v>
      </c>
      <c r="DW65">
        <v>-0.260424265847891</v>
      </c>
      <c r="DX65">
        <v>0.0223909111443843</v>
      </c>
      <c r="DY65">
        <v>1</v>
      </c>
      <c r="DZ65">
        <v>-15.3570322580645</v>
      </c>
      <c r="EA65">
        <v>0.312798387096791</v>
      </c>
      <c r="EB65">
        <v>0.0272246494938398</v>
      </c>
      <c r="EC65">
        <v>0</v>
      </c>
      <c r="ED65">
        <v>4.24460225806452</v>
      </c>
      <c r="EE65">
        <v>-0.0132198387096884</v>
      </c>
      <c r="EF65">
        <v>0.00152060834531908</v>
      </c>
      <c r="EG65">
        <v>1</v>
      </c>
      <c r="EH65">
        <v>2</v>
      </c>
      <c r="EI65">
        <v>3</v>
      </c>
      <c r="EJ65" t="s">
        <v>302</v>
      </c>
      <c r="EK65">
        <v>100</v>
      </c>
      <c r="EL65">
        <v>100</v>
      </c>
      <c r="EM65">
        <v>0.508</v>
      </c>
      <c r="EN65">
        <v>0.5644</v>
      </c>
      <c r="EO65">
        <v>0.662835327265333</v>
      </c>
      <c r="EP65">
        <v>-1.60436505785889e-05</v>
      </c>
      <c r="EQ65">
        <v>-1.15305589960158e-06</v>
      </c>
      <c r="ER65">
        <v>3.65813499827708e-10</v>
      </c>
      <c r="ES65">
        <v>0.390285826167151</v>
      </c>
      <c r="ET65">
        <v>0</v>
      </c>
      <c r="EU65">
        <v>0</v>
      </c>
      <c r="EV65">
        <v>0</v>
      </c>
      <c r="EW65">
        <v>18</v>
      </c>
      <c r="EX65">
        <v>2225</v>
      </c>
      <c r="EY65">
        <v>1</v>
      </c>
      <c r="EZ65">
        <v>25</v>
      </c>
      <c r="FA65">
        <v>6.1</v>
      </c>
      <c r="FB65">
        <v>5.9</v>
      </c>
      <c r="FC65">
        <v>2</v>
      </c>
      <c r="FD65">
        <v>513.34</v>
      </c>
      <c r="FE65">
        <v>507.672</v>
      </c>
      <c r="FF65">
        <v>36.1404</v>
      </c>
      <c r="FG65">
        <v>34.9413</v>
      </c>
      <c r="FH65">
        <v>29.9998</v>
      </c>
      <c r="FI65">
        <v>34.7296</v>
      </c>
      <c r="FJ65">
        <v>34.7523</v>
      </c>
      <c r="FK65">
        <v>19.3043</v>
      </c>
      <c r="FL65">
        <v>0</v>
      </c>
      <c r="FM65">
        <v>100</v>
      </c>
      <c r="FN65">
        <v>-999.9</v>
      </c>
      <c r="FO65">
        <v>400</v>
      </c>
      <c r="FP65">
        <v>29.1858</v>
      </c>
      <c r="FQ65">
        <v>97.7918</v>
      </c>
      <c r="FR65">
        <v>101.985</v>
      </c>
    </row>
    <row r="66" spans="1:174">
      <c r="A66">
        <v>50</v>
      </c>
      <c r="B66">
        <v>1607459404.5</v>
      </c>
      <c r="C66">
        <v>12257.5</v>
      </c>
      <c r="D66" t="s">
        <v>534</v>
      </c>
      <c r="E66" t="s">
        <v>535</v>
      </c>
      <c r="F66" t="s">
        <v>531</v>
      </c>
      <c r="G66" t="s">
        <v>319</v>
      </c>
      <c r="H66">
        <v>1607459396.75</v>
      </c>
      <c r="I66">
        <f>(J66)/1000</f>
        <v>0</v>
      </c>
      <c r="J66">
        <f>1000*CA66*AH66*(BW66-BX66)/(100*BP66*(1000-AH66*BW66))</f>
        <v>0</v>
      </c>
      <c r="K66">
        <f>CA66*AH66*(BV66-BU66*(1000-AH66*BX66)/(1000-AH66*BW66))/(100*BP66)</f>
        <v>0</v>
      </c>
      <c r="L66">
        <f>BU66 - IF(AH66&gt;1, K66*BP66*100.0/(AJ66*CI66), 0)</f>
        <v>0</v>
      </c>
      <c r="M66">
        <f>((S66-I66/2)*L66-K66)/(S66+I66/2)</f>
        <v>0</v>
      </c>
      <c r="N66">
        <f>M66*(CB66+CC66)/1000.0</f>
        <v>0</v>
      </c>
      <c r="O66">
        <f>(BU66 - IF(AH66&gt;1, K66*BP66*100.0/(AJ66*CI66), 0))*(CB66+CC66)/1000.0</f>
        <v>0</v>
      </c>
      <c r="P66">
        <f>2.0/((1/R66-1/Q66)+SIGN(R66)*SQRT((1/R66-1/Q66)*(1/R66-1/Q66) + 4*BQ66/((BQ66+1)*(BQ66+1))*(2*1/R66*1/Q66-1/Q66*1/Q66)))</f>
        <v>0</v>
      </c>
      <c r="Q66">
        <f>IF(LEFT(BR66,1)&lt;&gt;"0",IF(LEFT(BR66,1)="1",3.0,BS66),$D$5+$E$5*(CI66*CB66/($K$5*1000))+$F$5*(CI66*CB66/($K$5*1000))*MAX(MIN(BP66,$J$5),$I$5)*MAX(MIN(BP66,$J$5),$I$5)+$G$5*MAX(MIN(BP66,$J$5),$I$5)*(CI66*CB66/($K$5*1000))+$H$5*(CI66*CB66/($K$5*1000))*(CI66*CB66/($K$5*1000)))</f>
        <v>0</v>
      </c>
      <c r="R66">
        <f>I66*(1000-(1000*0.61365*exp(17.502*V66/(240.97+V66))/(CB66+CC66)+BW66)/2)/(1000*0.61365*exp(17.502*V66/(240.97+V66))/(CB66+CC66)-BW66)</f>
        <v>0</v>
      </c>
      <c r="S66">
        <f>1/((BQ66+1)/(P66/1.6)+1/(Q66/1.37)) + BQ66/((BQ66+1)/(P66/1.6) + BQ66/(Q66/1.37))</f>
        <v>0</v>
      </c>
      <c r="T66">
        <f>(BM66*BO66)</f>
        <v>0</v>
      </c>
      <c r="U66">
        <f>(CD66+(T66+2*0.95*5.67E-8*(((CD66+$B$7)+273)^4-(CD66+273)^4)-44100*I66)/(1.84*29.3*Q66+8*0.95*5.67E-8*(CD66+273)^3))</f>
        <v>0</v>
      </c>
      <c r="V66">
        <f>($C$7*CE66+$D$7*CF66+$E$7*U66)</f>
        <v>0</v>
      </c>
      <c r="W66">
        <f>0.61365*exp(17.502*V66/(240.97+V66))</f>
        <v>0</v>
      </c>
      <c r="X66">
        <f>(Y66/Z66*100)</f>
        <v>0</v>
      </c>
      <c r="Y66">
        <f>BW66*(CB66+CC66)/1000</f>
        <v>0</v>
      </c>
      <c r="Z66">
        <f>0.61365*exp(17.502*CD66/(240.97+CD66))</f>
        <v>0</v>
      </c>
      <c r="AA66">
        <f>(W66-BW66*(CB66+CC66)/1000)</f>
        <v>0</v>
      </c>
      <c r="AB66">
        <f>(-I66*44100)</f>
        <v>0</v>
      </c>
      <c r="AC66">
        <f>2*29.3*Q66*0.92*(CD66-V66)</f>
        <v>0</v>
      </c>
      <c r="AD66">
        <f>2*0.95*5.67E-8*(((CD66+$B$7)+273)^4-(V66+273)^4)</f>
        <v>0</v>
      </c>
      <c r="AE66">
        <f>T66+AD66+AB66+AC66</f>
        <v>0</v>
      </c>
      <c r="AF66">
        <v>0</v>
      </c>
      <c r="AG66">
        <v>0</v>
      </c>
      <c r="AH66">
        <f>IF(AF66*$H$13&gt;=AJ66,1.0,(AJ66/(AJ66-AF66*$H$13)))</f>
        <v>0</v>
      </c>
      <c r="AI66">
        <f>(AH66-1)*100</f>
        <v>0</v>
      </c>
      <c r="AJ66">
        <f>MAX(0,($B$13+$C$13*CI66)/(1+$D$13*CI66)*CB66/(CD66+273)*$E$13)</f>
        <v>0</v>
      </c>
      <c r="AK66" t="s">
        <v>292</v>
      </c>
      <c r="AL66">
        <v>10143.9</v>
      </c>
      <c r="AM66">
        <v>715.476923076923</v>
      </c>
      <c r="AN66">
        <v>3262.08</v>
      </c>
      <c r="AO66">
        <f>1-AM66/AN66</f>
        <v>0</v>
      </c>
      <c r="AP66">
        <v>-0.577747479816223</v>
      </c>
      <c r="AQ66" t="s">
        <v>536</v>
      </c>
      <c r="AR66">
        <v>15367.4</v>
      </c>
      <c r="AS66">
        <v>985.844576923077</v>
      </c>
      <c r="AT66">
        <v>1314.66</v>
      </c>
      <c r="AU66">
        <f>1-AS66/AT66</f>
        <v>0</v>
      </c>
      <c r="AV66">
        <v>0.5</v>
      </c>
      <c r="AW66">
        <f>BM66</f>
        <v>0</v>
      </c>
      <c r="AX66">
        <f>K66</f>
        <v>0</v>
      </c>
      <c r="AY66">
        <f>AU66*AV66*AW66</f>
        <v>0</v>
      </c>
      <c r="AZ66">
        <f>(AX66-AP66)/AW66</f>
        <v>0</v>
      </c>
      <c r="BA66">
        <f>(AN66-AT66)/AT66</f>
        <v>0</v>
      </c>
      <c r="BB66" t="s">
        <v>537</v>
      </c>
      <c r="BC66">
        <v>985.844576923077</v>
      </c>
      <c r="BD66">
        <v>712.34</v>
      </c>
      <c r="BE66">
        <f>1-BD66/AT66</f>
        <v>0</v>
      </c>
      <c r="BF66">
        <f>(AT66-BC66)/(AT66-BD66)</f>
        <v>0</v>
      </c>
      <c r="BG66">
        <f>(AN66-AT66)/(AN66-BD66)</f>
        <v>0</v>
      </c>
      <c r="BH66">
        <f>(AT66-BC66)/(AT66-AM66)</f>
        <v>0</v>
      </c>
      <c r="BI66">
        <f>(AN66-AT66)/(AN66-AM66)</f>
        <v>0</v>
      </c>
      <c r="BJ66">
        <f>(BF66*BD66/BC66)</f>
        <v>0</v>
      </c>
      <c r="BK66">
        <f>(1-BJ66)</f>
        <v>0</v>
      </c>
      <c r="BL66">
        <f>$B$11*CJ66+$C$11*CK66+$F$11*CL66*(1-CO66)</f>
        <v>0</v>
      </c>
      <c r="BM66">
        <f>BL66*BN66</f>
        <v>0</v>
      </c>
      <c r="BN66">
        <f>($B$11*$D$9+$C$11*$D$9+$F$11*((CY66+CQ66)/MAX(CY66+CQ66+CZ66, 0.1)*$I$9+CZ66/MAX(CY66+CQ66+CZ66, 0.1)*$J$9))/($B$11+$C$11+$F$11)</f>
        <v>0</v>
      </c>
      <c r="BO66">
        <f>($B$11*$K$9+$C$11*$K$9+$F$11*((CY66+CQ66)/MAX(CY66+CQ66+CZ66, 0.1)*$P$9+CZ66/MAX(CY66+CQ66+CZ66, 0.1)*$Q$9))/($B$11+$C$11+$F$11)</f>
        <v>0</v>
      </c>
      <c r="BP66">
        <v>6</v>
      </c>
      <c r="BQ66">
        <v>0.5</v>
      </c>
      <c r="BR66" t="s">
        <v>295</v>
      </c>
      <c r="BS66">
        <v>2</v>
      </c>
      <c r="BT66">
        <v>1607459396.75</v>
      </c>
      <c r="BU66">
        <v>384.5582</v>
      </c>
      <c r="BV66">
        <v>400.0163</v>
      </c>
      <c r="BW66">
        <v>29.2404533333333</v>
      </c>
      <c r="BX66">
        <v>24.9087366666667</v>
      </c>
      <c r="BY66">
        <v>384.050833333333</v>
      </c>
      <c r="BZ66">
        <v>28.6737266666667</v>
      </c>
      <c r="CA66">
        <v>500.060366666667</v>
      </c>
      <c r="CB66">
        <v>101.871566666667</v>
      </c>
      <c r="CC66">
        <v>0.09998647</v>
      </c>
      <c r="CD66">
        <v>37.20457</v>
      </c>
      <c r="CE66">
        <v>36.5637633333333</v>
      </c>
      <c r="CF66">
        <v>999.9</v>
      </c>
      <c r="CG66">
        <v>0</v>
      </c>
      <c r="CH66">
        <v>0</v>
      </c>
      <c r="CI66">
        <v>9997.62</v>
      </c>
      <c r="CJ66">
        <v>0</v>
      </c>
      <c r="CK66">
        <v>943.415333333333</v>
      </c>
      <c r="CL66">
        <v>1400.01566666667</v>
      </c>
      <c r="CM66">
        <v>0.899999133333333</v>
      </c>
      <c r="CN66">
        <v>0.100000646666667</v>
      </c>
      <c r="CO66">
        <v>0</v>
      </c>
      <c r="CP66">
        <v>985.760533333333</v>
      </c>
      <c r="CQ66">
        <v>4.99948</v>
      </c>
      <c r="CR66">
        <v>14268.0266666667</v>
      </c>
      <c r="CS66">
        <v>11417.6866666667</v>
      </c>
      <c r="CT66">
        <v>46.7331333333333</v>
      </c>
      <c r="CU66">
        <v>48.5330666666666</v>
      </c>
      <c r="CV66">
        <v>47.404</v>
      </c>
      <c r="CW66">
        <v>48.3874</v>
      </c>
      <c r="CX66">
        <v>49.5622666666667</v>
      </c>
      <c r="CY66">
        <v>1255.51333333333</v>
      </c>
      <c r="CZ66">
        <v>139.502333333333</v>
      </c>
      <c r="DA66">
        <v>0</v>
      </c>
      <c r="DB66">
        <v>178.399999856949</v>
      </c>
      <c r="DC66">
        <v>0</v>
      </c>
      <c r="DD66">
        <v>985.844576923077</v>
      </c>
      <c r="DE66">
        <v>-330.05097459482</v>
      </c>
      <c r="DF66">
        <v>-4700.69060172773</v>
      </c>
      <c r="DG66">
        <v>14271.2615384615</v>
      </c>
      <c r="DH66">
        <v>15</v>
      </c>
      <c r="DI66">
        <v>1607458871.6</v>
      </c>
      <c r="DJ66" t="s">
        <v>524</v>
      </c>
      <c r="DK66">
        <v>1607458859.6</v>
      </c>
      <c r="DL66">
        <v>1607458871.6</v>
      </c>
      <c r="DM66">
        <v>16</v>
      </c>
      <c r="DN66">
        <v>0.048</v>
      </c>
      <c r="DO66">
        <v>-0.001</v>
      </c>
      <c r="DP66">
        <v>0.496</v>
      </c>
      <c r="DQ66">
        <v>0.37</v>
      </c>
      <c r="DR66">
        <v>400</v>
      </c>
      <c r="DS66">
        <v>25</v>
      </c>
      <c r="DT66">
        <v>0.1</v>
      </c>
      <c r="DU66">
        <v>0.03</v>
      </c>
      <c r="DV66">
        <v>11.4613785575736</v>
      </c>
      <c r="DW66">
        <v>-0.168489487610123</v>
      </c>
      <c r="DX66">
        <v>0.0262903027208502</v>
      </c>
      <c r="DY66">
        <v>1</v>
      </c>
      <c r="DZ66">
        <v>-15.4605451612903</v>
      </c>
      <c r="EA66">
        <v>0.0476370967742218</v>
      </c>
      <c r="EB66">
        <v>0.0352199433853997</v>
      </c>
      <c r="EC66">
        <v>1</v>
      </c>
      <c r="ED66">
        <v>4.32397451612903</v>
      </c>
      <c r="EE66">
        <v>0.59409435483871</v>
      </c>
      <c r="EF66">
        <v>0.0446595398065589</v>
      </c>
      <c r="EG66">
        <v>0</v>
      </c>
      <c r="EH66">
        <v>2</v>
      </c>
      <c r="EI66">
        <v>3</v>
      </c>
      <c r="EJ66" t="s">
        <v>302</v>
      </c>
      <c r="EK66">
        <v>100</v>
      </c>
      <c r="EL66">
        <v>100</v>
      </c>
      <c r="EM66">
        <v>0.507</v>
      </c>
      <c r="EN66">
        <v>0.5695</v>
      </c>
      <c r="EO66">
        <v>0.662835327265333</v>
      </c>
      <c r="EP66">
        <v>-1.60436505785889e-05</v>
      </c>
      <c r="EQ66">
        <v>-1.15305589960158e-06</v>
      </c>
      <c r="ER66">
        <v>3.65813499827708e-10</v>
      </c>
      <c r="ES66">
        <v>0.390285826167151</v>
      </c>
      <c r="ET66">
        <v>0</v>
      </c>
      <c r="EU66">
        <v>0</v>
      </c>
      <c r="EV66">
        <v>0</v>
      </c>
      <c r="EW66">
        <v>18</v>
      </c>
      <c r="EX66">
        <v>2225</v>
      </c>
      <c r="EY66">
        <v>1</v>
      </c>
      <c r="EZ66">
        <v>25</v>
      </c>
      <c r="FA66">
        <v>9.1</v>
      </c>
      <c r="FB66">
        <v>8.9</v>
      </c>
      <c r="FC66">
        <v>2</v>
      </c>
      <c r="FD66">
        <v>513.176</v>
      </c>
      <c r="FE66">
        <v>507.586</v>
      </c>
      <c r="FF66">
        <v>36.1942</v>
      </c>
      <c r="FG66">
        <v>34.8721</v>
      </c>
      <c r="FH66">
        <v>30</v>
      </c>
      <c r="FI66">
        <v>34.6673</v>
      </c>
      <c r="FJ66">
        <v>34.692</v>
      </c>
      <c r="FK66">
        <v>19.303</v>
      </c>
      <c r="FL66">
        <v>0</v>
      </c>
      <c r="FM66">
        <v>100</v>
      </c>
      <c r="FN66">
        <v>-999.9</v>
      </c>
      <c r="FO66">
        <v>400</v>
      </c>
      <c r="FP66">
        <v>28.969</v>
      </c>
      <c r="FQ66">
        <v>97.7993</v>
      </c>
      <c r="FR66">
        <v>101.992</v>
      </c>
    </row>
    <row r="67" spans="1:174">
      <c r="A67">
        <v>51</v>
      </c>
      <c r="B67">
        <v>1607459589.5</v>
      </c>
      <c r="C67">
        <v>12442.5</v>
      </c>
      <c r="D67" t="s">
        <v>538</v>
      </c>
      <c r="E67" t="s">
        <v>539</v>
      </c>
      <c r="F67" t="s">
        <v>540</v>
      </c>
      <c r="G67" t="s">
        <v>339</v>
      </c>
      <c r="H67">
        <v>1607459581.5</v>
      </c>
      <c r="I67">
        <f>(J67)/1000</f>
        <v>0</v>
      </c>
      <c r="J67">
        <f>1000*CA67*AH67*(BW67-BX67)/(100*BP67*(1000-AH67*BW67))</f>
        <v>0</v>
      </c>
      <c r="K67">
        <f>CA67*AH67*(BV67-BU67*(1000-AH67*BX67)/(1000-AH67*BW67))/(100*BP67)</f>
        <v>0</v>
      </c>
      <c r="L67">
        <f>BU67 - IF(AH67&gt;1, K67*BP67*100.0/(AJ67*CI67), 0)</f>
        <v>0</v>
      </c>
      <c r="M67">
        <f>((S67-I67/2)*L67-K67)/(S67+I67/2)</f>
        <v>0</v>
      </c>
      <c r="N67">
        <f>M67*(CB67+CC67)/1000.0</f>
        <v>0</v>
      </c>
      <c r="O67">
        <f>(BU67 - IF(AH67&gt;1, K67*BP67*100.0/(AJ67*CI67), 0))*(CB67+CC67)/1000.0</f>
        <v>0</v>
      </c>
      <c r="P67">
        <f>2.0/((1/R67-1/Q67)+SIGN(R67)*SQRT((1/R67-1/Q67)*(1/R67-1/Q67) + 4*BQ67/((BQ67+1)*(BQ67+1))*(2*1/R67*1/Q67-1/Q67*1/Q67)))</f>
        <v>0</v>
      </c>
      <c r="Q67">
        <f>IF(LEFT(BR67,1)&lt;&gt;"0",IF(LEFT(BR67,1)="1",3.0,BS67),$D$5+$E$5*(CI67*CB67/($K$5*1000))+$F$5*(CI67*CB67/($K$5*1000))*MAX(MIN(BP67,$J$5),$I$5)*MAX(MIN(BP67,$J$5),$I$5)+$G$5*MAX(MIN(BP67,$J$5),$I$5)*(CI67*CB67/($K$5*1000))+$H$5*(CI67*CB67/($K$5*1000))*(CI67*CB67/($K$5*1000)))</f>
        <v>0</v>
      </c>
      <c r="R67">
        <f>I67*(1000-(1000*0.61365*exp(17.502*V67/(240.97+V67))/(CB67+CC67)+BW67)/2)/(1000*0.61365*exp(17.502*V67/(240.97+V67))/(CB67+CC67)-BW67)</f>
        <v>0</v>
      </c>
      <c r="S67">
        <f>1/((BQ67+1)/(P67/1.6)+1/(Q67/1.37)) + BQ67/((BQ67+1)/(P67/1.6) + BQ67/(Q67/1.37))</f>
        <v>0</v>
      </c>
      <c r="T67">
        <f>(BM67*BO67)</f>
        <v>0</v>
      </c>
      <c r="U67">
        <f>(CD67+(T67+2*0.95*5.67E-8*(((CD67+$B$7)+273)^4-(CD67+273)^4)-44100*I67)/(1.84*29.3*Q67+8*0.95*5.67E-8*(CD67+273)^3))</f>
        <v>0</v>
      </c>
      <c r="V67">
        <f>($C$7*CE67+$D$7*CF67+$E$7*U67)</f>
        <v>0</v>
      </c>
      <c r="W67">
        <f>0.61365*exp(17.502*V67/(240.97+V67))</f>
        <v>0</v>
      </c>
      <c r="X67">
        <f>(Y67/Z67*100)</f>
        <v>0</v>
      </c>
      <c r="Y67">
        <f>BW67*(CB67+CC67)/1000</f>
        <v>0</v>
      </c>
      <c r="Z67">
        <f>0.61365*exp(17.502*CD67/(240.97+CD67))</f>
        <v>0</v>
      </c>
      <c r="AA67">
        <f>(W67-BW67*(CB67+CC67)/1000)</f>
        <v>0</v>
      </c>
      <c r="AB67">
        <f>(-I67*44100)</f>
        <v>0</v>
      </c>
      <c r="AC67">
        <f>2*29.3*Q67*0.92*(CD67-V67)</f>
        <v>0</v>
      </c>
      <c r="AD67">
        <f>2*0.95*5.67E-8*(((CD67+$B$7)+273)^4-(V67+273)^4)</f>
        <v>0</v>
      </c>
      <c r="AE67">
        <f>T67+AD67+AB67+AC67</f>
        <v>0</v>
      </c>
      <c r="AF67">
        <v>0</v>
      </c>
      <c r="AG67">
        <v>0</v>
      </c>
      <c r="AH67">
        <f>IF(AF67*$H$13&gt;=AJ67,1.0,(AJ67/(AJ67-AF67*$H$13)))</f>
        <v>0</v>
      </c>
      <c r="AI67">
        <f>(AH67-1)*100</f>
        <v>0</v>
      </c>
      <c r="AJ67">
        <f>MAX(0,($B$13+$C$13*CI67)/(1+$D$13*CI67)*CB67/(CD67+273)*$E$13)</f>
        <v>0</v>
      </c>
      <c r="AK67" t="s">
        <v>292</v>
      </c>
      <c r="AL67">
        <v>10143.9</v>
      </c>
      <c r="AM67">
        <v>715.476923076923</v>
      </c>
      <c r="AN67">
        <v>3262.08</v>
      </c>
      <c r="AO67">
        <f>1-AM67/AN67</f>
        <v>0</v>
      </c>
      <c r="AP67">
        <v>-0.577747479816223</v>
      </c>
      <c r="AQ67" t="s">
        <v>541</v>
      </c>
      <c r="AR67">
        <v>15372.4</v>
      </c>
      <c r="AS67">
        <v>1540.16115384615</v>
      </c>
      <c r="AT67">
        <v>1850.11</v>
      </c>
      <c r="AU67">
        <f>1-AS67/AT67</f>
        <v>0</v>
      </c>
      <c r="AV67">
        <v>0.5</v>
      </c>
      <c r="AW67">
        <f>BM67</f>
        <v>0</v>
      </c>
      <c r="AX67">
        <f>K67</f>
        <v>0</v>
      </c>
      <c r="AY67">
        <f>AU67*AV67*AW67</f>
        <v>0</v>
      </c>
      <c r="AZ67">
        <f>(AX67-AP67)/AW67</f>
        <v>0</v>
      </c>
      <c r="BA67">
        <f>(AN67-AT67)/AT67</f>
        <v>0</v>
      </c>
      <c r="BB67" t="s">
        <v>542</v>
      </c>
      <c r="BC67">
        <v>1540.16115384615</v>
      </c>
      <c r="BD67">
        <v>801.26</v>
      </c>
      <c r="BE67">
        <f>1-BD67/AT67</f>
        <v>0</v>
      </c>
      <c r="BF67">
        <f>(AT67-BC67)/(AT67-BD67)</f>
        <v>0</v>
      </c>
      <c r="BG67">
        <f>(AN67-AT67)/(AN67-BD67)</f>
        <v>0</v>
      </c>
      <c r="BH67">
        <f>(AT67-BC67)/(AT67-AM67)</f>
        <v>0</v>
      </c>
      <c r="BI67">
        <f>(AN67-AT67)/(AN67-AM67)</f>
        <v>0</v>
      </c>
      <c r="BJ67">
        <f>(BF67*BD67/BC67)</f>
        <v>0</v>
      </c>
      <c r="BK67">
        <f>(1-BJ67)</f>
        <v>0</v>
      </c>
      <c r="BL67">
        <f>$B$11*CJ67+$C$11*CK67+$F$11*CL67*(1-CO67)</f>
        <v>0</v>
      </c>
      <c r="BM67">
        <f>BL67*BN67</f>
        <v>0</v>
      </c>
      <c r="BN67">
        <f>($B$11*$D$9+$C$11*$D$9+$F$11*((CY67+CQ67)/MAX(CY67+CQ67+CZ67, 0.1)*$I$9+CZ67/MAX(CY67+CQ67+CZ67, 0.1)*$J$9))/($B$11+$C$11+$F$11)</f>
        <v>0</v>
      </c>
      <c r="BO67">
        <f>($B$11*$K$9+$C$11*$K$9+$F$11*((CY67+CQ67)/MAX(CY67+CQ67+CZ67, 0.1)*$P$9+CZ67/MAX(CY67+CQ67+CZ67, 0.1)*$Q$9))/($B$11+$C$11+$F$11)</f>
        <v>0</v>
      </c>
      <c r="BP67">
        <v>6</v>
      </c>
      <c r="BQ67">
        <v>0.5</v>
      </c>
      <c r="BR67" t="s">
        <v>295</v>
      </c>
      <c r="BS67">
        <v>2</v>
      </c>
      <c r="BT67">
        <v>1607459581.5</v>
      </c>
      <c r="BU67">
        <v>391.607516129032</v>
      </c>
      <c r="BV67">
        <v>399.994032258064</v>
      </c>
      <c r="BW67">
        <v>27.1357161290323</v>
      </c>
      <c r="BX67">
        <v>24.8882516129032</v>
      </c>
      <c r="BY67">
        <v>391.094516129032</v>
      </c>
      <c r="BZ67">
        <v>26.7637161290323</v>
      </c>
      <c r="CA67">
        <v>500.06235483871</v>
      </c>
      <c r="CB67">
        <v>101.871870967742</v>
      </c>
      <c r="CC67">
        <v>0.0999719870967742</v>
      </c>
      <c r="CD67">
        <v>37.4683774193548</v>
      </c>
      <c r="CE67">
        <v>37.2049580645161</v>
      </c>
      <c r="CF67">
        <v>999.9</v>
      </c>
      <c r="CG67">
        <v>0</v>
      </c>
      <c r="CH67">
        <v>0</v>
      </c>
      <c r="CI67">
        <v>10003.8083870968</v>
      </c>
      <c r="CJ67">
        <v>0</v>
      </c>
      <c r="CK67">
        <v>907.788451612903</v>
      </c>
      <c r="CL67">
        <v>1400.02612903226</v>
      </c>
      <c r="CM67">
        <v>0.899996774193549</v>
      </c>
      <c r="CN67">
        <v>0.100003622580645</v>
      </c>
      <c r="CO67">
        <v>0</v>
      </c>
      <c r="CP67">
        <v>1541.92967741935</v>
      </c>
      <c r="CQ67">
        <v>4.99948</v>
      </c>
      <c r="CR67">
        <v>22659.9064516129</v>
      </c>
      <c r="CS67">
        <v>11417.8</v>
      </c>
      <c r="CT67">
        <v>46.8464838709677</v>
      </c>
      <c r="CU67">
        <v>48.4878064516129</v>
      </c>
      <c r="CV67">
        <v>47.4836129032258</v>
      </c>
      <c r="CW67">
        <v>48.4796129032258</v>
      </c>
      <c r="CX67">
        <v>49.6793225806452</v>
      </c>
      <c r="CY67">
        <v>1255.51967741935</v>
      </c>
      <c r="CZ67">
        <v>139.507419354839</v>
      </c>
      <c r="DA67">
        <v>0</v>
      </c>
      <c r="DB67">
        <v>184.399999856949</v>
      </c>
      <c r="DC67">
        <v>0</v>
      </c>
      <c r="DD67">
        <v>1540.16115384615</v>
      </c>
      <c r="DE67">
        <v>-142.980854785275</v>
      </c>
      <c r="DF67">
        <v>-1951.10769361792</v>
      </c>
      <c r="DG67">
        <v>22635.3884615385</v>
      </c>
      <c r="DH67">
        <v>15</v>
      </c>
      <c r="DI67">
        <v>1607459615</v>
      </c>
      <c r="DJ67" t="s">
        <v>543</v>
      </c>
      <c r="DK67">
        <v>1607459607</v>
      </c>
      <c r="DL67">
        <v>1607459615</v>
      </c>
      <c r="DM67">
        <v>17</v>
      </c>
      <c r="DN67">
        <v>0.018</v>
      </c>
      <c r="DO67">
        <v>0.009</v>
      </c>
      <c r="DP67">
        <v>0.513</v>
      </c>
      <c r="DQ67">
        <v>0.372</v>
      </c>
      <c r="DR67">
        <v>400</v>
      </c>
      <c r="DS67">
        <v>25</v>
      </c>
      <c r="DT67">
        <v>0.33</v>
      </c>
      <c r="DU67">
        <v>0.04</v>
      </c>
      <c r="DV67">
        <v>6.21654359013322</v>
      </c>
      <c r="DW67">
        <v>-0.562080240491953</v>
      </c>
      <c r="DX67">
        <v>0.0434506132465926</v>
      </c>
      <c r="DY67">
        <v>0</v>
      </c>
      <c r="DZ67">
        <v>-8.40281548387097</v>
      </c>
      <c r="EA67">
        <v>0.722441612903246</v>
      </c>
      <c r="EB67">
        <v>0.0574128547390042</v>
      </c>
      <c r="EC67">
        <v>0</v>
      </c>
      <c r="ED67">
        <v>2.34881451612903</v>
      </c>
      <c r="EE67">
        <v>-0.195201774193557</v>
      </c>
      <c r="EF67">
        <v>0.0147444488928194</v>
      </c>
      <c r="EG67">
        <v>1</v>
      </c>
      <c r="EH67">
        <v>1</v>
      </c>
      <c r="EI67">
        <v>3</v>
      </c>
      <c r="EJ67" t="s">
        <v>297</v>
      </c>
      <c r="EK67">
        <v>100</v>
      </c>
      <c r="EL67">
        <v>100</v>
      </c>
      <c r="EM67">
        <v>0.513</v>
      </c>
      <c r="EN67">
        <v>0.372</v>
      </c>
      <c r="EO67">
        <v>0.662835327265333</v>
      </c>
      <c r="EP67">
        <v>-1.60436505785889e-05</v>
      </c>
      <c r="EQ67">
        <v>-1.15305589960158e-06</v>
      </c>
      <c r="ER67">
        <v>3.65813499827708e-10</v>
      </c>
      <c r="ES67">
        <v>-0.193853382811257</v>
      </c>
      <c r="ET67">
        <v>-0.0148585495900011</v>
      </c>
      <c r="EU67">
        <v>0.00206202478538563</v>
      </c>
      <c r="EV67">
        <v>-2.15789431663115e-05</v>
      </c>
      <c r="EW67">
        <v>18</v>
      </c>
      <c r="EX67">
        <v>2225</v>
      </c>
      <c r="EY67">
        <v>1</v>
      </c>
      <c r="EZ67">
        <v>25</v>
      </c>
      <c r="FA67">
        <v>12.2</v>
      </c>
      <c r="FB67">
        <v>12</v>
      </c>
      <c r="FC67">
        <v>2</v>
      </c>
      <c r="FD67">
        <v>506.685</v>
      </c>
      <c r="FE67">
        <v>507.466</v>
      </c>
      <c r="FF67">
        <v>36.2719</v>
      </c>
      <c r="FG67">
        <v>34.8531</v>
      </c>
      <c r="FH67">
        <v>30.0001</v>
      </c>
      <c r="FI67">
        <v>34.6357</v>
      </c>
      <c r="FJ67">
        <v>34.6608</v>
      </c>
      <c r="FK67">
        <v>19.3042</v>
      </c>
      <c r="FL67">
        <v>0</v>
      </c>
      <c r="FM67">
        <v>100</v>
      </c>
      <c r="FN67">
        <v>-999.9</v>
      </c>
      <c r="FO67">
        <v>400</v>
      </c>
      <c r="FP67">
        <v>29.0114</v>
      </c>
      <c r="FQ67">
        <v>97.8034</v>
      </c>
      <c r="FR67">
        <v>101.992</v>
      </c>
    </row>
    <row r="68" spans="1:174">
      <c r="A68">
        <v>52</v>
      </c>
      <c r="B68">
        <v>1607459820</v>
      </c>
      <c r="C68">
        <v>12673</v>
      </c>
      <c r="D68" t="s">
        <v>544</v>
      </c>
      <c r="E68" t="s">
        <v>545</v>
      </c>
      <c r="F68" t="s">
        <v>540</v>
      </c>
      <c r="G68" t="s">
        <v>339</v>
      </c>
      <c r="H68">
        <v>1607459812.25</v>
      </c>
      <c r="I68">
        <f>(J68)/1000</f>
        <v>0</v>
      </c>
      <c r="J68">
        <f>1000*CA68*AH68*(BW68-BX68)/(100*BP68*(1000-AH68*BW68))</f>
        <v>0</v>
      </c>
      <c r="K68">
        <f>CA68*AH68*(BV68-BU68*(1000-AH68*BX68)/(1000-AH68*BW68))/(100*BP68)</f>
        <v>0</v>
      </c>
      <c r="L68">
        <f>BU68 - IF(AH68&gt;1, K68*BP68*100.0/(AJ68*CI68), 0)</f>
        <v>0</v>
      </c>
      <c r="M68">
        <f>((S68-I68/2)*L68-K68)/(S68+I68/2)</f>
        <v>0</v>
      </c>
      <c r="N68">
        <f>M68*(CB68+CC68)/1000.0</f>
        <v>0</v>
      </c>
      <c r="O68">
        <f>(BU68 - IF(AH68&gt;1, K68*BP68*100.0/(AJ68*CI68), 0))*(CB68+CC68)/1000.0</f>
        <v>0</v>
      </c>
      <c r="P68">
        <f>2.0/((1/R68-1/Q68)+SIGN(R68)*SQRT((1/R68-1/Q68)*(1/R68-1/Q68) + 4*BQ68/((BQ68+1)*(BQ68+1))*(2*1/R68*1/Q68-1/Q68*1/Q68)))</f>
        <v>0</v>
      </c>
      <c r="Q68">
        <f>IF(LEFT(BR68,1)&lt;&gt;"0",IF(LEFT(BR68,1)="1",3.0,BS68),$D$5+$E$5*(CI68*CB68/($K$5*1000))+$F$5*(CI68*CB68/($K$5*1000))*MAX(MIN(BP68,$J$5),$I$5)*MAX(MIN(BP68,$J$5),$I$5)+$G$5*MAX(MIN(BP68,$J$5),$I$5)*(CI68*CB68/($K$5*1000))+$H$5*(CI68*CB68/($K$5*1000))*(CI68*CB68/($K$5*1000)))</f>
        <v>0</v>
      </c>
      <c r="R68">
        <f>I68*(1000-(1000*0.61365*exp(17.502*V68/(240.97+V68))/(CB68+CC68)+BW68)/2)/(1000*0.61365*exp(17.502*V68/(240.97+V68))/(CB68+CC68)-BW68)</f>
        <v>0</v>
      </c>
      <c r="S68">
        <f>1/((BQ68+1)/(P68/1.6)+1/(Q68/1.37)) + BQ68/((BQ68+1)/(P68/1.6) + BQ68/(Q68/1.37))</f>
        <v>0</v>
      </c>
      <c r="T68">
        <f>(BM68*BO68)</f>
        <v>0</v>
      </c>
      <c r="U68">
        <f>(CD68+(T68+2*0.95*5.67E-8*(((CD68+$B$7)+273)^4-(CD68+273)^4)-44100*I68)/(1.84*29.3*Q68+8*0.95*5.67E-8*(CD68+273)^3))</f>
        <v>0</v>
      </c>
      <c r="V68">
        <f>($C$7*CE68+$D$7*CF68+$E$7*U68)</f>
        <v>0</v>
      </c>
      <c r="W68">
        <f>0.61365*exp(17.502*V68/(240.97+V68))</f>
        <v>0</v>
      </c>
      <c r="X68">
        <f>(Y68/Z68*100)</f>
        <v>0</v>
      </c>
      <c r="Y68">
        <f>BW68*(CB68+CC68)/1000</f>
        <v>0</v>
      </c>
      <c r="Z68">
        <f>0.61365*exp(17.502*CD68/(240.97+CD68))</f>
        <v>0</v>
      </c>
      <c r="AA68">
        <f>(W68-BW68*(CB68+CC68)/1000)</f>
        <v>0</v>
      </c>
      <c r="AB68">
        <f>(-I68*44100)</f>
        <v>0</v>
      </c>
      <c r="AC68">
        <f>2*29.3*Q68*0.92*(CD68-V68)</f>
        <v>0</v>
      </c>
      <c r="AD68">
        <f>2*0.95*5.67E-8*(((CD68+$B$7)+273)^4-(V68+273)^4)</f>
        <v>0</v>
      </c>
      <c r="AE68">
        <f>T68+AD68+AB68+AC68</f>
        <v>0</v>
      </c>
      <c r="AF68">
        <v>0</v>
      </c>
      <c r="AG68">
        <v>0</v>
      </c>
      <c r="AH68">
        <f>IF(AF68*$H$13&gt;=AJ68,1.0,(AJ68/(AJ68-AF68*$H$13)))</f>
        <v>0</v>
      </c>
      <c r="AI68">
        <f>(AH68-1)*100</f>
        <v>0</v>
      </c>
      <c r="AJ68">
        <f>MAX(0,($B$13+$C$13*CI68)/(1+$D$13*CI68)*CB68/(CD68+273)*$E$13)</f>
        <v>0</v>
      </c>
      <c r="AK68" t="s">
        <v>292</v>
      </c>
      <c r="AL68">
        <v>10143.9</v>
      </c>
      <c r="AM68">
        <v>715.476923076923</v>
      </c>
      <c r="AN68">
        <v>3262.08</v>
      </c>
      <c r="AO68">
        <f>1-AM68/AN68</f>
        <v>0</v>
      </c>
      <c r="AP68">
        <v>-0.577747479816223</v>
      </c>
      <c r="AQ68" t="s">
        <v>546</v>
      </c>
      <c r="AR68">
        <v>15357</v>
      </c>
      <c r="AS68">
        <v>1078.7304</v>
      </c>
      <c r="AT68">
        <v>1369.92</v>
      </c>
      <c r="AU68">
        <f>1-AS68/AT68</f>
        <v>0</v>
      </c>
      <c r="AV68">
        <v>0.5</v>
      </c>
      <c r="AW68">
        <f>BM68</f>
        <v>0</v>
      </c>
      <c r="AX68">
        <f>K68</f>
        <v>0</v>
      </c>
      <c r="AY68">
        <f>AU68*AV68*AW68</f>
        <v>0</v>
      </c>
      <c r="AZ68">
        <f>(AX68-AP68)/AW68</f>
        <v>0</v>
      </c>
      <c r="BA68">
        <f>(AN68-AT68)/AT68</f>
        <v>0</v>
      </c>
      <c r="BB68" t="s">
        <v>547</v>
      </c>
      <c r="BC68">
        <v>1078.7304</v>
      </c>
      <c r="BD68">
        <v>710.94</v>
      </c>
      <c r="BE68">
        <f>1-BD68/AT68</f>
        <v>0</v>
      </c>
      <c r="BF68">
        <f>(AT68-BC68)/(AT68-BD68)</f>
        <v>0</v>
      </c>
      <c r="BG68">
        <f>(AN68-AT68)/(AN68-BD68)</f>
        <v>0</v>
      </c>
      <c r="BH68">
        <f>(AT68-BC68)/(AT68-AM68)</f>
        <v>0</v>
      </c>
      <c r="BI68">
        <f>(AN68-AT68)/(AN68-AM68)</f>
        <v>0</v>
      </c>
      <c r="BJ68">
        <f>(BF68*BD68/BC68)</f>
        <v>0</v>
      </c>
      <c r="BK68">
        <f>(1-BJ68)</f>
        <v>0</v>
      </c>
      <c r="BL68">
        <f>$B$11*CJ68+$C$11*CK68+$F$11*CL68*(1-CO68)</f>
        <v>0</v>
      </c>
      <c r="BM68">
        <f>BL68*BN68</f>
        <v>0</v>
      </c>
      <c r="BN68">
        <f>($B$11*$D$9+$C$11*$D$9+$F$11*((CY68+CQ68)/MAX(CY68+CQ68+CZ68, 0.1)*$I$9+CZ68/MAX(CY68+CQ68+CZ68, 0.1)*$J$9))/($B$11+$C$11+$F$11)</f>
        <v>0</v>
      </c>
      <c r="BO68">
        <f>($B$11*$K$9+$C$11*$K$9+$F$11*((CY68+CQ68)/MAX(CY68+CQ68+CZ68, 0.1)*$P$9+CZ68/MAX(CY68+CQ68+CZ68, 0.1)*$Q$9))/($B$11+$C$11+$F$11)</f>
        <v>0</v>
      </c>
      <c r="BP68">
        <v>6</v>
      </c>
      <c r="BQ68">
        <v>0.5</v>
      </c>
      <c r="BR68" t="s">
        <v>295</v>
      </c>
      <c r="BS68">
        <v>2</v>
      </c>
      <c r="BT68">
        <v>1607459812.25</v>
      </c>
      <c r="BU68">
        <v>391.1408</v>
      </c>
      <c r="BV68">
        <v>399.997933333333</v>
      </c>
      <c r="BW68">
        <v>27.2586966666667</v>
      </c>
      <c r="BX68">
        <v>24.8476766666667</v>
      </c>
      <c r="BY68">
        <v>390.620633333333</v>
      </c>
      <c r="BZ68">
        <v>26.77719</v>
      </c>
      <c r="CA68">
        <v>500.060133333333</v>
      </c>
      <c r="CB68">
        <v>101.8699</v>
      </c>
      <c r="CC68">
        <v>0.0999945733333333</v>
      </c>
      <c r="CD68">
        <v>37.41067</v>
      </c>
      <c r="CE68">
        <v>37.2093966666667</v>
      </c>
      <c r="CF68">
        <v>999.9</v>
      </c>
      <c r="CG68">
        <v>0</v>
      </c>
      <c r="CH68">
        <v>0</v>
      </c>
      <c r="CI68">
        <v>9997.79033333333</v>
      </c>
      <c r="CJ68">
        <v>0</v>
      </c>
      <c r="CK68">
        <v>1004.15433333333</v>
      </c>
      <c r="CL68">
        <v>1400.006</v>
      </c>
      <c r="CM68">
        <v>0.8999933</v>
      </c>
      <c r="CN68">
        <v>0.100006813333333</v>
      </c>
      <c r="CO68">
        <v>0</v>
      </c>
      <c r="CP68">
        <v>1079.62733333333</v>
      </c>
      <c r="CQ68">
        <v>4.99948</v>
      </c>
      <c r="CR68">
        <v>15463.3333333333</v>
      </c>
      <c r="CS68">
        <v>11417.6066666667</v>
      </c>
      <c r="CT68">
        <v>46.7038666666666</v>
      </c>
      <c r="CU68">
        <v>48.312</v>
      </c>
      <c r="CV68">
        <v>47.375</v>
      </c>
      <c r="CW68">
        <v>48.2206</v>
      </c>
      <c r="CX68">
        <v>49.5124</v>
      </c>
      <c r="CY68">
        <v>1255.497</v>
      </c>
      <c r="CZ68">
        <v>139.509333333333</v>
      </c>
      <c r="DA68">
        <v>0</v>
      </c>
      <c r="DB68">
        <v>229.5</v>
      </c>
      <c r="DC68">
        <v>0</v>
      </c>
      <c r="DD68">
        <v>1078.7304</v>
      </c>
      <c r="DE68">
        <v>-132.10769209425</v>
      </c>
      <c r="DF68">
        <v>-1934.96922761912</v>
      </c>
      <c r="DG68">
        <v>15450.684</v>
      </c>
      <c r="DH68">
        <v>15</v>
      </c>
      <c r="DI68">
        <v>1607459615</v>
      </c>
      <c r="DJ68" t="s">
        <v>543</v>
      </c>
      <c r="DK68">
        <v>1607459607</v>
      </c>
      <c r="DL68">
        <v>1607459615</v>
      </c>
      <c r="DM68">
        <v>17</v>
      </c>
      <c r="DN68">
        <v>0.018</v>
      </c>
      <c r="DO68">
        <v>0.009</v>
      </c>
      <c r="DP68">
        <v>0.513</v>
      </c>
      <c r="DQ68">
        <v>0.372</v>
      </c>
      <c r="DR68">
        <v>400</v>
      </c>
      <c r="DS68">
        <v>25</v>
      </c>
      <c r="DT68">
        <v>0.33</v>
      </c>
      <c r="DU68">
        <v>0.04</v>
      </c>
      <c r="DV68">
        <v>6.57883436598717</v>
      </c>
      <c r="DW68">
        <v>-0.437426271213932</v>
      </c>
      <c r="DX68">
        <v>0.0383711701708407</v>
      </c>
      <c r="DY68">
        <v>1</v>
      </c>
      <c r="DZ68">
        <v>-8.8597635483871</v>
      </c>
      <c r="EA68">
        <v>0.575441612903257</v>
      </c>
      <c r="EB68">
        <v>0.0495853087990714</v>
      </c>
      <c r="EC68">
        <v>0</v>
      </c>
      <c r="ED68">
        <v>2.41187129032258</v>
      </c>
      <c r="EE68">
        <v>-0.210140806451613</v>
      </c>
      <c r="EF68">
        <v>0.0156954449406015</v>
      </c>
      <c r="EG68">
        <v>0</v>
      </c>
      <c r="EH68">
        <v>1</v>
      </c>
      <c r="EI68">
        <v>3</v>
      </c>
      <c r="EJ68" t="s">
        <v>297</v>
      </c>
      <c r="EK68">
        <v>100</v>
      </c>
      <c r="EL68">
        <v>100</v>
      </c>
      <c r="EM68">
        <v>0.52</v>
      </c>
      <c r="EN68">
        <v>0.4802</v>
      </c>
      <c r="EO68">
        <v>0.68050209450445</v>
      </c>
      <c r="EP68">
        <v>-1.60436505785889e-05</v>
      </c>
      <c r="EQ68">
        <v>-1.15305589960158e-06</v>
      </c>
      <c r="ER68">
        <v>3.65813499827708e-10</v>
      </c>
      <c r="ES68">
        <v>-0.184825300663651</v>
      </c>
      <c r="ET68">
        <v>-0.0148585495900011</v>
      </c>
      <c r="EU68">
        <v>0.00206202478538563</v>
      </c>
      <c r="EV68">
        <v>-2.15789431663115e-05</v>
      </c>
      <c r="EW68">
        <v>18</v>
      </c>
      <c r="EX68">
        <v>2225</v>
      </c>
      <c r="EY68">
        <v>1</v>
      </c>
      <c r="EZ68">
        <v>25</v>
      </c>
      <c r="FA68">
        <v>3.5</v>
      </c>
      <c r="FB68">
        <v>3.4</v>
      </c>
      <c r="FC68">
        <v>2</v>
      </c>
      <c r="FD68">
        <v>511.923</v>
      </c>
      <c r="FE68">
        <v>507.583</v>
      </c>
      <c r="FF68">
        <v>36.2796</v>
      </c>
      <c r="FG68">
        <v>34.834</v>
      </c>
      <c r="FH68">
        <v>30.0002</v>
      </c>
      <c r="FI68">
        <v>34.6074</v>
      </c>
      <c r="FJ68">
        <v>34.6325</v>
      </c>
      <c r="FK68">
        <v>19.3068</v>
      </c>
      <c r="FL68">
        <v>0</v>
      </c>
      <c r="FM68">
        <v>100</v>
      </c>
      <c r="FN68">
        <v>-999.9</v>
      </c>
      <c r="FO68">
        <v>400</v>
      </c>
      <c r="FP68">
        <v>29.0114</v>
      </c>
      <c r="FQ68">
        <v>97.8098</v>
      </c>
      <c r="FR68">
        <v>101.995</v>
      </c>
    </row>
    <row r="69" spans="1:174">
      <c r="A69">
        <v>53</v>
      </c>
      <c r="B69">
        <v>1607460028</v>
      </c>
      <c r="C69">
        <v>12881</v>
      </c>
      <c r="D69" t="s">
        <v>548</v>
      </c>
      <c r="E69" t="s">
        <v>549</v>
      </c>
      <c r="F69" t="s">
        <v>550</v>
      </c>
      <c r="G69" t="s">
        <v>369</v>
      </c>
      <c r="H69">
        <v>1607460020</v>
      </c>
      <c r="I69">
        <f>(J69)/1000</f>
        <v>0</v>
      </c>
      <c r="J69">
        <f>1000*CA69*AH69*(BW69-BX69)/(100*BP69*(1000-AH69*BW69))</f>
        <v>0</v>
      </c>
      <c r="K69">
        <f>CA69*AH69*(BV69-BU69*(1000-AH69*BX69)/(1000-AH69*BW69))/(100*BP69)</f>
        <v>0</v>
      </c>
      <c r="L69">
        <f>BU69 - IF(AH69&gt;1, K69*BP69*100.0/(AJ69*CI69), 0)</f>
        <v>0</v>
      </c>
      <c r="M69">
        <f>((S69-I69/2)*L69-K69)/(S69+I69/2)</f>
        <v>0</v>
      </c>
      <c r="N69">
        <f>M69*(CB69+CC69)/1000.0</f>
        <v>0</v>
      </c>
      <c r="O69">
        <f>(BU69 - IF(AH69&gt;1, K69*BP69*100.0/(AJ69*CI69), 0))*(CB69+CC69)/1000.0</f>
        <v>0</v>
      </c>
      <c r="P69">
        <f>2.0/((1/R69-1/Q69)+SIGN(R69)*SQRT((1/R69-1/Q69)*(1/R69-1/Q69) + 4*BQ69/((BQ69+1)*(BQ69+1))*(2*1/R69*1/Q69-1/Q69*1/Q69)))</f>
        <v>0</v>
      </c>
      <c r="Q69">
        <f>IF(LEFT(BR69,1)&lt;&gt;"0",IF(LEFT(BR69,1)="1",3.0,BS69),$D$5+$E$5*(CI69*CB69/($K$5*1000))+$F$5*(CI69*CB69/($K$5*1000))*MAX(MIN(BP69,$J$5),$I$5)*MAX(MIN(BP69,$J$5),$I$5)+$G$5*MAX(MIN(BP69,$J$5),$I$5)*(CI69*CB69/($K$5*1000))+$H$5*(CI69*CB69/($K$5*1000))*(CI69*CB69/($K$5*1000)))</f>
        <v>0</v>
      </c>
      <c r="R69">
        <f>I69*(1000-(1000*0.61365*exp(17.502*V69/(240.97+V69))/(CB69+CC69)+BW69)/2)/(1000*0.61365*exp(17.502*V69/(240.97+V69))/(CB69+CC69)-BW69)</f>
        <v>0</v>
      </c>
      <c r="S69">
        <f>1/((BQ69+1)/(P69/1.6)+1/(Q69/1.37)) + BQ69/((BQ69+1)/(P69/1.6) + BQ69/(Q69/1.37))</f>
        <v>0</v>
      </c>
      <c r="T69">
        <f>(BM69*BO69)</f>
        <v>0</v>
      </c>
      <c r="U69">
        <f>(CD69+(T69+2*0.95*5.67E-8*(((CD69+$B$7)+273)^4-(CD69+273)^4)-44100*I69)/(1.84*29.3*Q69+8*0.95*5.67E-8*(CD69+273)^3))</f>
        <v>0</v>
      </c>
      <c r="V69">
        <f>($C$7*CE69+$D$7*CF69+$E$7*U69)</f>
        <v>0</v>
      </c>
      <c r="W69">
        <f>0.61365*exp(17.502*V69/(240.97+V69))</f>
        <v>0</v>
      </c>
      <c r="X69">
        <f>(Y69/Z69*100)</f>
        <v>0</v>
      </c>
      <c r="Y69">
        <f>BW69*(CB69+CC69)/1000</f>
        <v>0</v>
      </c>
      <c r="Z69">
        <f>0.61365*exp(17.502*CD69/(240.97+CD69))</f>
        <v>0</v>
      </c>
      <c r="AA69">
        <f>(W69-BW69*(CB69+CC69)/1000)</f>
        <v>0</v>
      </c>
      <c r="AB69">
        <f>(-I69*44100)</f>
        <v>0</v>
      </c>
      <c r="AC69">
        <f>2*29.3*Q69*0.92*(CD69-V69)</f>
        <v>0</v>
      </c>
      <c r="AD69">
        <f>2*0.95*5.67E-8*(((CD69+$B$7)+273)^4-(V69+273)^4)</f>
        <v>0</v>
      </c>
      <c r="AE69">
        <f>T69+AD69+AB69+AC69</f>
        <v>0</v>
      </c>
      <c r="AF69">
        <v>0</v>
      </c>
      <c r="AG69">
        <v>0</v>
      </c>
      <c r="AH69">
        <f>IF(AF69*$H$13&gt;=AJ69,1.0,(AJ69/(AJ69-AF69*$H$13)))</f>
        <v>0</v>
      </c>
      <c r="AI69">
        <f>(AH69-1)*100</f>
        <v>0</v>
      </c>
      <c r="AJ69">
        <f>MAX(0,($B$13+$C$13*CI69)/(1+$D$13*CI69)*CB69/(CD69+273)*$E$13)</f>
        <v>0</v>
      </c>
      <c r="AK69" t="s">
        <v>292</v>
      </c>
      <c r="AL69">
        <v>10143.9</v>
      </c>
      <c r="AM69">
        <v>715.476923076923</v>
      </c>
      <c r="AN69">
        <v>3262.08</v>
      </c>
      <c r="AO69">
        <f>1-AM69/AN69</f>
        <v>0</v>
      </c>
      <c r="AP69">
        <v>-0.577747479816223</v>
      </c>
      <c r="AQ69" t="s">
        <v>551</v>
      </c>
      <c r="AR69">
        <v>15358.1</v>
      </c>
      <c r="AS69">
        <v>923.441346153846</v>
      </c>
      <c r="AT69">
        <v>1184.63</v>
      </c>
      <c r="AU69">
        <f>1-AS69/AT69</f>
        <v>0</v>
      </c>
      <c r="AV69">
        <v>0.5</v>
      </c>
      <c r="AW69">
        <f>BM69</f>
        <v>0</v>
      </c>
      <c r="AX69">
        <f>K69</f>
        <v>0</v>
      </c>
      <c r="AY69">
        <f>AU69*AV69*AW69</f>
        <v>0</v>
      </c>
      <c r="AZ69">
        <f>(AX69-AP69)/AW69</f>
        <v>0</v>
      </c>
      <c r="BA69">
        <f>(AN69-AT69)/AT69</f>
        <v>0</v>
      </c>
      <c r="BB69" t="s">
        <v>552</v>
      </c>
      <c r="BC69">
        <v>923.441346153846</v>
      </c>
      <c r="BD69">
        <v>673.93</v>
      </c>
      <c r="BE69">
        <f>1-BD69/AT69</f>
        <v>0</v>
      </c>
      <c r="BF69">
        <f>(AT69-BC69)/(AT69-BD69)</f>
        <v>0</v>
      </c>
      <c r="BG69">
        <f>(AN69-AT69)/(AN69-BD69)</f>
        <v>0</v>
      </c>
      <c r="BH69">
        <f>(AT69-BC69)/(AT69-AM69)</f>
        <v>0</v>
      </c>
      <c r="BI69">
        <f>(AN69-AT69)/(AN69-AM69)</f>
        <v>0</v>
      </c>
      <c r="BJ69">
        <f>(BF69*BD69/BC69)</f>
        <v>0</v>
      </c>
      <c r="BK69">
        <f>(1-BJ69)</f>
        <v>0</v>
      </c>
      <c r="BL69">
        <f>$B$11*CJ69+$C$11*CK69+$F$11*CL69*(1-CO69)</f>
        <v>0</v>
      </c>
      <c r="BM69">
        <f>BL69*BN69</f>
        <v>0</v>
      </c>
      <c r="BN69">
        <f>($B$11*$D$9+$C$11*$D$9+$F$11*((CY69+CQ69)/MAX(CY69+CQ69+CZ69, 0.1)*$I$9+CZ69/MAX(CY69+CQ69+CZ69, 0.1)*$J$9))/($B$11+$C$11+$F$11)</f>
        <v>0</v>
      </c>
      <c r="BO69">
        <f>($B$11*$K$9+$C$11*$K$9+$F$11*((CY69+CQ69)/MAX(CY69+CQ69+CZ69, 0.1)*$P$9+CZ69/MAX(CY69+CQ69+CZ69, 0.1)*$Q$9))/($B$11+$C$11+$F$11)</f>
        <v>0</v>
      </c>
      <c r="BP69">
        <v>6</v>
      </c>
      <c r="BQ69">
        <v>0.5</v>
      </c>
      <c r="BR69" t="s">
        <v>295</v>
      </c>
      <c r="BS69">
        <v>2</v>
      </c>
      <c r="BT69">
        <v>1607460020</v>
      </c>
      <c r="BU69">
        <v>391.668677419355</v>
      </c>
      <c r="BV69">
        <v>399.999451612903</v>
      </c>
      <c r="BW69">
        <v>27.0050935483871</v>
      </c>
      <c r="BX69">
        <v>24.8367548387097</v>
      </c>
      <c r="BY69">
        <v>391.148838709677</v>
      </c>
      <c r="BZ69">
        <v>26.5354612903226</v>
      </c>
      <c r="CA69">
        <v>500.055935483871</v>
      </c>
      <c r="CB69">
        <v>101.868322580645</v>
      </c>
      <c r="CC69">
        <v>0.0999625032258065</v>
      </c>
      <c r="CD69">
        <v>37.3150612903226</v>
      </c>
      <c r="CE69">
        <v>36.7930967741936</v>
      </c>
      <c r="CF69">
        <v>999.9</v>
      </c>
      <c r="CG69">
        <v>0</v>
      </c>
      <c r="CH69">
        <v>0</v>
      </c>
      <c r="CI69">
        <v>9999.25322580645</v>
      </c>
      <c r="CJ69">
        <v>0</v>
      </c>
      <c r="CK69">
        <v>150.561516129032</v>
      </c>
      <c r="CL69">
        <v>1400.0064516129</v>
      </c>
      <c r="CM69">
        <v>0.90000329032258</v>
      </c>
      <c r="CN69">
        <v>0.0999965161290322</v>
      </c>
      <c r="CO69">
        <v>0</v>
      </c>
      <c r="CP69">
        <v>924.428967741936</v>
      </c>
      <c r="CQ69">
        <v>4.99948</v>
      </c>
      <c r="CR69">
        <v>13273.2774193548</v>
      </c>
      <c r="CS69">
        <v>11417.6387096774</v>
      </c>
      <c r="CT69">
        <v>46.6046774193548</v>
      </c>
      <c r="CU69">
        <v>48</v>
      </c>
      <c r="CV69">
        <v>47.254</v>
      </c>
      <c r="CW69">
        <v>47.9533225806451</v>
      </c>
      <c r="CX69">
        <v>49.3081935483871</v>
      </c>
      <c r="CY69">
        <v>1255.51129032258</v>
      </c>
      <c r="CZ69">
        <v>139.497419354839</v>
      </c>
      <c r="DA69">
        <v>0</v>
      </c>
      <c r="DB69">
        <v>207.199999809265</v>
      </c>
      <c r="DC69">
        <v>0</v>
      </c>
      <c r="DD69">
        <v>923.441346153846</v>
      </c>
      <c r="DE69">
        <v>-107.204957295101</v>
      </c>
      <c r="DF69">
        <v>-1587.17948764349</v>
      </c>
      <c r="DG69">
        <v>13261.1076923077</v>
      </c>
      <c r="DH69">
        <v>15</v>
      </c>
      <c r="DI69">
        <v>1607459615</v>
      </c>
      <c r="DJ69" t="s">
        <v>543</v>
      </c>
      <c r="DK69">
        <v>1607459607</v>
      </c>
      <c r="DL69">
        <v>1607459615</v>
      </c>
      <c r="DM69">
        <v>17</v>
      </c>
      <c r="DN69">
        <v>0.018</v>
      </c>
      <c r="DO69">
        <v>0.009</v>
      </c>
      <c r="DP69">
        <v>0.513</v>
      </c>
      <c r="DQ69">
        <v>0.372</v>
      </c>
      <c r="DR69">
        <v>400</v>
      </c>
      <c r="DS69">
        <v>25</v>
      </c>
      <c r="DT69">
        <v>0.33</v>
      </c>
      <c r="DU69">
        <v>0.04</v>
      </c>
      <c r="DV69">
        <v>6.22842358627936</v>
      </c>
      <c r="DW69">
        <v>-1.83621814221928</v>
      </c>
      <c r="DX69">
        <v>0.139331336321862</v>
      </c>
      <c r="DY69">
        <v>0</v>
      </c>
      <c r="DZ69">
        <v>-8.33076516129032</v>
      </c>
      <c r="EA69">
        <v>2.43095177419355</v>
      </c>
      <c r="EB69">
        <v>0.183930153237949</v>
      </c>
      <c r="EC69">
        <v>0</v>
      </c>
      <c r="ED69">
        <v>2.16834096774194</v>
      </c>
      <c r="EE69">
        <v>-0.609111774193558</v>
      </c>
      <c r="EF69">
        <v>0.045406176811221</v>
      </c>
      <c r="EG69">
        <v>0</v>
      </c>
      <c r="EH69">
        <v>0</v>
      </c>
      <c r="EI69">
        <v>3</v>
      </c>
      <c r="EJ69" t="s">
        <v>310</v>
      </c>
      <c r="EK69">
        <v>100</v>
      </c>
      <c r="EL69">
        <v>100</v>
      </c>
      <c r="EM69">
        <v>0.52</v>
      </c>
      <c r="EN69">
        <v>0.4659</v>
      </c>
      <c r="EO69">
        <v>0.68050209450445</v>
      </c>
      <c r="EP69">
        <v>-1.60436505785889e-05</v>
      </c>
      <c r="EQ69">
        <v>-1.15305589960158e-06</v>
      </c>
      <c r="ER69">
        <v>3.65813499827708e-10</v>
      </c>
      <c r="ES69">
        <v>-0.184825300663651</v>
      </c>
      <c r="ET69">
        <v>-0.0148585495900011</v>
      </c>
      <c r="EU69">
        <v>0.00206202478538563</v>
      </c>
      <c r="EV69">
        <v>-2.15789431663115e-05</v>
      </c>
      <c r="EW69">
        <v>18</v>
      </c>
      <c r="EX69">
        <v>2225</v>
      </c>
      <c r="EY69">
        <v>1</v>
      </c>
      <c r="EZ69">
        <v>25</v>
      </c>
      <c r="FA69">
        <v>7</v>
      </c>
      <c r="FB69">
        <v>6.9</v>
      </c>
      <c r="FC69">
        <v>2</v>
      </c>
      <c r="FD69">
        <v>513.687</v>
      </c>
      <c r="FE69">
        <v>504.967</v>
      </c>
      <c r="FF69">
        <v>36.2041</v>
      </c>
      <c r="FG69">
        <v>34.8626</v>
      </c>
      <c r="FH69">
        <v>30.0003</v>
      </c>
      <c r="FI69">
        <v>34.6256</v>
      </c>
      <c r="FJ69">
        <v>34.6451</v>
      </c>
      <c r="FK69">
        <v>19.3004</v>
      </c>
      <c r="FL69">
        <v>0</v>
      </c>
      <c r="FM69">
        <v>100</v>
      </c>
      <c r="FN69">
        <v>-999.9</v>
      </c>
      <c r="FO69">
        <v>400</v>
      </c>
      <c r="FP69">
        <v>27.1726</v>
      </c>
      <c r="FQ69">
        <v>97.8134</v>
      </c>
      <c r="FR69">
        <v>101.998</v>
      </c>
    </row>
    <row r="70" spans="1:174">
      <c r="A70">
        <v>54</v>
      </c>
      <c r="B70">
        <v>1607460179.5</v>
      </c>
      <c r="C70">
        <v>13032.5</v>
      </c>
      <c r="D70" t="s">
        <v>553</v>
      </c>
      <c r="E70" t="s">
        <v>554</v>
      </c>
      <c r="F70" t="s">
        <v>550</v>
      </c>
      <c r="G70" t="s">
        <v>369</v>
      </c>
      <c r="H70">
        <v>1607460171.5</v>
      </c>
      <c r="I70">
        <f>(J70)/1000</f>
        <v>0</v>
      </c>
      <c r="J70">
        <f>1000*CA70*AH70*(BW70-BX70)/(100*BP70*(1000-AH70*BW70))</f>
        <v>0</v>
      </c>
      <c r="K70">
        <f>CA70*AH70*(BV70-BU70*(1000-AH70*BX70)/(1000-AH70*BW70))/(100*BP70)</f>
        <v>0</v>
      </c>
      <c r="L70">
        <f>BU70 - IF(AH70&gt;1, K70*BP70*100.0/(AJ70*CI70), 0)</f>
        <v>0</v>
      </c>
      <c r="M70">
        <f>((S70-I70/2)*L70-K70)/(S70+I70/2)</f>
        <v>0</v>
      </c>
      <c r="N70">
        <f>M70*(CB70+CC70)/1000.0</f>
        <v>0</v>
      </c>
      <c r="O70">
        <f>(BU70 - IF(AH70&gt;1, K70*BP70*100.0/(AJ70*CI70), 0))*(CB70+CC70)/1000.0</f>
        <v>0</v>
      </c>
      <c r="P70">
        <f>2.0/((1/R70-1/Q70)+SIGN(R70)*SQRT((1/R70-1/Q70)*(1/R70-1/Q70) + 4*BQ70/((BQ70+1)*(BQ70+1))*(2*1/R70*1/Q70-1/Q70*1/Q70)))</f>
        <v>0</v>
      </c>
      <c r="Q70">
        <f>IF(LEFT(BR70,1)&lt;&gt;"0",IF(LEFT(BR70,1)="1",3.0,BS70),$D$5+$E$5*(CI70*CB70/($K$5*1000))+$F$5*(CI70*CB70/($K$5*1000))*MAX(MIN(BP70,$J$5),$I$5)*MAX(MIN(BP70,$J$5),$I$5)+$G$5*MAX(MIN(BP70,$J$5),$I$5)*(CI70*CB70/($K$5*1000))+$H$5*(CI70*CB70/($K$5*1000))*(CI70*CB70/($K$5*1000)))</f>
        <v>0</v>
      </c>
      <c r="R70">
        <f>I70*(1000-(1000*0.61365*exp(17.502*V70/(240.97+V70))/(CB70+CC70)+BW70)/2)/(1000*0.61365*exp(17.502*V70/(240.97+V70))/(CB70+CC70)-BW70)</f>
        <v>0</v>
      </c>
      <c r="S70">
        <f>1/((BQ70+1)/(P70/1.6)+1/(Q70/1.37)) + BQ70/((BQ70+1)/(P70/1.6) + BQ70/(Q70/1.37))</f>
        <v>0</v>
      </c>
      <c r="T70">
        <f>(BM70*BO70)</f>
        <v>0</v>
      </c>
      <c r="U70">
        <f>(CD70+(T70+2*0.95*5.67E-8*(((CD70+$B$7)+273)^4-(CD70+273)^4)-44100*I70)/(1.84*29.3*Q70+8*0.95*5.67E-8*(CD70+273)^3))</f>
        <v>0</v>
      </c>
      <c r="V70">
        <f>($C$7*CE70+$D$7*CF70+$E$7*U70)</f>
        <v>0</v>
      </c>
      <c r="W70">
        <f>0.61365*exp(17.502*V70/(240.97+V70))</f>
        <v>0</v>
      </c>
      <c r="X70">
        <f>(Y70/Z70*100)</f>
        <v>0</v>
      </c>
      <c r="Y70">
        <f>BW70*(CB70+CC70)/1000</f>
        <v>0</v>
      </c>
      <c r="Z70">
        <f>0.61365*exp(17.502*CD70/(240.97+CD70))</f>
        <v>0</v>
      </c>
      <c r="AA70">
        <f>(W70-BW70*(CB70+CC70)/1000)</f>
        <v>0</v>
      </c>
      <c r="AB70">
        <f>(-I70*44100)</f>
        <v>0</v>
      </c>
      <c r="AC70">
        <f>2*29.3*Q70*0.92*(CD70-V70)</f>
        <v>0</v>
      </c>
      <c r="AD70">
        <f>2*0.95*5.67E-8*(((CD70+$B$7)+273)^4-(V70+273)^4)</f>
        <v>0</v>
      </c>
      <c r="AE70">
        <f>T70+AD70+AB70+AC70</f>
        <v>0</v>
      </c>
      <c r="AF70">
        <v>0</v>
      </c>
      <c r="AG70">
        <v>0</v>
      </c>
      <c r="AH70">
        <f>IF(AF70*$H$13&gt;=AJ70,1.0,(AJ70/(AJ70-AF70*$H$13)))</f>
        <v>0</v>
      </c>
      <c r="AI70">
        <f>(AH70-1)*100</f>
        <v>0</v>
      </c>
      <c r="AJ70">
        <f>MAX(0,($B$13+$C$13*CI70)/(1+$D$13*CI70)*CB70/(CD70+273)*$E$13)</f>
        <v>0</v>
      </c>
      <c r="AK70" t="s">
        <v>292</v>
      </c>
      <c r="AL70">
        <v>10143.9</v>
      </c>
      <c r="AM70">
        <v>715.476923076923</v>
      </c>
      <c r="AN70">
        <v>3262.08</v>
      </c>
      <c r="AO70">
        <f>1-AM70/AN70</f>
        <v>0</v>
      </c>
      <c r="AP70">
        <v>-0.577747479816223</v>
      </c>
      <c r="AQ70" t="s">
        <v>555</v>
      </c>
      <c r="AR70">
        <v>15351.7</v>
      </c>
      <c r="AS70">
        <v>872.23368</v>
      </c>
      <c r="AT70">
        <v>1077.64</v>
      </c>
      <c r="AU70">
        <f>1-AS70/AT70</f>
        <v>0</v>
      </c>
      <c r="AV70">
        <v>0.5</v>
      </c>
      <c r="AW70">
        <f>BM70</f>
        <v>0</v>
      </c>
      <c r="AX70">
        <f>K70</f>
        <v>0</v>
      </c>
      <c r="AY70">
        <f>AU70*AV70*AW70</f>
        <v>0</v>
      </c>
      <c r="AZ70">
        <f>(AX70-AP70)/AW70</f>
        <v>0</v>
      </c>
      <c r="BA70">
        <f>(AN70-AT70)/AT70</f>
        <v>0</v>
      </c>
      <c r="BB70" t="s">
        <v>556</v>
      </c>
      <c r="BC70">
        <v>872.23368</v>
      </c>
      <c r="BD70">
        <v>651.95</v>
      </c>
      <c r="BE70">
        <f>1-BD70/AT70</f>
        <v>0</v>
      </c>
      <c r="BF70">
        <f>(AT70-BC70)/(AT70-BD70)</f>
        <v>0</v>
      </c>
      <c r="BG70">
        <f>(AN70-AT70)/(AN70-BD70)</f>
        <v>0</v>
      </c>
      <c r="BH70">
        <f>(AT70-BC70)/(AT70-AM70)</f>
        <v>0</v>
      </c>
      <c r="BI70">
        <f>(AN70-AT70)/(AN70-AM70)</f>
        <v>0</v>
      </c>
      <c r="BJ70">
        <f>(BF70*BD70/BC70)</f>
        <v>0</v>
      </c>
      <c r="BK70">
        <f>(1-BJ70)</f>
        <v>0</v>
      </c>
      <c r="BL70">
        <f>$B$11*CJ70+$C$11*CK70+$F$11*CL70*(1-CO70)</f>
        <v>0</v>
      </c>
      <c r="BM70">
        <f>BL70*BN70</f>
        <v>0</v>
      </c>
      <c r="BN70">
        <f>($B$11*$D$9+$C$11*$D$9+$F$11*((CY70+CQ70)/MAX(CY70+CQ70+CZ70, 0.1)*$I$9+CZ70/MAX(CY70+CQ70+CZ70, 0.1)*$J$9))/($B$11+$C$11+$F$11)</f>
        <v>0</v>
      </c>
      <c r="BO70">
        <f>($B$11*$K$9+$C$11*$K$9+$F$11*((CY70+CQ70)/MAX(CY70+CQ70+CZ70, 0.1)*$P$9+CZ70/MAX(CY70+CQ70+CZ70, 0.1)*$Q$9))/($B$11+$C$11+$F$11)</f>
        <v>0</v>
      </c>
      <c r="BP70">
        <v>6</v>
      </c>
      <c r="BQ70">
        <v>0.5</v>
      </c>
      <c r="BR70" t="s">
        <v>295</v>
      </c>
      <c r="BS70">
        <v>2</v>
      </c>
      <c r="BT70">
        <v>1607460171.5</v>
      </c>
      <c r="BU70">
        <v>394.846741935484</v>
      </c>
      <c r="BV70">
        <v>400.006096774194</v>
      </c>
      <c r="BW70">
        <v>26.2004322580645</v>
      </c>
      <c r="BX70">
        <v>24.8337677419355</v>
      </c>
      <c r="BY70">
        <v>394.329516129032</v>
      </c>
      <c r="BZ70">
        <v>25.7681580645161</v>
      </c>
      <c r="CA70">
        <v>500.05764516129</v>
      </c>
      <c r="CB70">
        <v>101.876064516129</v>
      </c>
      <c r="CC70">
        <v>0.0999800516129032</v>
      </c>
      <c r="CD70">
        <v>37.3523838709677</v>
      </c>
      <c r="CE70">
        <v>37.3192870967742</v>
      </c>
      <c r="CF70">
        <v>999.9</v>
      </c>
      <c r="CG70">
        <v>0</v>
      </c>
      <c r="CH70">
        <v>0</v>
      </c>
      <c r="CI70">
        <v>10000.5022580645</v>
      </c>
      <c r="CJ70">
        <v>0</v>
      </c>
      <c r="CK70">
        <v>431.976225806452</v>
      </c>
      <c r="CL70">
        <v>1399.99064516129</v>
      </c>
      <c r="CM70">
        <v>0.899996129032258</v>
      </c>
      <c r="CN70">
        <v>0.100003935483871</v>
      </c>
      <c r="CO70">
        <v>0</v>
      </c>
      <c r="CP70">
        <v>872.862451612903</v>
      </c>
      <c r="CQ70">
        <v>4.99948</v>
      </c>
      <c r="CR70">
        <v>12546.664516129</v>
      </c>
      <c r="CS70">
        <v>11417.4741935484</v>
      </c>
      <c r="CT70">
        <v>46.528</v>
      </c>
      <c r="CU70">
        <v>47.645</v>
      </c>
      <c r="CV70">
        <v>47.1308387096774</v>
      </c>
      <c r="CW70">
        <v>47.7013870967742</v>
      </c>
      <c r="CX70">
        <v>49.2356451612903</v>
      </c>
      <c r="CY70">
        <v>1255.48709677419</v>
      </c>
      <c r="CZ70">
        <v>139.504193548387</v>
      </c>
      <c r="DA70">
        <v>0</v>
      </c>
      <c r="DB70">
        <v>150.399999856949</v>
      </c>
      <c r="DC70">
        <v>0</v>
      </c>
      <c r="DD70">
        <v>872.23368</v>
      </c>
      <c r="DE70">
        <v>-64.6098462626188</v>
      </c>
      <c r="DF70">
        <v>-991.961539630893</v>
      </c>
      <c r="DG70">
        <v>12537.376</v>
      </c>
      <c r="DH70">
        <v>15</v>
      </c>
      <c r="DI70">
        <v>1607459615</v>
      </c>
      <c r="DJ70" t="s">
        <v>543</v>
      </c>
      <c r="DK70">
        <v>1607459607</v>
      </c>
      <c r="DL70">
        <v>1607459615</v>
      </c>
      <c r="DM70">
        <v>17</v>
      </c>
      <c r="DN70">
        <v>0.018</v>
      </c>
      <c r="DO70">
        <v>0.009</v>
      </c>
      <c r="DP70">
        <v>0.513</v>
      </c>
      <c r="DQ70">
        <v>0.372</v>
      </c>
      <c r="DR70">
        <v>400</v>
      </c>
      <c r="DS70">
        <v>25</v>
      </c>
      <c r="DT70">
        <v>0.33</v>
      </c>
      <c r="DU70">
        <v>0.04</v>
      </c>
      <c r="DV70">
        <v>3.86602898197784</v>
      </c>
      <c r="DW70">
        <v>-1.77562775647205</v>
      </c>
      <c r="DX70">
        <v>0.133248734798548</v>
      </c>
      <c r="DY70">
        <v>0</v>
      </c>
      <c r="DZ70">
        <v>-5.17788483870968</v>
      </c>
      <c r="EA70">
        <v>2.30041064516131</v>
      </c>
      <c r="EB70">
        <v>0.172540792201036</v>
      </c>
      <c r="EC70">
        <v>0</v>
      </c>
      <c r="ED70">
        <v>1.37068451612903</v>
      </c>
      <c r="EE70">
        <v>-0.481025806451612</v>
      </c>
      <c r="EF70">
        <v>0.0358570443736999</v>
      </c>
      <c r="EG70">
        <v>0</v>
      </c>
      <c r="EH70">
        <v>0</v>
      </c>
      <c r="EI70">
        <v>3</v>
      </c>
      <c r="EJ70" t="s">
        <v>310</v>
      </c>
      <c r="EK70">
        <v>100</v>
      </c>
      <c r="EL70">
        <v>100</v>
      </c>
      <c r="EM70">
        <v>0.517</v>
      </c>
      <c r="EN70">
        <v>0.4292</v>
      </c>
      <c r="EO70">
        <v>0.68050209450445</v>
      </c>
      <c r="EP70">
        <v>-1.60436505785889e-05</v>
      </c>
      <c r="EQ70">
        <v>-1.15305589960158e-06</v>
      </c>
      <c r="ER70">
        <v>3.65813499827708e-10</v>
      </c>
      <c r="ES70">
        <v>-0.184825300663651</v>
      </c>
      <c r="ET70">
        <v>-0.0148585495900011</v>
      </c>
      <c r="EU70">
        <v>0.00206202478538563</v>
      </c>
      <c r="EV70">
        <v>-2.15789431663115e-05</v>
      </c>
      <c r="EW70">
        <v>18</v>
      </c>
      <c r="EX70">
        <v>2225</v>
      </c>
      <c r="EY70">
        <v>1</v>
      </c>
      <c r="EZ70">
        <v>25</v>
      </c>
      <c r="FA70">
        <v>9.5</v>
      </c>
      <c r="FB70">
        <v>9.4</v>
      </c>
      <c r="FC70">
        <v>2</v>
      </c>
      <c r="FD70">
        <v>490.928</v>
      </c>
      <c r="FE70">
        <v>504.475</v>
      </c>
      <c r="FF70">
        <v>36.1497</v>
      </c>
      <c r="FG70">
        <v>34.9167</v>
      </c>
      <c r="FH70">
        <v>30.0003</v>
      </c>
      <c r="FI70">
        <v>34.6642</v>
      </c>
      <c r="FJ70">
        <v>34.6797</v>
      </c>
      <c r="FK70">
        <v>19.298</v>
      </c>
      <c r="FL70">
        <v>0</v>
      </c>
      <c r="FM70">
        <v>100</v>
      </c>
      <c r="FN70">
        <v>-999.9</v>
      </c>
      <c r="FO70">
        <v>400</v>
      </c>
      <c r="FP70">
        <v>26.8556</v>
      </c>
      <c r="FQ70">
        <v>97.7974</v>
      </c>
      <c r="FR70">
        <v>101.98</v>
      </c>
    </row>
    <row r="71" spans="1:174">
      <c r="A71">
        <v>55</v>
      </c>
      <c r="B71">
        <v>1607460467</v>
      </c>
      <c r="C71">
        <v>13320</v>
      </c>
      <c r="D71" t="s">
        <v>557</v>
      </c>
      <c r="E71" t="s">
        <v>558</v>
      </c>
      <c r="F71" t="s">
        <v>559</v>
      </c>
      <c r="G71" t="s">
        <v>428</v>
      </c>
      <c r="H71">
        <v>1607460459.25</v>
      </c>
      <c r="I71">
        <f>(J71)/1000</f>
        <v>0</v>
      </c>
      <c r="J71">
        <f>1000*CA71*AH71*(BW71-BX71)/(100*BP71*(1000-AH71*BW71))</f>
        <v>0</v>
      </c>
      <c r="K71">
        <f>CA71*AH71*(BV71-BU71*(1000-AH71*BX71)/(1000-AH71*BW71))/(100*BP71)</f>
        <v>0</v>
      </c>
      <c r="L71">
        <f>BU71 - IF(AH71&gt;1, K71*BP71*100.0/(AJ71*CI71), 0)</f>
        <v>0</v>
      </c>
      <c r="M71">
        <f>((S71-I71/2)*L71-K71)/(S71+I71/2)</f>
        <v>0</v>
      </c>
      <c r="N71">
        <f>M71*(CB71+CC71)/1000.0</f>
        <v>0</v>
      </c>
      <c r="O71">
        <f>(BU71 - IF(AH71&gt;1, K71*BP71*100.0/(AJ71*CI71), 0))*(CB71+CC71)/1000.0</f>
        <v>0</v>
      </c>
      <c r="P71">
        <f>2.0/((1/R71-1/Q71)+SIGN(R71)*SQRT((1/R71-1/Q71)*(1/R71-1/Q71) + 4*BQ71/((BQ71+1)*(BQ71+1))*(2*1/R71*1/Q71-1/Q71*1/Q71)))</f>
        <v>0</v>
      </c>
      <c r="Q71">
        <f>IF(LEFT(BR71,1)&lt;&gt;"0",IF(LEFT(BR71,1)="1",3.0,BS71),$D$5+$E$5*(CI71*CB71/($K$5*1000))+$F$5*(CI71*CB71/($K$5*1000))*MAX(MIN(BP71,$J$5),$I$5)*MAX(MIN(BP71,$J$5),$I$5)+$G$5*MAX(MIN(BP71,$J$5),$I$5)*(CI71*CB71/($K$5*1000))+$H$5*(CI71*CB71/($K$5*1000))*(CI71*CB71/($K$5*1000)))</f>
        <v>0</v>
      </c>
      <c r="R71">
        <f>I71*(1000-(1000*0.61365*exp(17.502*V71/(240.97+V71))/(CB71+CC71)+BW71)/2)/(1000*0.61365*exp(17.502*V71/(240.97+V71))/(CB71+CC71)-BW71)</f>
        <v>0</v>
      </c>
      <c r="S71">
        <f>1/((BQ71+1)/(P71/1.6)+1/(Q71/1.37)) + BQ71/((BQ71+1)/(P71/1.6) + BQ71/(Q71/1.37))</f>
        <v>0</v>
      </c>
      <c r="T71">
        <f>(BM71*BO71)</f>
        <v>0</v>
      </c>
      <c r="U71">
        <f>(CD71+(T71+2*0.95*5.67E-8*(((CD71+$B$7)+273)^4-(CD71+273)^4)-44100*I71)/(1.84*29.3*Q71+8*0.95*5.67E-8*(CD71+273)^3))</f>
        <v>0</v>
      </c>
      <c r="V71">
        <f>($C$7*CE71+$D$7*CF71+$E$7*U71)</f>
        <v>0</v>
      </c>
      <c r="W71">
        <f>0.61365*exp(17.502*V71/(240.97+V71))</f>
        <v>0</v>
      </c>
      <c r="X71">
        <f>(Y71/Z71*100)</f>
        <v>0</v>
      </c>
      <c r="Y71">
        <f>BW71*(CB71+CC71)/1000</f>
        <v>0</v>
      </c>
      <c r="Z71">
        <f>0.61365*exp(17.502*CD71/(240.97+CD71))</f>
        <v>0</v>
      </c>
      <c r="AA71">
        <f>(W71-BW71*(CB71+CC71)/1000)</f>
        <v>0</v>
      </c>
      <c r="AB71">
        <f>(-I71*44100)</f>
        <v>0</v>
      </c>
      <c r="AC71">
        <f>2*29.3*Q71*0.92*(CD71-V71)</f>
        <v>0</v>
      </c>
      <c r="AD71">
        <f>2*0.95*5.67E-8*(((CD71+$B$7)+273)^4-(V71+273)^4)</f>
        <v>0</v>
      </c>
      <c r="AE71">
        <f>T71+AD71+AB71+AC71</f>
        <v>0</v>
      </c>
      <c r="AF71">
        <v>0</v>
      </c>
      <c r="AG71">
        <v>0</v>
      </c>
      <c r="AH71">
        <f>IF(AF71*$H$13&gt;=AJ71,1.0,(AJ71/(AJ71-AF71*$H$13)))</f>
        <v>0</v>
      </c>
      <c r="AI71">
        <f>(AH71-1)*100</f>
        <v>0</v>
      </c>
      <c r="AJ71">
        <f>MAX(0,($B$13+$C$13*CI71)/(1+$D$13*CI71)*CB71/(CD71+273)*$E$13)</f>
        <v>0</v>
      </c>
      <c r="AK71" t="s">
        <v>292</v>
      </c>
      <c r="AL71">
        <v>10143.9</v>
      </c>
      <c r="AM71">
        <v>715.476923076923</v>
      </c>
      <c r="AN71">
        <v>3262.08</v>
      </c>
      <c r="AO71">
        <f>1-AM71/AN71</f>
        <v>0</v>
      </c>
      <c r="AP71">
        <v>-0.577747479816223</v>
      </c>
      <c r="AQ71" t="s">
        <v>560</v>
      </c>
      <c r="AR71">
        <v>15434.4</v>
      </c>
      <c r="AS71">
        <v>759.547692307692</v>
      </c>
      <c r="AT71">
        <v>857.32</v>
      </c>
      <c r="AU71">
        <f>1-AS71/AT71</f>
        <v>0</v>
      </c>
      <c r="AV71">
        <v>0.5</v>
      </c>
      <c r="AW71">
        <f>BM71</f>
        <v>0</v>
      </c>
      <c r="AX71">
        <f>K71</f>
        <v>0</v>
      </c>
      <c r="AY71">
        <f>AU71*AV71*AW71</f>
        <v>0</v>
      </c>
      <c r="AZ71">
        <f>(AX71-AP71)/AW71</f>
        <v>0</v>
      </c>
      <c r="BA71">
        <f>(AN71-AT71)/AT71</f>
        <v>0</v>
      </c>
      <c r="BB71" t="s">
        <v>561</v>
      </c>
      <c r="BC71">
        <v>759.547692307692</v>
      </c>
      <c r="BD71">
        <v>561.5</v>
      </c>
      <c r="BE71">
        <f>1-BD71/AT71</f>
        <v>0</v>
      </c>
      <c r="BF71">
        <f>(AT71-BC71)/(AT71-BD71)</f>
        <v>0</v>
      </c>
      <c r="BG71">
        <f>(AN71-AT71)/(AN71-BD71)</f>
        <v>0</v>
      </c>
      <c r="BH71">
        <f>(AT71-BC71)/(AT71-AM71)</f>
        <v>0</v>
      </c>
      <c r="BI71">
        <f>(AN71-AT71)/(AN71-AM71)</f>
        <v>0</v>
      </c>
      <c r="BJ71">
        <f>(BF71*BD71/BC71)</f>
        <v>0</v>
      </c>
      <c r="BK71">
        <f>(1-BJ71)</f>
        <v>0</v>
      </c>
      <c r="BL71">
        <f>$B$11*CJ71+$C$11*CK71+$F$11*CL71*(1-CO71)</f>
        <v>0</v>
      </c>
      <c r="BM71">
        <f>BL71*BN71</f>
        <v>0</v>
      </c>
      <c r="BN71">
        <f>($B$11*$D$9+$C$11*$D$9+$F$11*((CY71+CQ71)/MAX(CY71+CQ71+CZ71, 0.1)*$I$9+CZ71/MAX(CY71+CQ71+CZ71, 0.1)*$J$9))/($B$11+$C$11+$F$11)</f>
        <v>0</v>
      </c>
      <c r="BO71">
        <f>($B$11*$K$9+$C$11*$K$9+$F$11*((CY71+CQ71)/MAX(CY71+CQ71+CZ71, 0.1)*$P$9+CZ71/MAX(CY71+CQ71+CZ71, 0.1)*$Q$9))/($B$11+$C$11+$F$11)</f>
        <v>0</v>
      </c>
      <c r="BP71">
        <v>6</v>
      </c>
      <c r="BQ71">
        <v>0.5</v>
      </c>
      <c r="BR71" t="s">
        <v>295</v>
      </c>
      <c r="BS71">
        <v>2</v>
      </c>
      <c r="BT71">
        <v>1607460459.25</v>
      </c>
      <c r="BU71">
        <v>398.7486</v>
      </c>
      <c r="BV71">
        <v>400.007</v>
      </c>
      <c r="BW71">
        <v>24.9689366666667</v>
      </c>
      <c r="BX71">
        <v>24.65472</v>
      </c>
      <c r="BY71">
        <v>398.153833333333</v>
      </c>
      <c r="BZ71">
        <v>24.5848933333333</v>
      </c>
      <c r="CA71">
        <v>500.067066666667</v>
      </c>
      <c r="CB71">
        <v>101.868633333333</v>
      </c>
      <c r="CC71">
        <v>0.100031166666667</v>
      </c>
      <c r="CD71">
        <v>37.12143</v>
      </c>
      <c r="CE71">
        <v>37.4533466666667</v>
      </c>
      <c r="CF71">
        <v>999.9</v>
      </c>
      <c r="CG71">
        <v>0</v>
      </c>
      <c r="CH71">
        <v>0</v>
      </c>
      <c r="CI71">
        <v>9988.54266666667</v>
      </c>
      <c r="CJ71">
        <v>0</v>
      </c>
      <c r="CK71">
        <v>534.535666666667</v>
      </c>
      <c r="CL71">
        <v>1400.043</v>
      </c>
      <c r="CM71">
        <v>0.899997366666667</v>
      </c>
      <c r="CN71">
        <v>0.100002703333333</v>
      </c>
      <c r="CO71">
        <v>0</v>
      </c>
      <c r="CP71">
        <v>759.9416</v>
      </c>
      <c r="CQ71">
        <v>4.99948</v>
      </c>
      <c r="CR71">
        <v>11849.74</v>
      </c>
      <c r="CS71">
        <v>11417.92</v>
      </c>
      <c r="CT71">
        <v>45.8789333333333</v>
      </c>
      <c r="CU71">
        <v>47.125</v>
      </c>
      <c r="CV71">
        <v>46.5165333333333</v>
      </c>
      <c r="CW71">
        <v>46.9163333333333</v>
      </c>
      <c r="CX71">
        <v>48.6705333333333</v>
      </c>
      <c r="CY71">
        <v>1255.537</v>
      </c>
      <c r="CZ71">
        <v>139.506333333333</v>
      </c>
      <c r="DA71">
        <v>0</v>
      </c>
      <c r="DB71">
        <v>286.899999856949</v>
      </c>
      <c r="DC71">
        <v>0</v>
      </c>
      <c r="DD71">
        <v>759.547692307692</v>
      </c>
      <c r="DE71">
        <v>-46.0026666942197</v>
      </c>
      <c r="DF71">
        <v>-378.670085766089</v>
      </c>
      <c r="DG71">
        <v>11846.6961538462</v>
      </c>
      <c r="DH71">
        <v>15</v>
      </c>
      <c r="DI71">
        <v>1607460245</v>
      </c>
      <c r="DJ71" t="s">
        <v>562</v>
      </c>
      <c r="DK71">
        <v>1607460241.5</v>
      </c>
      <c r="DL71">
        <v>1607460245</v>
      </c>
      <c r="DM71">
        <v>18</v>
      </c>
      <c r="DN71">
        <v>0.08</v>
      </c>
      <c r="DO71">
        <v>0.008</v>
      </c>
      <c r="DP71">
        <v>0.594</v>
      </c>
      <c r="DQ71">
        <v>0.377</v>
      </c>
      <c r="DR71">
        <v>400</v>
      </c>
      <c r="DS71">
        <v>25</v>
      </c>
      <c r="DT71">
        <v>0.14</v>
      </c>
      <c r="DU71">
        <v>0.03</v>
      </c>
      <c r="DV71">
        <v>0.940551915758842</v>
      </c>
      <c r="DW71">
        <v>0.162207427010715</v>
      </c>
      <c r="DX71">
        <v>0.0193014036301614</v>
      </c>
      <c r="DY71">
        <v>1</v>
      </c>
      <c r="DZ71">
        <v>-1.25712</v>
      </c>
      <c r="EA71">
        <v>-0.366303870967738</v>
      </c>
      <c r="EB71">
        <v>0.0323591811770881</v>
      </c>
      <c r="EC71">
        <v>0</v>
      </c>
      <c r="ED71">
        <v>0.312369870967742</v>
      </c>
      <c r="EE71">
        <v>0.375264145161289</v>
      </c>
      <c r="EF71">
        <v>0.0281872064158855</v>
      </c>
      <c r="EG71">
        <v>0</v>
      </c>
      <c r="EH71">
        <v>1</v>
      </c>
      <c r="EI71">
        <v>3</v>
      </c>
      <c r="EJ71" t="s">
        <v>297</v>
      </c>
      <c r="EK71">
        <v>100</v>
      </c>
      <c r="EL71">
        <v>100</v>
      </c>
      <c r="EM71">
        <v>0.595</v>
      </c>
      <c r="EN71">
        <v>0.3857</v>
      </c>
      <c r="EO71">
        <v>0.760824771880969</v>
      </c>
      <c r="EP71">
        <v>-1.60436505785889e-05</v>
      </c>
      <c r="EQ71">
        <v>-1.15305589960158e-06</v>
      </c>
      <c r="ER71">
        <v>3.65813499827708e-10</v>
      </c>
      <c r="ES71">
        <v>-0.176337770169321</v>
      </c>
      <c r="ET71">
        <v>-0.0148585495900011</v>
      </c>
      <c r="EU71">
        <v>0.00206202478538563</v>
      </c>
      <c r="EV71">
        <v>-2.15789431663115e-05</v>
      </c>
      <c r="EW71">
        <v>18</v>
      </c>
      <c r="EX71">
        <v>2225</v>
      </c>
      <c r="EY71">
        <v>1</v>
      </c>
      <c r="EZ71">
        <v>25</v>
      </c>
      <c r="FA71">
        <v>3.8</v>
      </c>
      <c r="FB71">
        <v>3.7</v>
      </c>
      <c r="FC71">
        <v>2</v>
      </c>
      <c r="FD71">
        <v>496.352</v>
      </c>
      <c r="FE71">
        <v>508.072</v>
      </c>
      <c r="FF71">
        <v>35.969</v>
      </c>
      <c r="FG71">
        <v>34.7532</v>
      </c>
      <c r="FH71">
        <v>29.9999</v>
      </c>
      <c r="FI71">
        <v>34.5258</v>
      </c>
      <c r="FJ71">
        <v>34.5478</v>
      </c>
      <c r="FK71">
        <v>19.3049</v>
      </c>
      <c r="FL71">
        <v>0</v>
      </c>
      <c r="FM71">
        <v>100</v>
      </c>
      <c r="FN71">
        <v>-999.9</v>
      </c>
      <c r="FO71">
        <v>400</v>
      </c>
      <c r="FP71">
        <v>26.1015</v>
      </c>
      <c r="FQ71">
        <v>97.8469</v>
      </c>
      <c r="FR71">
        <v>102.023</v>
      </c>
    </row>
    <row r="72" spans="1:174">
      <c r="A72">
        <v>56</v>
      </c>
      <c r="B72">
        <v>1607460574</v>
      </c>
      <c r="C72">
        <v>13427</v>
      </c>
      <c r="D72" t="s">
        <v>563</v>
      </c>
      <c r="E72" t="s">
        <v>564</v>
      </c>
      <c r="F72" t="s">
        <v>559</v>
      </c>
      <c r="G72" t="s">
        <v>428</v>
      </c>
      <c r="H72">
        <v>1607460566.25</v>
      </c>
      <c r="I72">
        <f>(J72)/1000</f>
        <v>0</v>
      </c>
      <c r="J72">
        <f>1000*CA72*AH72*(BW72-BX72)/(100*BP72*(1000-AH72*BW72))</f>
        <v>0</v>
      </c>
      <c r="K72">
        <f>CA72*AH72*(BV72-BU72*(1000-AH72*BX72)/(1000-AH72*BW72))/(100*BP72)</f>
        <v>0</v>
      </c>
      <c r="L72">
        <f>BU72 - IF(AH72&gt;1, K72*BP72*100.0/(AJ72*CI72), 0)</f>
        <v>0</v>
      </c>
      <c r="M72">
        <f>((S72-I72/2)*L72-K72)/(S72+I72/2)</f>
        <v>0</v>
      </c>
      <c r="N72">
        <f>M72*(CB72+CC72)/1000.0</f>
        <v>0</v>
      </c>
      <c r="O72">
        <f>(BU72 - IF(AH72&gt;1, K72*BP72*100.0/(AJ72*CI72), 0))*(CB72+CC72)/1000.0</f>
        <v>0</v>
      </c>
      <c r="P72">
        <f>2.0/((1/R72-1/Q72)+SIGN(R72)*SQRT((1/R72-1/Q72)*(1/R72-1/Q72) + 4*BQ72/((BQ72+1)*(BQ72+1))*(2*1/R72*1/Q72-1/Q72*1/Q72)))</f>
        <v>0</v>
      </c>
      <c r="Q72">
        <f>IF(LEFT(BR72,1)&lt;&gt;"0",IF(LEFT(BR72,1)="1",3.0,BS72),$D$5+$E$5*(CI72*CB72/($K$5*1000))+$F$5*(CI72*CB72/($K$5*1000))*MAX(MIN(BP72,$J$5),$I$5)*MAX(MIN(BP72,$J$5),$I$5)+$G$5*MAX(MIN(BP72,$J$5),$I$5)*(CI72*CB72/($K$5*1000))+$H$5*(CI72*CB72/($K$5*1000))*(CI72*CB72/($K$5*1000)))</f>
        <v>0</v>
      </c>
      <c r="R72">
        <f>I72*(1000-(1000*0.61365*exp(17.502*V72/(240.97+V72))/(CB72+CC72)+BW72)/2)/(1000*0.61365*exp(17.502*V72/(240.97+V72))/(CB72+CC72)-BW72)</f>
        <v>0</v>
      </c>
      <c r="S72">
        <f>1/((BQ72+1)/(P72/1.6)+1/(Q72/1.37)) + BQ72/((BQ72+1)/(P72/1.6) + BQ72/(Q72/1.37))</f>
        <v>0</v>
      </c>
      <c r="T72">
        <f>(BM72*BO72)</f>
        <v>0</v>
      </c>
      <c r="U72">
        <f>(CD72+(T72+2*0.95*5.67E-8*(((CD72+$B$7)+273)^4-(CD72+273)^4)-44100*I72)/(1.84*29.3*Q72+8*0.95*5.67E-8*(CD72+273)^3))</f>
        <v>0</v>
      </c>
      <c r="V72">
        <f>($C$7*CE72+$D$7*CF72+$E$7*U72)</f>
        <v>0</v>
      </c>
      <c r="W72">
        <f>0.61365*exp(17.502*V72/(240.97+V72))</f>
        <v>0</v>
      </c>
      <c r="X72">
        <f>(Y72/Z72*100)</f>
        <v>0</v>
      </c>
      <c r="Y72">
        <f>BW72*(CB72+CC72)/1000</f>
        <v>0</v>
      </c>
      <c r="Z72">
        <f>0.61365*exp(17.502*CD72/(240.97+CD72))</f>
        <v>0</v>
      </c>
      <c r="AA72">
        <f>(W72-BW72*(CB72+CC72)/1000)</f>
        <v>0</v>
      </c>
      <c r="AB72">
        <f>(-I72*44100)</f>
        <v>0</v>
      </c>
      <c r="AC72">
        <f>2*29.3*Q72*0.92*(CD72-V72)</f>
        <v>0</v>
      </c>
      <c r="AD72">
        <f>2*0.95*5.67E-8*(((CD72+$B$7)+273)^4-(V72+273)^4)</f>
        <v>0</v>
      </c>
      <c r="AE72">
        <f>T72+AD72+AB72+AC72</f>
        <v>0</v>
      </c>
      <c r="AF72">
        <v>0</v>
      </c>
      <c r="AG72">
        <v>0</v>
      </c>
      <c r="AH72">
        <f>IF(AF72*$H$13&gt;=AJ72,1.0,(AJ72/(AJ72-AF72*$H$13)))</f>
        <v>0</v>
      </c>
      <c r="AI72">
        <f>(AH72-1)*100</f>
        <v>0</v>
      </c>
      <c r="AJ72">
        <f>MAX(0,($B$13+$C$13*CI72)/(1+$D$13*CI72)*CB72/(CD72+273)*$E$13)</f>
        <v>0</v>
      </c>
      <c r="AK72" t="s">
        <v>292</v>
      </c>
      <c r="AL72">
        <v>10143.9</v>
      </c>
      <c r="AM72">
        <v>715.476923076923</v>
      </c>
      <c r="AN72">
        <v>3262.08</v>
      </c>
      <c r="AO72">
        <f>1-AM72/AN72</f>
        <v>0</v>
      </c>
      <c r="AP72">
        <v>-0.577747479816223</v>
      </c>
      <c r="AQ72" t="s">
        <v>565</v>
      </c>
      <c r="AR72">
        <v>15414.1</v>
      </c>
      <c r="AS72">
        <v>864.187961538462</v>
      </c>
      <c r="AT72">
        <v>994.74</v>
      </c>
      <c r="AU72">
        <f>1-AS72/AT72</f>
        <v>0</v>
      </c>
      <c r="AV72">
        <v>0.5</v>
      </c>
      <c r="AW72">
        <f>BM72</f>
        <v>0</v>
      </c>
      <c r="AX72">
        <f>K72</f>
        <v>0</v>
      </c>
      <c r="AY72">
        <f>AU72*AV72*AW72</f>
        <v>0</v>
      </c>
      <c r="AZ72">
        <f>(AX72-AP72)/AW72</f>
        <v>0</v>
      </c>
      <c r="BA72">
        <f>(AN72-AT72)/AT72</f>
        <v>0</v>
      </c>
      <c r="BB72" t="s">
        <v>566</v>
      </c>
      <c r="BC72">
        <v>864.187961538462</v>
      </c>
      <c r="BD72">
        <v>613.89</v>
      </c>
      <c r="BE72">
        <f>1-BD72/AT72</f>
        <v>0</v>
      </c>
      <c r="BF72">
        <f>(AT72-BC72)/(AT72-BD72)</f>
        <v>0</v>
      </c>
      <c r="BG72">
        <f>(AN72-AT72)/(AN72-BD72)</f>
        <v>0</v>
      </c>
      <c r="BH72">
        <f>(AT72-BC72)/(AT72-AM72)</f>
        <v>0</v>
      </c>
      <c r="BI72">
        <f>(AN72-AT72)/(AN72-AM72)</f>
        <v>0</v>
      </c>
      <c r="BJ72">
        <f>(BF72*BD72/BC72)</f>
        <v>0</v>
      </c>
      <c r="BK72">
        <f>(1-BJ72)</f>
        <v>0</v>
      </c>
      <c r="BL72">
        <f>$B$11*CJ72+$C$11*CK72+$F$11*CL72*(1-CO72)</f>
        <v>0</v>
      </c>
      <c r="BM72">
        <f>BL72*BN72</f>
        <v>0</v>
      </c>
      <c r="BN72">
        <f>($B$11*$D$9+$C$11*$D$9+$F$11*((CY72+CQ72)/MAX(CY72+CQ72+CZ72, 0.1)*$I$9+CZ72/MAX(CY72+CQ72+CZ72, 0.1)*$J$9))/($B$11+$C$11+$F$11)</f>
        <v>0</v>
      </c>
      <c r="BO72">
        <f>($B$11*$K$9+$C$11*$K$9+$F$11*((CY72+CQ72)/MAX(CY72+CQ72+CZ72, 0.1)*$P$9+CZ72/MAX(CY72+CQ72+CZ72, 0.1)*$Q$9))/($B$11+$C$11+$F$11)</f>
        <v>0</v>
      </c>
      <c r="BP72">
        <v>6</v>
      </c>
      <c r="BQ72">
        <v>0.5</v>
      </c>
      <c r="BR72" t="s">
        <v>295</v>
      </c>
      <c r="BS72">
        <v>2</v>
      </c>
      <c r="BT72">
        <v>1607460566.25</v>
      </c>
      <c r="BU72">
        <v>399.306066666667</v>
      </c>
      <c r="BV72">
        <v>400.0122</v>
      </c>
      <c r="BW72">
        <v>24.8113866666667</v>
      </c>
      <c r="BX72">
        <v>24.6153033333333</v>
      </c>
      <c r="BY72">
        <v>398.711766666667</v>
      </c>
      <c r="BZ72">
        <v>24.4344666666667</v>
      </c>
      <c r="CA72">
        <v>500.051033333333</v>
      </c>
      <c r="CB72">
        <v>101.8656</v>
      </c>
      <c r="CC72">
        <v>0.0999696166666667</v>
      </c>
      <c r="CD72">
        <v>37.37615</v>
      </c>
      <c r="CE72">
        <v>37.9501066666667</v>
      </c>
      <c r="CF72">
        <v>999.9</v>
      </c>
      <c r="CG72">
        <v>0</v>
      </c>
      <c r="CH72">
        <v>0</v>
      </c>
      <c r="CI72">
        <v>9996.296</v>
      </c>
      <c r="CJ72">
        <v>0</v>
      </c>
      <c r="CK72">
        <v>380.983866666667</v>
      </c>
      <c r="CL72">
        <v>1399.975</v>
      </c>
      <c r="CM72">
        <v>0.8999936</v>
      </c>
      <c r="CN72">
        <v>0.10000562</v>
      </c>
      <c r="CO72">
        <v>0</v>
      </c>
      <c r="CP72">
        <v>864.866533333333</v>
      </c>
      <c r="CQ72">
        <v>4.99948</v>
      </c>
      <c r="CR72">
        <v>13933.63</v>
      </c>
      <c r="CS72">
        <v>11417.3633333333</v>
      </c>
      <c r="CT72">
        <v>46.0144666666667</v>
      </c>
      <c r="CU72">
        <v>47.2541333333333</v>
      </c>
      <c r="CV72">
        <v>46.5977</v>
      </c>
      <c r="CW72">
        <v>47.1290666666667</v>
      </c>
      <c r="CX72">
        <v>48.7747333333333</v>
      </c>
      <c r="CY72">
        <v>1255.47033333333</v>
      </c>
      <c r="CZ72">
        <v>139.504666666667</v>
      </c>
      <c r="DA72">
        <v>0</v>
      </c>
      <c r="DB72">
        <v>106.399999856949</v>
      </c>
      <c r="DC72">
        <v>0</v>
      </c>
      <c r="DD72">
        <v>864.187961538462</v>
      </c>
      <c r="DE72">
        <v>-84.503418855018</v>
      </c>
      <c r="DF72">
        <v>-1127.47008622568</v>
      </c>
      <c r="DG72">
        <v>13924.4269230769</v>
      </c>
      <c r="DH72">
        <v>15</v>
      </c>
      <c r="DI72">
        <v>1607460245</v>
      </c>
      <c r="DJ72" t="s">
        <v>562</v>
      </c>
      <c r="DK72">
        <v>1607460241.5</v>
      </c>
      <c r="DL72">
        <v>1607460245</v>
      </c>
      <c r="DM72">
        <v>18</v>
      </c>
      <c r="DN72">
        <v>0.08</v>
      </c>
      <c r="DO72">
        <v>0.008</v>
      </c>
      <c r="DP72">
        <v>0.594</v>
      </c>
      <c r="DQ72">
        <v>0.377</v>
      </c>
      <c r="DR72">
        <v>400</v>
      </c>
      <c r="DS72">
        <v>25</v>
      </c>
      <c r="DT72">
        <v>0.14</v>
      </c>
      <c r="DU72">
        <v>0.03</v>
      </c>
      <c r="DV72">
        <v>0.513625028171936</v>
      </c>
      <c r="DW72">
        <v>0.698249655817316</v>
      </c>
      <c r="DX72">
        <v>0.0554310814580211</v>
      </c>
      <c r="DY72">
        <v>0</v>
      </c>
      <c r="DZ72">
        <v>-0.701353032258065</v>
      </c>
      <c r="EA72">
        <v>-0.904353290322581</v>
      </c>
      <c r="EB72">
        <v>0.0725004984185243</v>
      </c>
      <c r="EC72">
        <v>0</v>
      </c>
      <c r="ED72">
        <v>0.194194935483871</v>
      </c>
      <c r="EE72">
        <v>0.378525967741935</v>
      </c>
      <c r="EF72">
        <v>0.0285562166407693</v>
      </c>
      <c r="EG72">
        <v>0</v>
      </c>
      <c r="EH72">
        <v>0</v>
      </c>
      <c r="EI72">
        <v>3</v>
      </c>
      <c r="EJ72" t="s">
        <v>310</v>
      </c>
      <c r="EK72">
        <v>100</v>
      </c>
      <c r="EL72">
        <v>100</v>
      </c>
      <c r="EM72">
        <v>0.594</v>
      </c>
      <c r="EN72">
        <v>0.3786</v>
      </c>
      <c r="EO72">
        <v>0.760824771880969</v>
      </c>
      <c r="EP72">
        <v>-1.60436505785889e-05</v>
      </c>
      <c r="EQ72">
        <v>-1.15305589960158e-06</v>
      </c>
      <c r="ER72">
        <v>3.65813499827708e-10</v>
      </c>
      <c r="ES72">
        <v>-0.176337770169321</v>
      </c>
      <c r="ET72">
        <v>-0.0148585495900011</v>
      </c>
      <c r="EU72">
        <v>0.00206202478538563</v>
      </c>
      <c r="EV72">
        <v>-2.15789431663115e-05</v>
      </c>
      <c r="EW72">
        <v>18</v>
      </c>
      <c r="EX72">
        <v>2225</v>
      </c>
      <c r="EY72">
        <v>1</v>
      </c>
      <c r="EZ72">
        <v>25</v>
      </c>
      <c r="FA72">
        <v>5.5</v>
      </c>
      <c r="FB72">
        <v>5.5</v>
      </c>
      <c r="FC72">
        <v>2</v>
      </c>
      <c r="FD72">
        <v>509.439</v>
      </c>
      <c r="FE72">
        <v>507.94</v>
      </c>
      <c r="FF72">
        <v>36.0657</v>
      </c>
      <c r="FG72">
        <v>34.7357</v>
      </c>
      <c r="FH72">
        <v>30</v>
      </c>
      <c r="FI72">
        <v>34.4944</v>
      </c>
      <c r="FJ72">
        <v>34.5176</v>
      </c>
      <c r="FK72">
        <v>19.3072</v>
      </c>
      <c r="FL72">
        <v>0</v>
      </c>
      <c r="FM72">
        <v>100</v>
      </c>
      <c r="FN72">
        <v>-999.9</v>
      </c>
      <c r="FO72">
        <v>400</v>
      </c>
      <c r="FP72">
        <v>24.9882</v>
      </c>
      <c r="FQ72">
        <v>97.854</v>
      </c>
      <c r="FR72">
        <v>102.029</v>
      </c>
    </row>
    <row r="73" spans="1:174">
      <c r="A73">
        <v>57</v>
      </c>
      <c r="B73">
        <v>1607460788</v>
      </c>
      <c r="C73">
        <v>13641</v>
      </c>
      <c r="D73" t="s">
        <v>567</v>
      </c>
      <c r="E73" t="s">
        <v>568</v>
      </c>
      <c r="F73" t="s">
        <v>569</v>
      </c>
      <c r="G73" t="s">
        <v>319</v>
      </c>
      <c r="H73">
        <v>1607460780</v>
      </c>
      <c r="I73">
        <f>(J73)/1000</f>
        <v>0</v>
      </c>
      <c r="J73">
        <f>1000*CA73*AH73*(BW73-BX73)/(100*BP73*(1000-AH73*BW73))</f>
        <v>0</v>
      </c>
      <c r="K73">
        <f>CA73*AH73*(BV73-BU73*(1000-AH73*BX73)/(1000-AH73*BW73))/(100*BP73)</f>
        <v>0</v>
      </c>
      <c r="L73">
        <f>BU73 - IF(AH73&gt;1, K73*BP73*100.0/(AJ73*CI73), 0)</f>
        <v>0</v>
      </c>
      <c r="M73">
        <f>((S73-I73/2)*L73-K73)/(S73+I73/2)</f>
        <v>0</v>
      </c>
      <c r="N73">
        <f>M73*(CB73+CC73)/1000.0</f>
        <v>0</v>
      </c>
      <c r="O73">
        <f>(BU73 - IF(AH73&gt;1, K73*BP73*100.0/(AJ73*CI73), 0))*(CB73+CC73)/1000.0</f>
        <v>0</v>
      </c>
      <c r="P73">
        <f>2.0/((1/R73-1/Q73)+SIGN(R73)*SQRT((1/R73-1/Q73)*(1/R73-1/Q73) + 4*BQ73/((BQ73+1)*(BQ73+1))*(2*1/R73*1/Q73-1/Q73*1/Q73)))</f>
        <v>0</v>
      </c>
      <c r="Q73">
        <f>IF(LEFT(BR73,1)&lt;&gt;"0",IF(LEFT(BR73,1)="1",3.0,BS73),$D$5+$E$5*(CI73*CB73/($K$5*1000))+$F$5*(CI73*CB73/($K$5*1000))*MAX(MIN(BP73,$J$5),$I$5)*MAX(MIN(BP73,$J$5),$I$5)+$G$5*MAX(MIN(BP73,$J$5),$I$5)*(CI73*CB73/($K$5*1000))+$H$5*(CI73*CB73/($K$5*1000))*(CI73*CB73/($K$5*1000)))</f>
        <v>0</v>
      </c>
      <c r="R73">
        <f>I73*(1000-(1000*0.61365*exp(17.502*V73/(240.97+V73))/(CB73+CC73)+BW73)/2)/(1000*0.61365*exp(17.502*V73/(240.97+V73))/(CB73+CC73)-BW73)</f>
        <v>0</v>
      </c>
      <c r="S73">
        <f>1/((BQ73+1)/(P73/1.6)+1/(Q73/1.37)) + BQ73/((BQ73+1)/(P73/1.6) + BQ73/(Q73/1.37))</f>
        <v>0</v>
      </c>
      <c r="T73">
        <f>(BM73*BO73)</f>
        <v>0</v>
      </c>
      <c r="U73">
        <f>(CD73+(T73+2*0.95*5.67E-8*(((CD73+$B$7)+273)^4-(CD73+273)^4)-44100*I73)/(1.84*29.3*Q73+8*0.95*5.67E-8*(CD73+273)^3))</f>
        <v>0</v>
      </c>
      <c r="V73">
        <f>($C$7*CE73+$D$7*CF73+$E$7*U73)</f>
        <v>0</v>
      </c>
      <c r="W73">
        <f>0.61365*exp(17.502*V73/(240.97+V73))</f>
        <v>0</v>
      </c>
      <c r="X73">
        <f>(Y73/Z73*100)</f>
        <v>0</v>
      </c>
      <c r="Y73">
        <f>BW73*(CB73+CC73)/1000</f>
        <v>0</v>
      </c>
      <c r="Z73">
        <f>0.61365*exp(17.502*CD73/(240.97+CD73))</f>
        <v>0</v>
      </c>
      <c r="AA73">
        <f>(W73-BW73*(CB73+CC73)/1000)</f>
        <v>0</v>
      </c>
      <c r="AB73">
        <f>(-I73*44100)</f>
        <v>0</v>
      </c>
      <c r="AC73">
        <f>2*29.3*Q73*0.92*(CD73-V73)</f>
        <v>0</v>
      </c>
      <c r="AD73">
        <f>2*0.95*5.67E-8*(((CD73+$B$7)+273)^4-(V73+273)^4)</f>
        <v>0</v>
      </c>
      <c r="AE73">
        <f>T73+AD73+AB73+AC73</f>
        <v>0</v>
      </c>
      <c r="AF73">
        <v>0</v>
      </c>
      <c r="AG73">
        <v>0</v>
      </c>
      <c r="AH73">
        <f>IF(AF73*$H$13&gt;=AJ73,1.0,(AJ73/(AJ73-AF73*$H$13)))</f>
        <v>0</v>
      </c>
      <c r="AI73">
        <f>(AH73-1)*100</f>
        <v>0</v>
      </c>
      <c r="AJ73">
        <f>MAX(0,($B$13+$C$13*CI73)/(1+$D$13*CI73)*CB73/(CD73+273)*$E$13)</f>
        <v>0</v>
      </c>
      <c r="AK73" t="s">
        <v>292</v>
      </c>
      <c r="AL73">
        <v>10143.9</v>
      </c>
      <c r="AM73">
        <v>715.476923076923</v>
      </c>
      <c r="AN73">
        <v>3262.08</v>
      </c>
      <c r="AO73">
        <f>1-AM73/AN73</f>
        <v>0</v>
      </c>
      <c r="AP73">
        <v>-0.577747479816223</v>
      </c>
      <c r="AQ73" t="s">
        <v>570</v>
      </c>
      <c r="AR73">
        <v>15384.2</v>
      </c>
      <c r="AS73">
        <v>941.582153846154</v>
      </c>
      <c r="AT73">
        <v>1179.5</v>
      </c>
      <c r="AU73">
        <f>1-AS73/AT73</f>
        <v>0</v>
      </c>
      <c r="AV73">
        <v>0.5</v>
      </c>
      <c r="AW73">
        <f>BM73</f>
        <v>0</v>
      </c>
      <c r="AX73">
        <f>K73</f>
        <v>0</v>
      </c>
      <c r="AY73">
        <f>AU73*AV73*AW73</f>
        <v>0</v>
      </c>
      <c r="AZ73">
        <f>(AX73-AP73)/AW73</f>
        <v>0</v>
      </c>
      <c r="BA73">
        <f>(AN73-AT73)/AT73</f>
        <v>0</v>
      </c>
      <c r="BB73" t="s">
        <v>571</v>
      </c>
      <c r="BC73">
        <v>941.582153846154</v>
      </c>
      <c r="BD73">
        <v>722.73</v>
      </c>
      <c r="BE73">
        <f>1-BD73/AT73</f>
        <v>0</v>
      </c>
      <c r="BF73">
        <f>(AT73-BC73)/(AT73-BD73)</f>
        <v>0</v>
      </c>
      <c r="BG73">
        <f>(AN73-AT73)/(AN73-BD73)</f>
        <v>0</v>
      </c>
      <c r="BH73">
        <f>(AT73-BC73)/(AT73-AM73)</f>
        <v>0</v>
      </c>
      <c r="BI73">
        <f>(AN73-AT73)/(AN73-AM73)</f>
        <v>0</v>
      </c>
      <c r="BJ73">
        <f>(BF73*BD73/BC73)</f>
        <v>0</v>
      </c>
      <c r="BK73">
        <f>(1-BJ73)</f>
        <v>0</v>
      </c>
      <c r="BL73">
        <f>$B$11*CJ73+$C$11*CK73+$F$11*CL73*(1-CO73)</f>
        <v>0</v>
      </c>
      <c r="BM73">
        <f>BL73*BN73</f>
        <v>0</v>
      </c>
      <c r="BN73">
        <f>($B$11*$D$9+$C$11*$D$9+$F$11*((CY73+CQ73)/MAX(CY73+CQ73+CZ73, 0.1)*$I$9+CZ73/MAX(CY73+CQ73+CZ73, 0.1)*$J$9))/($B$11+$C$11+$F$11)</f>
        <v>0</v>
      </c>
      <c r="BO73">
        <f>($B$11*$K$9+$C$11*$K$9+$F$11*((CY73+CQ73)/MAX(CY73+CQ73+CZ73, 0.1)*$P$9+CZ73/MAX(CY73+CQ73+CZ73, 0.1)*$Q$9))/($B$11+$C$11+$F$11)</f>
        <v>0</v>
      </c>
      <c r="BP73">
        <v>6</v>
      </c>
      <c r="BQ73">
        <v>0.5</v>
      </c>
      <c r="BR73" t="s">
        <v>295</v>
      </c>
      <c r="BS73">
        <v>2</v>
      </c>
      <c r="BT73">
        <v>1607460780</v>
      </c>
      <c r="BU73">
        <v>385.662838709677</v>
      </c>
      <c r="BV73">
        <v>400.00464516129</v>
      </c>
      <c r="BW73">
        <v>29.6680419354839</v>
      </c>
      <c r="BX73">
        <v>24.5317967741936</v>
      </c>
      <c r="BY73">
        <v>385.058387096774</v>
      </c>
      <c r="BZ73">
        <v>29.0641806451613</v>
      </c>
      <c r="CA73">
        <v>500.054935483871</v>
      </c>
      <c r="CB73">
        <v>101.856806451613</v>
      </c>
      <c r="CC73">
        <v>0.0999708838709678</v>
      </c>
      <c r="CD73">
        <v>37.055764516129</v>
      </c>
      <c r="CE73">
        <v>36.7188806451613</v>
      </c>
      <c r="CF73">
        <v>999.9</v>
      </c>
      <c r="CG73">
        <v>0</v>
      </c>
      <c r="CH73">
        <v>0</v>
      </c>
      <c r="CI73">
        <v>10000.5825806452</v>
      </c>
      <c r="CJ73">
        <v>0</v>
      </c>
      <c r="CK73">
        <v>749.532258064516</v>
      </c>
      <c r="CL73">
        <v>1399.96935483871</v>
      </c>
      <c r="CM73">
        <v>0.89999735483871</v>
      </c>
      <c r="CN73">
        <v>0.100002519354839</v>
      </c>
      <c r="CO73">
        <v>0</v>
      </c>
      <c r="CP73">
        <v>942.203903225806</v>
      </c>
      <c r="CQ73">
        <v>4.99948</v>
      </c>
      <c r="CR73">
        <v>13501.8451612903</v>
      </c>
      <c r="CS73">
        <v>11417.3322580645</v>
      </c>
      <c r="CT73">
        <v>46.034</v>
      </c>
      <c r="CU73">
        <v>47.3506129032258</v>
      </c>
      <c r="CV73">
        <v>46.679</v>
      </c>
      <c r="CW73">
        <v>47.187</v>
      </c>
      <c r="CX73">
        <v>48.875</v>
      </c>
      <c r="CY73">
        <v>1255.46967741936</v>
      </c>
      <c r="CZ73">
        <v>139.499677419355</v>
      </c>
      <c r="DA73">
        <v>0</v>
      </c>
      <c r="DB73">
        <v>213.299999952316</v>
      </c>
      <c r="DC73">
        <v>0</v>
      </c>
      <c r="DD73">
        <v>941.582153846154</v>
      </c>
      <c r="DE73">
        <v>-56.9543931929238</v>
      </c>
      <c r="DF73">
        <v>-813.712820789738</v>
      </c>
      <c r="DG73">
        <v>13492.8346153846</v>
      </c>
      <c r="DH73">
        <v>15</v>
      </c>
      <c r="DI73">
        <v>1607460245</v>
      </c>
      <c r="DJ73" t="s">
        <v>562</v>
      </c>
      <c r="DK73">
        <v>1607460241.5</v>
      </c>
      <c r="DL73">
        <v>1607460245</v>
      </c>
      <c r="DM73">
        <v>18</v>
      </c>
      <c r="DN73">
        <v>0.08</v>
      </c>
      <c r="DO73">
        <v>0.008</v>
      </c>
      <c r="DP73">
        <v>0.594</v>
      </c>
      <c r="DQ73">
        <v>0.377</v>
      </c>
      <c r="DR73">
        <v>400</v>
      </c>
      <c r="DS73">
        <v>25</v>
      </c>
      <c r="DT73">
        <v>0.14</v>
      </c>
      <c r="DU73">
        <v>0.03</v>
      </c>
      <c r="DV73">
        <v>10.2498791782794</v>
      </c>
      <c r="DW73">
        <v>0.41416939896529</v>
      </c>
      <c r="DX73">
        <v>0.0330225784687313</v>
      </c>
      <c r="DY73">
        <v>1</v>
      </c>
      <c r="DZ73">
        <v>-14.341764516129</v>
      </c>
      <c r="EA73">
        <v>-0.468880645161291</v>
      </c>
      <c r="EB73">
        <v>0.0387701626910238</v>
      </c>
      <c r="EC73">
        <v>0</v>
      </c>
      <c r="ED73">
        <v>5.13623903225807</v>
      </c>
      <c r="EE73">
        <v>-0.0507256451612976</v>
      </c>
      <c r="EF73">
        <v>0.00416325427523342</v>
      </c>
      <c r="EG73">
        <v>1</v>
      </c>
      <c r="EH73">
        <v>2</v>
      </c>
      <c r="EI73">
        <v>3</v>
      </c>
      <c r="EJ73" t="s">
        <v>302</v>
      </c>
      <c r="EK73">
        <v>100</v>
      </c>
      <c r="EL73">
        <v>100</v>
      </c>
      <c r="EM73">
        <v>0.605</v>
      </c>
      <c r="EN73">
        <v>0.6028</v>
      </c>
      <c r="EO73">
        <v>0.760824771880969</v>
      </c>
      <c r="EP73">
        <v>-1.60436505785889e-05</v>
      </c>
      <c r="EQ73">
        <v>-1.15305589960158e-06</v>
      </c>
      <c r="ER73">
        <v>3.65813499827708e-10</v>
      </c>
      <c r="ES73">
        <v>0.407801438809087</v>
      </c>
      <c r="ET73">
        <v>0</v>
      </c>
      <c r="EU73">
        <v>0</v>
      </c>
      <c r="EV73">
        <v>0</v>
      </c>
      <c r="EW73">
        <v>18</v>
      </c>
      <c r="EX73">
        <v>2225</v>
      </c>
      <c r="EY73">
        <v>1</v>
      </c>
      <c r="EZ73">
        <v>25</v>
      </c>
      <c r="FA73">
        <v>9.1</v>
      </c>
      <c r="FB73">
        <v>9.1</v>
      </c>
      <c r="FC73">
        <v>2</v>
      </c>
      <c r="FD73">
        <v>510.224</v>
      </c>
      <c r="FE73">
        <v>508.365</v>
      </c>
      <c r="FF73">
        <v>36.1015</v>
      </c>
      <c r="FG73">
        <v>34.6688</v>
      </c>
      <c r="FH73">
        <v>29.9997</v>
      </c>
      <c r="FI73">
        <v>34.4383</v>
      </c>
      <c r="FJ73">
        <v>34.4559</v>
      </c>
      <c r="FK73">
        <v>19.3066</v>
      </c>
      <c r="FL73">
        <v>0</v>
      </c>
      <c r="FM73">
        <v>100</v>
      </c>
      <c r="FN73">
        <v>-999.9</v>
      </c>
      <c r="FO73">
        <v>400</v>
      </c>
      <c r="FP73">
        <v>24.8359</v>
      </c>
      <c r="FQ73">
        <v>97.8676</v>
      </c>
      <c r="FR73">
        <v>102.04</v>
      </c>
    </row>
    <row r="74" spans="1:174">
      <c r="A74">
        <v>58</v>
      </c>
      <c r="B74">
        <v>1607460955.1</v>
      </c>
      <c r="C74">
        <v>13808.0999999046</v>
      </c>
      <c r="D74" t="s">
        <v>572</v>
      </c>
      <c r="E74" t="s">
        <v>573</v>
      </c>
      <c r="F74" t="s">
        <v>569</v>
      </c>
      <c r="G74" t="s">
        <v>319</v>
      </c>
      <c r="H74">
        <v>1607460947.1</v>
      </c>
      <c r="I74">
        <f>(J74)/1000</f>
        <v>0</v>
      </c>
      <c r="J74">
        <f>1000*CA74*AH74*(BW74-BX74)/(100*BP74*(1000-AH74*BW74))</f>
        <v>0</v>
      </c>
      <c r="K74">
        <f>CA74*AH74*(BV74-BU74*(1000-AH74*BX74)/(1000-AH74*BW74))/(100*BP74)</f>
        <v>0</v>
      </c>
      <c r="L74">
        <f>BU74 - IF(AH74&gt;1, K74*BP74*100.0/(AJ74*CI74), 0)</f>
        <v>0</v>
      </c>
      <c r="M74">
        <f>((S74-I74/2)*L74-K74)/(S74+I74/2)</f>
        <v>0</v>
      </c>
      <c r="N74">
        <f>M74*(CB74+CC74)/1000.0</f>
        <v>0</v>
      </c>
      <c r="O74">
        <f>(BU74 - IF(AH74&gt;1, K74*BP74*100.0/(AJ74*CI74), 0))*(CB74+CC74)/1000.0</f>
        <v>0</v>
      </c>
      <c r="P74">
        <f>2.0/((1/R74-1/Q74)+SIGN(R74)*SQRT((1/R74-1/Q74)*(1/R74-1/Q74) + 4*BQ74/((BQ74+1)*(BQ74+1))*(2*1/R74*1/Q74-1/Q74*1/Q74)))</f>
        <v>0</v>
      </c>
      <c r="Q74">
        <f>IF(LEFT(BR74,1)&lt;&gt;"0",IF(LEFT(BR74,1)="1",3.0,BS74),$D$5+$E$5*(CI74*CB74/($K$5*1000))+$F$5*(CI74*CB74/($K$5*1000))*MAX(MIN(BP74,$J$5),$I$5)*MAX(MIN(BP74,$J$5),$I$5)+$G$5*MAX(MIN(BP74,$J$5),$I$5)*(CI74*CB74/($K$5*1000))+$H$5*(CI74*CB74/($K$5*1000))*(CI74*CB74/($K$5*1000)))</f>
        <v>0</v>
      </c>
      <c r="R74">
        <f>I74*(1000-(1000*0.61365*exp(17.502*V74/(240.97+V74))/(CB74+CC74)+BW74)/2)/(1000*0.61365*exp(17.502*V74/(240.97+V74))/(CB74+CC74)-BW74)</f>
        <v>0</v>
      </c>
      <c r="S74">
        <f>1/((BQ74+1)/(P74/1.6)+1/(Q74/1.37)) + BQ74/((BQ74+1)/(P74/1.6) + BQ74/(Q74/1.37))</f>
        <v>0</v>
      </c>
      <c r="T74">
        <f>(BM74*BO74)</f>
        <v>0</v>
      </c>
      <c r="U74">
        <f>(CD74+(T74+2*0.95*5.67E-8*(((CD74+$B$7)+273)^4-(CD74+273)^4)-44100*I74)/(1.84*29.3*Q74+8*0.95*5.67E-8*(CD74+273)^3))</f>
        <v>0</v>
      </c>
      <c r="V74">
        <f>($C$7*CE74+$D$7*CF74+$E$7*U74)</f>
        <v>0</v>
      </c>
      <c r="W74">
        <f>0.61365*exp(17.502*V74/(240.97+V74))</f>
        <v>0</v>
      </c>
      <c r="X74">
        <f>(Y74/Z74*100)</f>
        <v>0</v>
      </c>
      <c r="Y74">
        <f>BW74*(CB74+CC74)/1000</f>
        <v>0</v>
      </c>
      <c r="Z74">
        <f>0.61365*exp(17.502*CD74/(240.97+CD74))</f>
        <v>0</v>
      </c>
      <c r="AA74">
        <f>(W74-BW74*(CB74+CC74)/1000)</f>
        <v>0</v>
      </c>
      <c r="AB74">
        <f>(-I74*44100)</f>
        <v>0</v>
      </c>
      <c r="AC74">
        <f>2*29.3*Q74*0.92*(CD74-V74)</f>
        <v>0</v>
      </c>
      <c r="AD74">
        <f>2*0.95*5.67E-8*(((CD74+$B$7)+273)^4-(V74+273)^4)</f>
        <v>0</v>
      </c>
      <c r="AE74">
        <f>T74+AD74+AB74+AC74</f>
        <v>0</v>
      </c>
      <c r="AF74">
        <v>0</v>
      </c>
      <c r="AG74">
        <v>0</v>
      </c>
      <c r="AH74">
        <f>IF(AF74*$H$13&gt;=AJ74,1.0,(AJ74/(AJ74-AF74*$H$13)))</f>
        <v>0</v>
      </c>
      <c r="AI74">
        <f>(AH74-1)*100</f>
        <v>0</v>
      </c>
      <c r="AJ74">
        <f>MAX(0,($B$13+$C$13*CI74)/(1+$D$13*CI74)*CB74/(CD74+273)*$E$13)</f>
        <v>0</v>
      </c>
      <c r="AK74" t="s">
        <v>292</v>
      </c>
      <c r="AL74">
        <v>10143.9</v>
      </c>
      <c r="AM74">
        <v>715.476923076923</v>
      </c>
      <c r="AN74">
        <v>3262.08</v>
      </c>
      <c r="AO74">
        <f>1-AM74/AN74</f>
        <v>0</v>
      </c>
      <c r="AP74">
        <v>-0.577747479816223</v>
      </c>
      <c r="AQ74" t="s">
        <v>574</v>
      </c>
      <c r="AR74">
        <v>15370.5</v>
      </c>
      <c r="AS74">
        <v>1015.27084615385</v>
      </c>
      <c r="AT74">
        <v>1340.95</v>
      </c>
      <c r="AU74">
        <f>1-AS74/AT74</f>
        <v>0</v>
      </c>
      <c r="AV74">
        <v>0.5</v>
      </c>
      <c r="AW74">
        <f>BM74</f>
        <v>0</v>
      </c>
      <c r="AX74">
        <f>K74</f>
        <v>0</v>
      </c>
      <c r="AY74">
        <f>AU74*AV74*AW74</f>
        <v>0</v>
      </c>
      <c r="AZ74">
        <f>(AX74-AP74)/AW74</f>
        <v>0</v>
      </c>
      <c r="BA74">
        <f>(AN74-AT74)/AT74</f>
        <v>0</v>
      </c>
      <c r="BB74" t="s">
        <v>575</v>
      </c>
      <c r="BC74">
        <v>1015.27084615385</v>
      </c>
      <c r="BD74">
        <v>761.3</v>
      </c>
      <c r="BE74">
        <f>1-BD74/AT74</f>
        <v>0</v>
      </c>
      <c r="BF74">
        <f>(AT74-BC74)/(AT74-BD74)</f>
        <v>0</v>
      </c>
      <c r="BG74">
        <f>(AN74-AT74)/(AN74-BD74)</f>
        <v>0</v>
      </c>
      <c r="BH74">
        <f>(AT74-BC74)/(AT74-AM74)</f>
        <v>0</v>
      </c>
      <c r="BI74">
        <f>(AN74-AT74)/(AN74-AM74)</f>
        <v>0</v>
      </c>
      <c r="BJ74">
        <f>(BF74*BD74/BC74)</f>
        <v>0</v>
      </c>
      <c r="BK74">
        <f>(1-BJ74)</f>
        <v>0</v>
      </c>
      <c r="BL74">
        <f>$B$11*CJ74+$C$11*CK74+$F$11*CL74*(1-CO74)</f>
        <v>0</v>
      </c>
      <c r="BM74">
        <f>BL74*BN74</f>
        <v>0</v>
      </c>
      <c r="BN74">
        <f>($B$11*$D$9+$C$11*$D$9+$F$11*((CY74+CQ74)/MAX(CY74+CQ74+CZ74, 0.1)*$I$9+CZ74/MAX(CY74+CQ74+CZ74, 0.1)*$J$9))/($B$11+$C$11+$F$11)</f>
        <v>0</v>
      </c>
      <c r="BO74">
        <f>($B$11*$K$9+$C$11*$K$9+$F$11*((CY74+CQ74)/MAX(CY74+CQ74+CZ74, 0.1)*$P$9+CZ74/MAX(CY74+CQ74+CZ74, 0.1)*$Q$9))/($B$11+$C$11+$F$11)</f>
        <v>0</v>
      </c>
      <c r="BP74">
        <v>6</v>
      </c>
      <c r="BQ74">
        <v>0.5</v>
      </c>
      <c r="BR74" t="s">
        <v>295</v>
      </c>
      <c r="BS74">
        <v>2</v>
      </c>
      <c r="BT74">
        <v>1607460947.1</v>
      </c>
      <c r="BU74">
        <v>381.139709677419</v>
      </c>
      <c r="BV74">
        <v>400.013806451613</v>
      </c>
      <c r="BW74">
        <v>30.284935483871</v>
      </c>
      <c r="BX74">
        <v>24.4308516129032</v>
      </c>
      <c r="BY74">
        <v>380.607709677419</v>
      </c>
      <c r="BZ74">
        <v>29.917935483871</v>
      </c>
      <c r="CA74">
        <v>500.058258064516</v>
      </c>
      <c r="CB74">
        <v>101.852967741935</v>
      </c>
      <c r="CC74">
        <v>0.100044770967742</v>
      </c>
      <c r="CD74">
        <v>36.8911258064516</v>
      </c>
      <c r="CE74">
        <v>36.3302903225806</v>
      </c>
      <c r="CF74">
        <v>999.9</v>
      </c>
      <c r="CG74">
        <v>0</v>
      </c>
      <c r="CH74">
        <v>0</v>
      </c>
      <c r="CI74">
        <v>10006.4929032258</v>
      </c>
      <c r="CJ74">
        <v>0</v>
      </c>
      <c r="CK74">
        <v>438.12135483871</v>
      </c>
      <c r="CL74">
        <v>1399.98806451613</v>
      </c>
      <c r="CM74">
        <v>0.900006</v>
      </c>
      <c r="CN74">
        <v>0.0999941999999999</v>
      </c>
      <c r="CO74">
        <v>0</v>
      </c>
      <c r="CP74">
        <v>1018.03470967742</v>
      </c>
      <c r="CQ74">
        <v>4.99948</v>
      </c>
      <c r="CR74">
        <v>14472.9161290323</v>
      </c>
      <c r="CS74">
        <v>11417.4967741935</v>
      </c>
      <c r="CT74">
        <v>45.7154516129032</v>
      </c>
      <c r="CU74">
        <v>47.0741935483871</v>
      </c>
      <c r="CV74">
        <v>46.3689032258064</v>
      </c>
      <c r="CW74">
        <v>46.925</v>
      </c>
      <c r="CX74">
        <v>48.534064516129</v>
      </c>
      <c r="CY74">
        <v>1255.49806451613</v>
      </c>
      <c r="CZ74">
        <v>139.49</v>
      </c>
      <c r="DA74">
        <v>0</v>
      </c>
      <c r="DB74">
        <v>166.399999856949</v>
      </c>
      <c r="DC74">
        <v>0</v>
      </c>
      <c r="DD74">
        <v>1015.27084615385</v>
      </c>
      <c r="DE74">
        <v>-257.561094211987</v>
      </c>
      <c r="DF74">
        <v>-3583.27179766</v>
      </c>
      <c r="DG74">
        <v>14434.0192307692</v>
      </c>
      <c r="DH74">
        <v>15</v>
      </c>
      <c r="DI74">
        <v>1607460982.6</v>
      </c>
      <c r="DJ74" t="s">
        <v>576</v>
      </c>
      <c r="DK74">
        <v>1607460980.6</v>
      </c>
      <c r="DL74">
        <v>1607460982.6</v>
      </c>
      <c r="DM74">
        <v>19</v>
      </c>
      <c r="DN74">
        <v>-0.062</v>
      </c>
      <c r="DO74">
        <v>0.008</v>
      </c>
      <c r="DP74">
        <v>0.532</v>
      </c>
      <c r="DQ74">
        <v>0.367</v>
      </c>
      <c r="DR74">
        <v>400</v>
      </c>
      <c r="DS74">
        <v>24</v>
      </c>
      <c r="DT74">
        <v>0.05</v>
      </c>
      <c r="DU74">
        <v>0.02</v>
      </c>
      <c r="DV74">
        <v>13.6612557366685</v>
      </c>
      <c r="DW74">
        <v>-0.988659118373817</v>
      </c>
      <c r="DX74">
        <v>0.0757388325112793</v>
      </c>
      <c r="DY74">
        <v>0</v>
      </c>
      <c r="DZ74">
        <v>-18.7981838709677</v>
      </c>
      <c r="EA74">
        <v>1.39082419354846</v>
      </c>
      <c r="EB74">
        <v>0.108227469820399</v>
      </c>
      <c r="EC74">
        <v>0</v>
      </c>
      <c r="ED74">
        <v>6.13404129032258</v>
      </c>
      <c r="EE74">
        <v>-0.48915435483871</v>
      </c>
      <c r="EF74">
        <v>0.0367437600356969</v>
      </c>
      <c r="EG74">
        <v>0</v>
      </c>
      <c r="EH74">
        <v>0</v>
      </c>
      <c r="EI74">
        <v>3</v>
      </c>
      <c r="EJ74" t="s">
        <v>310</v>
      </c>
      <c r="EK74">
        <v>100</v>
      </c>
      <c r="EL74">
        <v>100</v>
      </c>
      <c r="EM74">
        <v>0.532</v>
      </c>
      <c r="EN74">
        <v>0.367</v>
      </c>
      <c r="EO74">
        <v>0.760824771880969</v>
      </c>
      <c r="EP74">
        <v>-1.60436505785889e-05</v>
      </c>
      <c r="EQ74">
        <v>-1.15305589960158e-06</v>
      </c>
      <c r="ER74">
        <v>3.65813499827708e-10</v>
      </c>
      <c r="ES74">
        <v>0.407801438809087</v>
      </c>
      <c r="ET74">
        <v>0</v>
      </c>
      <c r="EU74">
        <v>0</v>
      </c>
      <c r="EV74">
        <v>0</v>
      </c>
      <c r="EW74">
        <v>18</v>
      </c>
      <c r="EX74">
        <v>2225</v>
      </c>
      <c r="EY74">
        <v>1</v>
      </c>
      <c r="EZ74">
        <v>25</v>
      </c>
      <c r="FA74">
        <v>11.9</v>
      </c>
      <c r="FB74">
        <v>11.8</v>
      </c>
      <c r="FC74">
        <v>2</v>
      </c>
      <c r="FD74">
        <v>512.73</v>
      </c>
      <c r="FE74">
        <v>509.04</v>
      </c>
      <c r="FF74">
        <v>35.9525</v>
      </c>
      <c r="FG74">
        <v>34.5154</v>
      </c>
      <c r="FH74">
        <v>29.9998</v>
      </c>
      <c r="FI74">
        <v>34.3081</v>
      </c>
      <c r="FJ74">
        <v>34.3329</v>
      </c>
      <c r="FK74">
        <v>19.3004</v>
      </c>
      <c r="FL74">
        <v>0</v>
      </c>
      <c r="FM74">
        <v>100</v>
      </c>
      <c r="FN74">
        <v>-999.9</v>
      </c>
      <c r="FO74">
        <v>400</v>
      </c>
      <c r="FP74">
        <v>29.3655</v>
      </c>
      <c r="FQ74">
        <v>97.897</v>
      </c>
      <c r="FR74">
        <v>102.066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23</v>
      </c>
    </row>
    <row r="14" spans="1:2">
      <c r="A14" t="s">
        <v>24</v>
      </c>
      <c r="B14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2020-12-08T14:57:08Z</dcterms:created>
  <dcterms:modified xsi:type="dcterms:W3CDTF">2020-12-08T14:57:08Z</dcterms:modified>
</cp:coreProperties>
</file>