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<sst xmlns="http://schemas.openxmlformats.org/spreadsheetml/2006/main" count="1021" uniqueCount="430">
  <si>
    <t>File opened</t>
  </si>
  <si>
    <t>2020-11-13 13:35:30</t>
  </si>
  <si>
    <t>Console s/n</t>
  </si>
  <si>
    <t>68C-901325</t>
  </si>
  <si>
    <t>Console ver</t>
  </si>
  <si>
    <t>Bluestem v.1.4.02</t>
  </si>
  <si>
    <t>Scripts ver</t>
  </si>
  <si>
    <t>2020.02  1.4.02, Jan 2020</t>
  </si>
  <si>
    <t>Head s/n</t>
  </si>
  <si>
    <t>68H-581325</t>
  </si>
  <si>
    <t>Head ver</t>
  </si>
  <si>
    <t>1.4.0</t>
  </si>
  <si>
    <t>Head cal</t>
  </si>
  <si>
    <t>{"h2obspan2b": "0.0756432", "h2oazero": "1.06897", "flowbzero": "0.21903", "co2aspan2a": "0.183186", "h2obspan2a": "0.0741299", "co2bspan2": "0", "h2obspan1": "1.02041", "co2aspanconc1": "995.1", "ssb_ref": "34304.3", "h2obspan2": "0", "tbzero": "-0.0452194", "tazero": "-0.045269", "co2bspan2b": "0.180987", "co2aspan2": "0", "h2oaspan1": "1.01106", "h2oaspan2b": "0.0752776", "co2bzero": "0.945393", "h2obzero": "1.0713", "co2aspanconc2": "0", "h2oaspanconc1": "13.51", "h2oaspan2a": "0.0744543", "co2aspan2b": "0.182023", "h2obspanconc2": "0", "co2bspan2a": "0.182058", "flowazero": "0.42501", "co2bspan1": "0.994117", "co2bspanconc1": "995.1", "ssa_ref": "31243.3", "co2bspanconc2": "0", "h2oaspan2": "0", "oxygen": "21", "chamberpressurezero": "2.56567", "flowmeterzero": "0.990522", "co2azero": "0.968485", "h2oaspanconc2": "0", "co2aspan1": "0.993652", "h2obspanconc1": "13.5"}</t>
  </si>
  <si>
    <t>Chamber type</t>
  </si>
  <si>
    <t>6800-01A</t>
  </si>
  <si>
    <t>Chamber s/n</t>
  </si>
  <si>
    <t>MPF-651270</t>
  </si>
  <si>
    <t>Chamber rev</t>
  </si>
  <si>
    <t>0</t>
  </si>
  <si>
    <t>Chamber cal</t>
  </si>
  <si>
    <t>Fluorometer</t>
  </si>
  <si>
    <t>Flr. Version</t>
  </si>
  <si>
    <t>13:35:30</t>
  </si>
  <si>
    <t>Stability Definition:	A (GasEx): Slp&lt;0.5 Per=15	ΔH2O (Meas2): Slp&lt;0.2 Per=15	ΔCO2 (Meas2): Slp&lt;0.2 Per=15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</si>
  <si>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</si>
  <si>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</si>
  <si>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</si>
  <si>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</si>
  <si>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</si>
  <si>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</si>
  <si>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</si>
  <si>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</si>
  <si>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</si>
  <si>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</si>
  <si>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</si>
  <si>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</si>
  <si>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</si>
  <si>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</si>
  <si>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</si>
  <si>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</si>
  <si>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</si>
  <si>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</si>
  <si>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</si>
  <si>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</si>
  <si>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</si>
  <si>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</si>
  <si>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</si>
  <si>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</si>
  <si>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</si>
  <si>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Sun+Sky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</si>
  <si>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</si>
  <si>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</si>
  <si>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</si>
  <si>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</si>
  <si>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</si>
  <si>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</si>
  <si>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</si>
  <si>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</si>
  <si>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</si>
  <si>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</si>
  <si>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</si>
  <si>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</si>
  <si>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</si>
  <si>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</si>
  <si>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</si>
  <si>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</si>
  <si>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</si>
  <si>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</si>
  <si>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</si>
  <si>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</si>
  <si>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</si>
  <si>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</si>
  <si>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</si>
  <si>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</si>
  <si>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</si>
  <si>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</si>
  <si>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1.76384 70.3382 365.291 599.567 841.341 1011.99 1176.2 1284.38</t>
  </si>
  <si>
    <t>Fs_true</t>
  </si>
  <si>
    <t>0.375976 101.376 404.308 601.269 801.813 1001.67 1200.33 1400.52</t>
  </si>
  <si>
    <t>leak_wt</t>
  </si>
  <si>
    <t>Sys</t>
  </si>
  <si>
    <t>UserDefCon</t>
  </si>
  <si>
    <t>GasEx</t>
  </si>
  <si>
    <t>Leak</t>
  </si>
  <si>
    <t>FLR</t>
  </si>
  <si>
    <t>LeafQ</t>
  </si>
  <si>
    <t>Const</t>
  </si>
  <si>
    <t>Meas</t>
  </si>
  <si>
    <t>FlrLS</t>
  </si>
  <si>
    <t>FlrStats</t>
  </si>
  <si>
    <t>MchEvent</t>
  </si>
  <si>
    <t>Stability</t>
  </si>
  <si>
    <t>MchStatus</t>
  </si>
  <si>
    <t>Status</t>
  </si>
  <si>
    <t>obs</t>
  </si>
  <si>
    <t>time</t>
  </si>
  <si>
    <t>elapsed</t>
  </si>
  <si>
    <t>date</t>
  </si>
  <si>
    <t>hhmmss</t>
  </si>
  <si>
    <t>accession</t>
  </si>
  <si>
    <t>rep</t>
  </si>
  <si>
    <t>TIME</t>
  </si>
  <si>
    <t>E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</si>
  <si>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</si>
  <si>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</si>
  <si>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</si>
  <si>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</si>
  <si>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</si>
  <si>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</si>
  <si>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</si>
  <si>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</si>
  <si>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</si>
  <si>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</si>
  <si>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</si>
  <si>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</si>
  <si>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</si>
  <si>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</si>
  <si>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</si>
  <si>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</si>
  <si>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</si>
  <si>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</si>
  <si>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</si>
  <si>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</si>
  <si>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</si>
  <si>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LeakPct</t>
  </si>
  <si>
    <t>CorrFact</t>
  </si>
  <si>
    <t>CorrFactPct</t>
  </si>
  <si>
    <t>Fan</t>
  </si>
  <si>
    <t>DarkAdaptedID</t>
  </si>
  <si>
    <t>Fo</t>
  </si>
  <si>
    <t>Fm</t>
  </si>
  <si>
    <t>Fv</t>
  </si>
  <si>
    <t>Fv/Fm</t>
  </si>
  <si>
    <t>Adark</t>
  </si>
  <si>
    <t>LightAdaptedID</t>
  </si>
  <si>
    <t>Fs</t>
  </si>
  <si>
    <t>Fm'</t>
  </si>
  <si>
    <t>PhiPS2</t>
  </si>
  <si>
    <t>PS2/1</t>
  </si>
  <si>
    <t>Qabs_fs</t>
  </si>
  <si>
    <t>Afs</t>
  </si>
  <si>
    <t>ETR</t>
  </si>
  <si>
    <t>Fv'/Fm'</t>
  </si>
  <si>
    <t>PhiCO2</t>
  </si>
  <si>
    <t>NPQ</t>
  </si>
  <si>
    <t>DarkPulseID</t>
  </si>
  <si>
    <t>Fo'</t>
  </si>
  <si>
    <t>Fv'</t>
  </si>
  <si>
    <t>qP</t>
  </si>
  <si>
    <t>qN</t>
  </si>
  <si>
    <t>qP_Fo</t>
  </si>
  <si>
    <t>qN_Fo</t>
  </si>
  <si>
    <t>Qin</t>
  </si>
  <si>
    <t>Qabs</t>
  </si>
  <si>
    <t>alpha</t>
  </si>
  <si>
    <t>convert</t>
  </si>
  <si>
    <t>S</t>
  </si>
  <si>
    <t>K</t>
  </si>
  <si>
    <t>Geometry</t>
  </si>
  <si>
    <t>Custom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</si>
  <si>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</si>
  <si>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</si>
  <si>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</si>
  <si>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</si>
  <si>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</si>
  <si>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</si>
  <si>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</si>
  <si>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</si>
  <si>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</si>
  <si>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</si>
  <si>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</si>
  <si>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</si>
  <si>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</si>
  <si>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</si>
  <si>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</si>
  <si>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</si>
  <si>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</si>
  <si>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</si>
  <si>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</si>
  <si>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</si>
  <si>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</si>
  <si>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</si>
  <si>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</si>
  <si>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</si>
  <si>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</si>
  <si>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</si>
  <si>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</si>
  <si>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</si>
  <si>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</si>
  <si>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</si>
  <si>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</si>
  <si>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</si>
  <si>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</si>
  <si>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</si>
  <si>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</si>
  <si>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F_avg</t>
  </si>
  <si>
    <t>dF/dt</t>
  </si>
  <si>
    <t>dF_dc/dt</t>
  </si>
  <si>
    <t>F_dc_avg</t>
  </si>
  <si>
    <t>period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</si>
  <si>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</si>
  <si>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</si>
  <si>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</si>
  <si>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</si>
  <si>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</si>
  <si>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</si>
  <si>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</si>
  <si>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</si>
  <si>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</si>
  <si>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</si>
  <si>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</si>
  <si>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A:MN</t>
  </si>
  <si>
    <t>A:SLP</t>
  </si>
  <si>
    <t>A:SD</t>
  </si>
  <si>
    <t>A:OK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</si>
  <si>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</si>
  <si>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</si>
  <si>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</si>
  <si>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</si>
  <si>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</si>
  <si>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</si>
  <si>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</si>
  <si>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</si>
  <si>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</si>
  <si>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</si>
  <si>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</si>
  <si>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</si>
  <si>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</si>
  <si>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</si>
  <si>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</si>
  <si>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</si>
  <si>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</si>
  <si>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</si>
  <si>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</si>
  <si>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</si>
  <si>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</si>
  <si>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</si>
  <si>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</si>
  <si>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</si>
  <si>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</si>
  <si>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</si>
  <si>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</si>
  <si>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</si>
  <si>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</si>
  <si>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</si>
  <si>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</si>
  <si>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</si>
  <si>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</si>
  <si>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</si>
  <si>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</si>
  <si>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</si>
  <si>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</si>
  <si>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</si>
  <si>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</si>
  <si>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</si>
  <si>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</si>
  <si>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</si>
  <si>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</si>
  <si>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</si>
  <si>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</si>
  <si>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</si>
  <si>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</si>
  <si>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µmol m⁻² s⁻¹</t>
  </si>
  <si>
    <t>µmol mol⁻¹</t>
  </si>
  <si>
    <t>W m⁻²</t>
  </si>
  <si>
    <t>°C</t>
  </si>
  <si>
    <t>kPa</t>
  </si>
  <si>
    <t>%</t>
  </si>
  <si>
    <t>µmol s⁻¹</t>
  </si>
  <si>
    <t>µmol µmol⁻¹</t>
  </si>
  <si>
    <t>J/µmol</t>
  </si>
  <si>
    <t>cm²</t>
  </si>
  <si>
    <t>mmol mol⁻¹</t>
  </si>
  <si>
    <t>rpm</t>
  </si>
  <si>
    <t>min⁻¹</t>
  </si>
  <si>
    <t>secs</t>
  </si>
  <si>
    <t>µmol/mol</t>
  </si>
  <si>
    <t>mmol/mol</t>
  </si>
  <si>
    <t>µmol m⁻² s⁻¹ min⁻¹</t>
  </si>
  <si>
    <t>µmol mol⁻¹ min⁻¹</t>
  </si>
  <si>
    <t>mmol mol⁻¹ min⁻¹</t>
  </si>
  <si>
    <t>min</t>
  </si>
  <si>
    <t>20201113 13:38:03</t>
  </si>
  <si>
    <t>13:38:03</t>
  </si>
  <si>
    <t>b42-24</t>
  </si>
  <si>
    <t>_5</t>
  </si>
  <si>
    <t>RECT-4143-20200907-06_33_50</t>
  </si>
  <si>
    <t>RECT-448-20201113-13_38_05</t>
  </si>
  <si>
    <t>DARK-449-20201113-13_38_07</t>
  </si>
  <si>
    <t>0: Broadleaf</t>
  </si>
  <si>
    <t>13:34:25</t>
  </si>
  <si>
    <t>2/3</t>
  </si>
  <si>
    <t>20201113 13:40:49</t>
  </si>
  <si>
    <t>13:40:49</t>
  </si>
  <si>
    <t>RECT-450-20201113-13_40_51</t>
  </si>
  <si>
    <t>DARK-451-20201113-13_40_53</t>
  </si>
  <si>
    <t>1/3</t>
  </si>
  <si>
    <t>20201113 13:46:09</t>
  </si>
  <si>
    <t>13:46:09</t>
  </si>
  <si>
    <t>2214.4</t>
  </si>
  <si>
    <t>_1</t>
  </si>
  <si>
    <t>RECT-452-20201113-13_46_10</t>
  </si>
  <si>
    <t>DARK-453-20201113-13_46_12</t>
  </si>
  <si>
    <t>20201113 13:50:32</t>
  </si>
  <si>
    <t>13:50:32</t>
  </si>
  <si>
    <t>RECT-454-20201113-13_50_34</t>
  </si>
  <si>
    <t>DARK-455-20201113-13_50_36</t>
  </si>
  <si>
    <t>20201113 13:57:02</t>
  </si>
  <si>
    <t>13:57:02</t>
  </si>
  <si>
    <t>Vru42</t>
  </si>
  <si>
    <t>_8</t>
  </si>
  <si>
    <t>RECT-456-20201113-13_57_03</t>
  </si>
  <si>
    <t>DARK-457-20201113-13_57_05</t>
  </si>
  <si>
    <t>13:54:31</t>
  </si>
  <si>
    <t>20201113 14:01:31</t>
  </si>
  <si>
    <t>14:01:31</t>
  </si>
  <si>
    <t>RECT-458-20201113-14_01_33</t>
  </si>
  <si>
    <t>DARK-459-20201113-14_01_35</t>
  </si>
  <si>
    <t>20201113 14:06:51</t>
  </si>
  <si>
    <t>14:06:51</t>
  </si>
  <si>
    <t>b40-14</t>
  </si>
  <si>
    <t>_9</t>
  </si>
  <si>
    <t>RECT-460-20201113-14_06_53</t>
  </si>
  <si>
    <t>DARK-461-20201113-14_06_55</t>
  </si>
  <si>
    <t>20201113 14:14:30</t>
  </si>
  <si>
    <t>14:14:30</t>
  </si>
  <si>
    <t>Haines2</t>
  </si>
  <si>
    <t>RECT-462-20201113-14_14_31</t>
  </si>
  <si>
    <t>DARK-463-20201113-14_14_33</t>
  </si>
  <si>
    <t>14:13:09</t>
  </si>
  <si>
    <t>20201113 14:18:09</t>
  </si>
  <si>
    <t>14:18:09</t>
  </si>
  <si>
    <t>RECT-464-20201113-14_18_11</t>
  </si>
  <si>
    <t>DARK-465-20201113-14_18_13</t>
  </si>
  <si>
    <t>20201113 14:21:26</t>
  </si>
  <si>
    <t>14:21:26</t>
  </si>
  <si>
    <t>RECT-466-20201113-14_21_28</t>
  </si>
  <si>
    <t>DARK-467-20201113-14_21_30</t>
  </si>
  <si>
    <t>20201113 14:24:16</t>
  </si>
  <si>
    <t>14:24:16</t>
  </si>
  <si>
    <t>ANU65</t>
  </si>
  <si>
    <t>RECT-468-20201113-14_24_17</t>
  </si>
  <si>
    <t>DARK-469-20201113-14_24_19</t>
  </si>
  <si>
    <t>0/3</t>
  </si>
  <si>
    <t>20201113 14:28:31</t>
  </si>
  <si>
    <t>14:28:31</t>
  </si>
  <si>
    <t>RECT-470-20201113-14_28_33</t>
  </si>
  <si>
    <t>DARK-471-20201113-14_28_35</t>
  </si>
  <si>
    <t>14:27:54</t>
  </si>
  <si>
    <t>20201113 14:33:12</t>
  </si>
  <si>
    <t>14:33:12</t>
  </si>
  <si>
    <t>UT12-075</t>
  </si>
  <si>
    <t>RECT-472-20201113-14_33_13</t>
  </si>
  <si>
    <t>DARK-473-20201113-14_33_15</t>
  </si>
  <si>
    <t>20201113 14:38:17</t>
  </si>
  <si>
    <t>14:38:17</t>
  </si>
  <si>
    <t>RECT-474-20201113-14_38_19</t>
  </si>
  <si>
    <t>DARK-475-20201113-14_38_21</t>
  </si>
  <si>
    <t>20201113 14:43:45</t>
  </si>
  <si>
    <t>14:43:45</t>
  </si>
  <si>
    <t>_10</t>
  </si>
  <si>
    <t>RECT-476-20201113-14_43_47</t>
  </si>
  <si>
    <t>DARK-477-20201113-14_43_48</t>
  </si>
  <si>
    <t>20201113 14:48:00</t>
  </si>
  <si>
    <t>14:48:00</t>
  </si>
  <si>
    <t>RECT-478-20201113-14_48_02</t>
  </si>
  <si>
    <t>DARK-479-20201113-14_48_04</t>
  </si>
  <si>
    <t>20201113 14:52:12</t>
  </si>
  <si>
    <t>14:52:12</t>
  </si>
  <si>
    <t>_3</t>
  </si>
  <si>
    <t>RECT-480-20201113-14_52_14</t>
  </si>
  <si>
    <t>DARK-481-20201113-14_52_16</t>
  </si>
  <si>
    <t>14:50:10</t>
  </si>
  <si>
    <t>20201113 14:55:48</t>
  </si>
  <si>
    <t>14:55:48</t>
  </si>
  <si>
    <t>RECT-482-20201113-14_55_50</t>
  </si>
  <si>
    <t>DARK-483-20201113-14_55_52</t>
  </si>
  <si>
    <t>20201113 15:04:03</t>
  </si>
  <si>
    <t>15:04:03</t>
  </si>
  <si>
    <t>1149</t>
  </si>
  <si>
    <t>_2</t>
  </si>
  <si>
    <t>RECT-484-20201113-15_04_05</t>
  </si>
  <si>
    <t>DARK-485-20201113-15_04_07</t>
  </si>
  <si>
    <t>20201113 15:08:14</t>
  </si>
  <si>
    <t>15:08:14</t>
  </si>
  <si>
    <t>RECT-486-20201113-15_08_16</t>
  </si>
  <si>
    <t>DARK-487-20201113-15_08_18</t>
  </si>
  <si>
    <t>20201113 15:13:23</t>
  </si>
  <si>
    <t>15:13:23</t>
  </si>
  <si>
    <t>9018</t>
  </si>
  <si>
    <t>RECT-488-20201113-15_13_25</t>
  </si>
  <si>
    <t>DARK-489-20201113-15_13_27</t>
  </si>
  <si>
    <t>3/3</t>
  </si>
  <si>
    <t>20201113 15:18:54</t>
  </si>
  <si>
    <t>15:18:54</t>
  </si>
  <si>
    <t>RECT-490-20201113-15_18_56</t>
  </si>
  <si>
    <t>DARK-491-20201113-15_18_58</t>
  </si>
  <si>
    <t>15:14:50</t>
  </si>
  <si>
    <t>20201113 15:22:50</t>
  </si>
  <si>
    <t>15:22:50</t>
  </si>
  <si>
    <t>b42-34</t>
  </si>
  <si>
    <t>RECT-492-20201113-15_22_52</t>
  </si>
  <si>
    <t>DARK-493-20201113-15_22_53</t>
  </si>
  <si>
    <t>20201113 15:29:38</t>
  </si>
  <si>
    <t>15:29:38</t>
  </si>
  <si>
    <t>RECT-494-20201113-15_29_40</t>
  </si>
  <si>
    <t>DARK-495-20201113-15_29_42</t>
  </si>
  <si>
    <t>20201113 15:34:50</t>
  </si>
  <si>
    <t>15:34:50</t>
  </si>
  <si>
    <t>588155.01</t>
  </si>
  <si>
    <t>RECT-496-20201113-15_34_52</t>
  </si>
  <si>
    <t>DARK-497-20201113-15_34_54</t>
  </si>
  <si>
    <t>20201113 15:44:23</t>
  </si>
  <si>
    <t>15:44:23</t>
  </si>
  <si>
    <t>RECT-498-20201113-15_44_25</t>
  </si>
  <si>
    <t>DARK-499-20201113-15_44_27</t>
  </si>
  <si>
    <t>15:38:28</t>
  </si>
  <si>
    <t>20201113 15:51:38</t>
  </si>
  <si>
    <t>15:51:38</t>
  </si>
  <si>
    <t>9025</t>
  </si>
  <si>
    <t>RECT-500-20201113-15_51_40</t>
  </si>
  <si>
    <t>DARK-501-20201113-15_51_42</t>
  </si>
  <si>
    <t>15:49:06</t>
  </si>
  <si>
    <t>15:53:16</t>
  </si>
  <si>
    <t>less than 8 positions</t>
  </si>
  <si>
    <t>20201113 15:54:51</t>
  </si>
  <si>
    <t>15:54:51</t>
  </si>
  <si>
    <t>RECT-502-20201113-15_54_53</t>
  </si>
  <si>
    <t>DARK-503-20201113-15_54_55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</si>
</sst>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FN44"/>
  <sheetViews>
    <sheetView tabSelected="1" workbookViewId="0"/>
  </sheetViews>
  <sheetFormatPr defaultRowHeight="15"/>
  <sheetData>
    <row r="2" spans="1:170">
      <c r="A2" t="s">
        <v>25</v>
      </c>
      <c r="B2" t="s">
        <v>26</v>
      </c>
      <c r="C2" t="s">
        <v>28</v>
      </c>
    </row>
    <row r="3" spans="1:170">
      <c r="B3" t="s">
        <v>27</v>
      </c>
      <c r="C3">
        <v>21</v>
      </c>
    </row>
    <row r="4" spans="1:170">
      <c r="A4" t="s">
        <v>29</v>
      </c>
      <c r="B4" t="s">
        <v>30</v>
      </c>
      <c r="C4" t="s">
        <v>31</v>
      </c>
      <c r="D4" t="s">
        <v>33</v>
      </c>
      <c r="E4" t="s">
        <v>34</v>
      </c>
      <c r="F4" t="s">
        <v>35</v>
      </c>
      <c r="G4" t="s">
        <v>36</v>
      </c>
      <c r="H4" t="s">
        <v>37</v>
      </c>
      <c r="I4" t="s">
        <v>38</v>
      </c>
      <c r="J4" t="s">
        <v>39</v>
      </c>
      <c r="K4" t="s">
        <v>40</v>
      </c>
    </row>
    <row r="5" spans="1:170">
      <c r="B5" t="s">
        <v>15</v>
      </c>
      <c r="C5" t="s">
        <v>32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</v>
      </c>
    </row>
    <row r="6" spans="1:170">
      <c r="A6" t="s">
        <v>41</v>
      </c>
      <c r="B6" t="s">
        <v>42</v>
      </c>
      <c r="C6" t="s">
        <v>43</v>
      </c>
      <c r="D6" t="s">
        <v>44</v>
      </c>
      <c r="E6" t="s">
        <v>45</v>
      </c>
    </row>
    <row r="7" spans="1:170">
      <c r="B7">
        <v>0</v>
      </c>
      <c r="C7">
        <v>1</v>
      </c>
      <c r="D7">
        <v>0</v>
      </c>
      <c r="E7">
        <v>0</v>
      </c>
    </row>
    <row r="8" spans="1:170">
      <c r="A8" t="s">
        <v>46</v>
      </c>
      <c r="B8" t="s">
        <v>47</v>
      </c>
      <c r="C8" t="s">
        <v>49</v>
      </c>
      <c r="D8" t="s">
        <v>51</v>
      </c>
      <c r="E8" t="s">
        <v>52</v>
      </c>
      <c r="F8" t="s">
        <v>53</v>
      </c>
      <c r="G8" t="s">
        <v>54</v>
      </c>
      <c r="H8" t="s">
        <v>55</v>
      </c>
      <c r="I8" t="s">
        <v>56</v>
      </c>
      <c r="J8" t="s">
        <v>57</v>
      </c>
      <c r="K8" t="s">
        <v>58</v>
      </c>
      <c r="L8" t="s">
        <v>59</v>
      </c>
      <c r="M8" t="s">
        <v>60</v>
      </c>
      <c r="N8" t="s">
        <v>61</v>
      </c>
      <c r="O8" t="s">
        <v>62</v>
      </c>
      <c r="P8" t="s">
        <v>63</v>
      </c>
      <c r="Q8" t="s">
        <v>64</v>
      </c>
    </row>
    <row r="9" spans="1:170">
      <c r="B9" t="s">
        <v>48</v>
      </c>
      <c r="C9" t="s">
        <v>50</v>
      </c>
      <c r="D9">
        <v>0.49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0.39</v>
      </c>
      <c r="L9">
        <v>0.18</v>
      </c>
      <c r="M9">
        <v>0.23</v>
      </c>
      <c r="N9">
        <v>0.26</v>
      </c>
      <c r="O9">
        <v>0.21</v>
      </c>
      <c r="P9">
        <v>0.19</v>
      </c>
      <c r="Q9">
        <v>0.25</v>
      </c>
    </row>
    <row r="10" spans="1:170">
      <c r="A10" t="s">
        <v>65</v>
      </c>
      <c r="B10" t="s">
        <v>66</v>
      </c>
      <c r="C10" t="s">
        <v>67</v>
      </c>
      <c r="D10" t="s">
        <v>68</v>
      </c>
      <c r="E10" t="s">
        <v>69</v>
      </c>
      <c r="F10" t="s">
        <v>70</v>
      </c>
    </row>
    <row r="11" spans="1:170">
      <c r="B11">
        <v>0</v>
      </c>
      <c r="C11">
        <v>0</v>
      </c>
      <c r="D11">
        <v>0</v>
      </c>
      <c r="E11">
        <v>0</v>
      </c>
      <c r="F11">
        <v>1</v>
      </c>
    </row>
    <row r="12" spans="1:170">
      <c r="A12" t="s">
        <v>71</v>
      </c>
      <c r="B12" t="s">
        <v>72</v>
      </c>
      <c r="C12" t="s">
        <v>73</v>
      </c>
      <c r="D12" t="s">
        <v>74</v>
      </c>
      <c r="E12" t="s">
        <v>75</v>
      </c>
      <c r="F12" t="s">
        <v>76</v>
      </c>
      <c r="G12" t="s">
        <v>78</v>
      </c>
      <c r="H12" t="s">
        <v>80</v>
      </c>
    </row>
    <row r="13" spans="1:170">
      <c r="B13">
        <v>-6276</v>
      </c>
      <c r="C13">
        <v>6.6</v>
      </c>
      <c r="D13">
        <v>1.709e-05</v>
      </c>
      <c r="E13">
        <v>3.11</v>
      </c>
      <c r="F13" t="s">
        <v>77</v>
      </c>
      <c r="G13" t="s">
        <v>79</v>
      </c>
      <c r="H13">
        <v>0</v>
      </c>
    </row>
    <row r="14" spans="1:170">
      <c r="A14" t="s">
        <v>81</v>
      </c>
      <c r="B14" t="s">
        <v>81</v>
      </c>
      <c r="C14" t="s">
        <v>81</v>
      </c>
      <c r="D14" t="s">
        <v>81</v>
      </c>
      <c r="E14" t="s">
        <v>81</v>
      </c>
      <c r="F14" t="s">
        <v>82</v>
      </c>
      <c r="G14" t="s">
        <v>82</v>
      </c>
      <c r="H14" t="s">
        <v>83</v>
      </c>
      <c r="I14" t="s">
        <v>83</v>
      </c>
      <c r="J14" t="s">
        <v>83</v>
      </c>
      <c r="K14" t="s">
        <v>83</v>
      </c>
      <c r="L14" t="s">
        <v>83</v>
      </c>
      <c r="M14" t="s">
        <v>83</v>
      </c>
      <c r="N14" t="s">
        <v>83</v>
      </c>
      <c r="O14" t="s">
        <v>83</v>
      </c>
      <c r="P14" t="s">
        <v>83</v>
      </c>
      <c r="Q14" t="s">
        <v>83</v>
      </c>
      <c r="R14" t="s">
        <v>83</v>
      </c>
      <c r="S14" t="s">
        <v>83</v>
      </c>
      <c r="T14" t="s">
        <v>83</v>
      </c>
      <c r="U14" t="s">
        <v>83</v>
      </c>
      <c r="V14" t="s">
        <v>83</v>
      </c>
      <c r="W14" t="s">
        <v>83</v>
      </c>
      <c r="X14" t="s">
        <v>83</v>
      </c>
      <c r="Y14" t="s">
        <v>83</v>
      </c>
      <c r="Z14" t="s">
        <v>83</v>
      </c>
      <c r="AA14" t="s">
        <v>83</v>
      </c>
      <c r="AB14" t="s">
        <v>83</v>
      </c>
      <c r="AC14" t="s">
        <v>83</v>
      </c>
      <c r="AD14" t="s">
        <v>83</v>
      </c>
      <c r="AE14" t="s">
        <v>84</v>
      </c>
      <c r="AF14" t="s">
        <v>84</v>
      </c>
      <c r="AG14" t="s">
        <v>84</v>
      </c>
      <c r="AH14" t="s">
        <v>84</v>
      </c>
      <c r="AI14" t="s">
        <v>84</v>
      </c>
      <c r="AJ14" t="s">
        <v>85</v>
      </c>
      <c r="AK14" t="s">
        <v>85</v>
      </c>
      <c r="AL14" t="s">
        <v>85</v>
      </c>
      <c r="AM14" t="s">
        <v>85</v>
      </c>
      <c r="AN14" t="s">
        <v>85</v>
      </c>
      <c r="AO14" t="s">
        <v>85</v>
      </c>
      <c r="AP14" t="s">
        <v>85</v>
      </c>
      <c r="AQ14" t="s">
        <v>85</v>
      </c>
      <c r="AR14" t="s">
        <v>85</v>
      </c>
      <c r="AS14" t="s">
        <v>85</v>
      </c>
      <c r="AT14" t="s">
        <v>85</v>
      </c>
      <c r="AU14" t="s">
        <v>85</v>
      </c>
      <c r="AV14" t="s">
        <v>85</v>
      </c>
      <c r="AW14" t="s">
        <v>85</v>
      </c>
      <c r="AX14" t="s">
        <v>85</v>
      </c>
      <c r="AY14" t="s">
        <v>85</v>
      </c>
      <c r="AZ14" t="s">
        <v>85</v>
      </c>
      <c r="BA14" t="s">
        <v>85</v>
      </c>
      <c r="BB14" t="s">
        <v>85</v>
      </c>
      <c r="BC14" t="s">
        <v>85</v>
      </c>
      <c r="BD14" t="s">
        <v>85</v>
      </c>
      <c r="BE14" t="s">
        <v>85</v>
      </c>
      <c r="BF14" t="s">
        <v>85</v>
      </c>
      <c r="BG14" t="s">
        <v>85</v>
      </c>
      <c r="BH14" t="s">
        <v>86</v>
      </c>
      <c r="BI14" t="s">
        <v>86</v>
      </c>
      <c r="BJ14" t="s">
        <v>86</v>
      </c>
      <c r="BK14" t="s">
        <v>86</v>
      </c>
      <c r="BL14" t="s">
        <v>87</v>
      </c>
      <c r="BM14" t="s">
        <v>87</v>
      </c>
      <c r="BN14" t="s">
        <v>87</v>
      </c>
      <c r="BO14" t="s">
        <v>87</v>
      </c>
      <c r="BP14" t="s">
        <v>88</v>
      </c>
      <c r="BQ14" t="s">
        <v>88</v>
      </c>
      <c r="BR14" t="s">
        <v>88</v>
      </c>
      <c r="BS14" t="s">
        <v>88</v>
      </c>
      <c r="BT14" t="s">
        <v>88</v>
      </c>
      <c r="BU14" t="s">
        <v>88</v>
      </c>
      <c r="BV14" t="s">
        <v>88</v>
      </c>
      <c r="BW14" t="s">
        <v>88</v>
      </c>
      <c r="BX14" t="s">
        <v>88</v>
      </c>
      <c r="BY14" t="s">
        <v>88</v>
      </c>
      <c r="BZ14" t="s">
        <v>88</v>
      </c>
      <c r="CA14" t="s">
        <v>88</v>
      </c>
      <c r="CB14" t="s">
        <v>88</v>
      </c>
      <c r="CC14" t="s">
        <v>88</v>
      </c>
      <c r="CD14" t="s">
        <v>88</v>
      </c>
      <c r="CE14" t="s">
        <v>88</v>
      </c>
      <c r="CF14" t="s">
        <v>88</v>
      </c>
      <c r="CG14" t="s">
        <v>88</v>
      </c>
      <c r="CH14" t="s">
        <v>89</v>
      </c>
      <c r="CI14" t="s">
        <v>89</v>
      </c>
      <c r="CJ14" t="s">
        <v>89</v>
      </c>
      <c r="CK14" t="s">
        <v>89</v>
      </c>
      <c r="CL14" t="s">
        <v>89</v>
      </c>
      <c r="CM14" t="s">
        <v>89</v>
      </c>
      <c r="CN14" t="s">
        <v>89</v>
      </c>
      <c r="CO14" t="s">
        <v>89</v>
      </c>
      <c r="CP14" t="s">
        <v>89</v>
      </c>
      <c r="CQ14" t="s">
        <v>89</v>
      </c>
      <c r="CR14" t="s">
        <v>89</v>
      </c>
      <c r="CS14" t="s">
        <v>89</v>
      </c>
      <c r="CT14" t="s">
        <v>89</v>
      </c>
      <c r="CU14" t="s">
        <v>89</v>
      </c>
      <c r="CV14" t="s">
        <v>89</v>
      </c>
      <c r="CW14" t="s">
        <v>89</v>
      </c>
      <c r="CX14" t="s">
        <v>89</v>
      </c>
      <c r="CY14" t="s">
        <v>89</v>
      </c>
      <c r="CZ14" t="s">
        <v>90</v>
      </c>
      <c r="DA14" t="s">
        <v>90</v>
      </c>
      <c r="DB14" t="s">
        <v>90</v>
      </c>
      <c r="DC14" t="s">
        <v>90</v>
      </c>
      <c r="DD14" t="s">
        <v>90</v>
      </c>
      <c r="DE14" t="s">
        <v>91</v>
      </c>
      <c r="DF14" t="s">
        <v>91</v>
      </c>
      <c r="DG14" t="s">
        <v>91</v>
      </c>
      <c r="DH14" t="s">
        <v>91</v>
      </c>
      <c r="DI14" t="s">
        <v>91</v>
      </c>
      <c r="DJ14" t="s">
        <v>91</v>
      </c>
      <c r="DK14" t="s">
        <v>91</v>
      </c>
      <c r="DL14" t="s">
        <v>91</v>
      </c>
      <c r="DM14" t="s">
        <v>91</v>
      </c>
      <c r="DN14" t="s">
        <v>91</v>
      </c>
      <c r="DO14" t="s">
        <v>91</v>
      </c>
      <c r="DP14" t="s">
        <v>91</v>
      </c>
      <c r="DQ14" t="s">
        <v>91</v>
      </c>
      <c r="DR14" t="s">
        <v>92</v>
      </c>
      <c r="DS14" t="s">
        <v>92</v>
      </c>
      <c r="DT14" t="s">
        <v>92</v>
      </c>
      <c r="DU14" t="s">
        <v>92</v>
      </c>
      <c r="DV14" t="s">
        <v>92</v>
      </c>
      <c r="DW14" t="s">
        <v>92</v>
      </c>
      <c r="DX14" t="s">
        <v>92</v>
      </c>
      <c r="DY14" t="s">
        <v>92</v>
      </c>
      <c r="DZ14" t="s">
        <v>92</v>
      </c>
      <c r="EA14" t="s">
        <v>92</v>
      </c>
      <c r="EB14" t="s">
        <v>92</v>
      </c>
      <c r="EC14" t="s">
        <v>92</v>
      </c>
      <c r="ED14" t="s">
        <v>92</v>
      </c>
      <c r="EE14" t="s">
        <v>92</v>
      </c>
      <c r="EF14" t="s">
        <v>92</v>
      </c>
      <c r="EG14" t="s">
        <v>93</v>
      </c>
      <c r="EH14" t="s">
        <v>93</v>
      </c>
      <c r="EI14" t="s">
        <v>93</v>
      </c>
      <c r="EJ14" t="s">
        <v>93</v>
      </c>
      <c r="EK14" t="s">
        <v>93</v>
      </c>
      <c r="EL14" t="s">
        <v>93</v>
      </c>
      <c r="EM14" t="s">
        <v>93</v>
      </c>
      <c r="EN14" t="s">
        <v>93</v>
      </c>
      <c r="EO14" t="s">
        <v>93</v>
      </c>
      <c r="EP14" t="s">
        <v>93</v>
      </c>
      <c r="EQ14" t="s">
        <v>93</v>
      </c>
      <c r="ER14" t="s">
        <v>93</v>
      </c>
      <c r="ES14" t="s">
        <v>93</v>
      </c>
      <c r="ET14" t="s">
        <v>93</v>
      </c>
      <c r="EU14" t="s">
        <v>93</v>
      </c>
      <c r="EV14" t="s">
        <v>93</v>
      </c>
      <c r="EW14" t="s">
        <v>93</v>
      </c>
      <c r="EX14" t="s">
        <v>93</v>
      </c>
      <c r="EY14" t="s">
        <v>94</v>
      </c>
      <c r="EZ14" t="s">
        <v>94</v>
      </c>
      <c r="FA14" t="s">
        <v>94</v>
      </c>
      <c r="FB14" t="s">
        <v>94</v>
      </c>
      <c r="FC14" t="s">
        <v>94</v>
      </c>
      <c r="FD14" t="s">
        <v>94</v>
      </c>
      <c r="FE14" t="s">
        <v>94</v>
      </c>
      <c r="FF14" t="s">
        <v>94</v>
      </c>
      <c r="FG14" t="s">
        <v>94</v>
      </c>
      <c r="FH14" t="s">
        <v>94</v>
      </c>
      <c r="FI14" t="s">
        <v>94</v>
      </c>
      <c r="FJ14" t="s">
        <v>94</v>
      </c>
      <c r="FK14" t="s">
        <v>94</v>
      </c>
      <c r="FL14" t="s">
        <v>94</v>
      </c>
      <c r="FM14" t="s">
        <v>94</v>
      </c>
      <c r="FN14" t="s">
        <v>94</v>
      </c>
    </row>
    <row r="15" spans="1:170">
      <c r="A15" t="s">
        <v>95</v>
      </c>
      <c r="B15" t="s">
        <v>96</v>
      </c>
      <c r="C15" t="s">
        <v>97</v>
      </c>
      <c r="D15" t="s">
        <v>98</v>
      </c>
      <c r="E15" t="s">
        <v>99</v>
      </c>
      <c r="F15" t="s">
        <v>100</v>
      </c>
      <c r="G15" t="s">
        <v>101</v>
      </c>
      <c r="H15" t="s">
        <v>102</v>
      </c>
      <c r="I15" t="s">
        <v>103</v>
      </c>
      <c r="J15" t="s">
        <v>104</v>
      </c>
      <c r="K15" t="s">
        <v>105</v>
      </c>
      <c r="L15" t="s">
        <v>106</v>
      </c>
      <c r="M15" t="s">
        <v>107</v>
      </c>
      <c r="N15" t="s">
        <v>108</v>
      </c>
      <c r="O15" t="s">
        <v>109</v>
      </c>
      <c r="P15" t="s">
        <v>110</v>
      </c>
      <c r="Q15" t="s">
        <v>111</v>
      </c>
      <c r="R15" t="s">
        <v>112</v>
      </c>
      <c r="S15" t="s">
        <v>113</v>
      </c>
      <c r="T15" t="s">
        <v>114</v>
      </c>
      <c r="U15" t="s">
        <v>115</v>
      </c>
      <c r="V15" t="s">
        <v>116</v>
      </c>
      <c r="W15" t="s">
        <v>117</v>
      </c>
      <c r="X15" t="s">
        <v>118</v>
      </c>
      <c r="Y15" t="s">
        <v>119</v>
      </c>
      <c r="Z15" t="s">
        <v>120</v>
      </c>
      <c r="AA15" t="s">
        <v>121</v>
      </c>
      <c r="AB15" t="s">
        <v>122</v>
      </c>
      <c r="AC15" t="s">
        <v>123</v>
      </c>
      <c r="AD15" t="s">
        <v>124</v>
      </c>
      <c r="AE15" t="s">
        <v>84</v>
      </c>
      <c r="AF15" t="s">
        <v>125</v>
      </c>
      <c r="AG15" t="s">
        <v>126</v>
      </c>
      <c r="AH15" t="s">
        <v>127</v>
      </c>
      <c r="AI15" t="s">
        <v>128</v>
      </c>
      <c r="AJ15" t="s">
        <v>129</v>
      </c>
      <c r="AK15" t="s">
        <v>130</v>
      </c>
      <c r="AL15" t="s">
        <v>131</v>
      </c>
      <c r="AM15" t="s">
        <v>132</v>
      </c>
      <c r="AN15" t="s">
        <v>133</v>
      </c>
      <c r="AO15" t="s">
        <v>134</v>
      </c>
      <c r="AP15" t="s">
        <v>135</v>
      </c>
      <c r="AQ15" t="s">
        <v>136</v>
      </c>
      <c r="AR15" t="s">
        <v>137</v>
      </c>
      <c r="AS15" t="s">
        <v>138</v>
      </c>
      <c r="AT15" t="s">
        <v>139</v>
      </c>
      <c r="AU15" t="s">
        <v>140</v>
      </c>
      <c r="AV15" t="s">
        <v>141</v>
      </c>
      <c r="AW15" t="s">
        <v>142</v>
      </c>
      <c r="AX15" t="s">
        <v>143</v>
      </c>
      <c r="AY15" t="s">
        <v>144</v>
      </c>
      <c r="AZ15" t="s">
        <v>145</v>
      </c>
      <c r="BA15" t="s">
        <v>146</v>
      </c>
      <c r="BB15" t="s">
        <v>147</v>
      </c>
      <c r="BC15" t="s">
        <v>148</v>
      </c>
      <c r="BD15" t="s">
        <v>149</v>
      </c>
      <c r="BE15" t="s">
        <v>150</v>
      </c>
      <c r="BF15" t="s">
        <v>151</v>
      </c>
      <c r="BG15" t="s">
        <v>152</v>
      </c>
      <c r="BH15" t="s">
        <v>153</v>
      </c>
      <c r="BI15" t="s">
        <v>154</v>
      </c>
      <c r="BJ15" t="s">
        <v>155</v>
      </c>
      <c r="BK15" t="s">
        <v>156</v>
      </c>
      <c r="BL15" t="s">
        <v>157</v>
      </c>
      <c r="BM15" t="s">
        <v>158</v>
      </c>
      <c r="BN15" t="s">
        <v>159</v>
      </c>
      <c r="BO15" t="s">
        <v>160</v>
      </c>
      <c r="BP15" t="s">
        <v>102</v>
      </c>
      <c r="BQ15" t="s">
        <v>161</v>
      </c>
      <c r="BR15" t="s">
        <v>162</v>
      </c>
      <c r="BS15" t="s">
        <v>163</v>
      </c>
      <c r="BT15" t="s">
        <v>164</v>
      </c>
      <c r="BU15" t="s">
        <v>165</v>
      </c>
      <c r="BV15" t="s">
        <v>166</v>
      </c>
      <c r="BW15" t="s">
        <v>167</v>
      </c>
      <c r="BX15" t="s">
        <v>168</v>
      </c>
      <c r="BY15" t="s">
        <v>169</v>
      </c>
      <c r="BZ15" t="s">
        <v>170</v>
      </c>
      <c r="CA15" t="s">
        <v>171</v>
      </c>
      <c r="CB15" t="s">
        <v>172</v>
      </c>
      <c r="CC15" t="s">
        <v>173</v>
      </c>
      <c r="CD15" t="s">
        <v>174</v>
      </c>
      <c r="CE15" t="s">
        <v>175</v>
      </c>
      <c r="CF15" t="s">
        <v>176</v>
      </c>
      <c r="CG15" t="s">
        <v>177</v>
      </c>
      <c r="CH15" t="s">
        <v>178</v>
      </c>
      <c r="CI15" t="s">
        <v>179</v>
      </c>
      <c r="CJ15" t="s">
        <v>180</v>
      </c>
      <c r="CK15" t="s">
        <v>181</v>
      </c>
      <c r="CL15" t="s">
        <v>182</v>
      </c>
      <c r="CM15" t="s">
        <v>183</v>
      </c>
      <c r="CN15" t="s">
        <v>184</v>
      </c>
      <c r="CO15" t="s">
        <v>185</v>
      </c>
      <c r="CP15" t="s">
        <v>186</v>
      </c>
      <c r="CQ15" t="s">
        <v>187</v>
      </c>
      <c r="CR15" t="s">
        <v>188</v>
      </c>
      <c r="CS15" t="s">
        <v>189</v>
      </c>
      <c r="CT15" t="s">
        <v>190</v>
      </c>
      <c r="CU15" t="s">
        <v>191</v>
      </c>
      <c r="CV15" t="s">
        <v>192</v>
      </c>
      <c r="CW15" t="s">
        <v>193</v>
      </c>
      <c r="CX15" t="s">
        <v>194</v>
      </c>
      <c r="CY15" t="s">
        <v>195</v>
      </c>
      <c r="CZ15" t="s">
        <v>196</v>
      </c>
      <c r="DA15" t="s">
        <v>197</v>
      </c>
      <c r="DB15" t="s">
        <v>198</v>
      </c>
      <c r="DC15" t="s">
        <v>199</v>
      </c>
      <c r="DD15" t="s">
        <v>200</v>
      </c>
      <c r="DE15" t="s">
        <v>96</v>
      </c>
      <c r="DF15" t="s">
        <v>99</v>
      </c>
      <c r="DG15" t="s">
        <v>201</v>
      </c>
      <c r="DH15" t="s">
        <v>202</v>
      </c>
      <c r="DI15" t="s">
        <v>203</v>
      </c>
      <c r="DJ15" t="s">
        <v>204</v>
      </c>
      <c r="DK15" t="s">
        <v>205</v>
      </c>
      <c r="DL15" t="s">
        <v>206</v>
      </c>
      <c r="DM15" t="s">
        <v>207</v>
      </c>
      <c r="DN15" t="s">
        <v>208</v>
      </c>
      <c r="DO15" t="s">
        <v>209</v>
      </c>
      <c r="DP15" t="s">
        <v>210</v>
      </c>
      <c r="DQ15" t="s">
        <v>211</v>
      </c>
      <c r="DR15" t="s">
        <v>212</v>
      </c>
      <c r="DS15" t="s">
        <v>213</v>
      </c>
      <c r="DT15" t="s">
        <v>214</v>
      </c>
      <c r="DU15" t="s">
        <v>215</v>
      </c>
      <c r="DV15" t="s">
        <v>216</v>
      </c>
      <c r="DW15" t="s">
        <v>217</v>
      </c>
      <c r="DX15" t="s">
        <v>218</v>
      </c>
      <c r="DY15" t="s">
        <v>219</v>
      </c>
      <c r="DZ15" t="s">
        <v>220</v>
      </c>
      <c r="EA15" t="s">
        <v>221</v>
      </c>
      <c r="EB15" t="s">
        <v>222</v>
      </c>
      <c r="EC15" t="s">
        <v>223</v>
      </c>
      <c r="ED15" t="s">
        <v>224</v>
      </c>
      <c r="EE15" t="s">
        <v>225</v>
      </c>
      <c r="EF15" t="s">
        <v>226</v>
      </c>
      <c r="EG15" t="s">
        <v>227</v>
      </c>
      <c r="EH15" t="s">
        <v>228</v>
      </c>
      <c r="EI15" t="s">
        <v>229</v>
      </c>
      <c r="EJ15" t="s">
        <v>230</v>
      </c>
      <c r="EK15" t="s">
        <v>231</v>
      </c>
      <c r="EL15" t="s">
        <v>232</v>
      </c>
      <c r="EM15" t="s">
        <v>233</v>
      </c>
      <c r="EN15" t="s">
        <v>234</v>
      </c>
      <c r="EO15" t="s">
        <v>235</v>
      </c>
      <c r="EP15" t="s">
        <v>236</v>
      </c>
      <c r="EQ15" t="s">
        <v>237</v>
      </c>
      <c r="ER15" t="s">
        <v>238</v>
      </c>
      <c r="ES15" t="s">
        <v>239</v>
      </c>
      <c r="ET15" t="s">
        <v>240</v>
      </c>
      <c r="EU15" t="s">
        <v>241</v>
      </c>
      <c r="EV15" t="s">
        <v>242</v>
      </c>
      <c r="EW15" t="s">
        <v>243</v>
      </c>
      <c r="EX15" t="s">
        <v>244</v>
      </c>
      <c r="EY15" t="s">
        <v>245</v>
      </c>
      <c r="EZ15" t="s">
        <v>246</v>
      </c>
      <c r="FA15" t="s">
        <v>247</v>
      </c>
      <c r="FB15" t="s">
        <v>248</v>
      </c>
      <c r="FC15" t="s">
        <v>249</v>
      </c>
      <c r="FD15" t="s">
        <v>250</v>
      </c>
      <c r="FE15" t="s">
        <v>251</v>
      </c>
      <c r="FF15" t="s">
        <v>252</v>
      </c>
      <c r="FG15" t="s">
        <v>253</v>
      </c>
      <c r="FH15" t="s">
        <v>254</v>
      </c>
      <c r="FI15" t="s">
        <v>255</v>
      </c>
      <c r="FJ15" t="s">
        <v>256</v>
      </c>
      <c r="FK15" t="s">
        <v>257</v>
      </c>
      <c r="FL15" t="s">
        <v>258</v>
      </c>
      <c r="FM15" t="s">
        <v>259</v>
      </c>
      <c r="FN15" t="s">
        <v>260</v>
      </c>
    </row>
    <row r="16" spans="1:170">
      <c r="B16" t="s">
        <v>261</v>
      </c>
      <c r="C16" t="s">
        <v>261</v>
      </c>
      <c r="H16" t="s">
        <v>261</v>
      </c>
      <c r="I16" t="s">
        <v>262</v>
      </c>
      <c r="J16" t="s">
        <v>263</v>
      </c>
      <c r="K16" t="s">
        <v>264</v>
      </c>
      <c r="L16" t="s">
        <v>264</v>
      </c>
      <c r="M16" t="s">
        <v>168</v>
      </c>
      <c r="N16" t="s">
        <v>168</v>
      </c>
      <c r="O16" t="s">
        <v>262</v>
      </c>
      <c r="P16" t="s">
        <v>262</v>
      </c>
      <c r="Q16" t="s">
        <v>262</v>
      </c>
      <c r="R16" t="s">
        <v>262</v>
      </c>
      <c r="S16" t="s">
        <v>265</v>
      </c>
      <c r="T16" t="s">
        <v>266</v>
      </c>
      <c r="U16" t="s">
        <v>266</v>
      </c>
      <c r="V16" t="s">
        <v>267</v>
      </c>
      <c r="W16" t="s">
        <v>268</v>
      </c>
      <c r="X16" t="s">
        <v>267</v>
      </c>
      <c r="Y16" t="s">
        <v>267</v>
      </c>
      <c r="Z16" t="s">
        <v>267</v>
      </c>
      <c r="AA16" t="s">
        <v>265</v>
      </c>
      <c r="AB16" t="s">
        <v>265</v>
      </c>
      <c r="AC16" t="s">
        <v>265</v>
      </c>
      <c r="AD16" t="s">
        <v>265</v>
      </c>
      <c r="AE16" t="s">
        <v>269</v>
      </c>
      <c r="AF16" t="s">
        <v>268</v>
      </c>
      <c r="AH16" t="s">
        <v>268</v>
      </c>
      <c r="AI16" t="s">
        <v>269</v>
      </c>
      <c r="AO16" t="s">
        <v>263</v>
      </c>
      <c r="AU16" t="s">
        <v>263</v>
      </c>
      <c r="AV16" t="s">
        <v>263</v>
      </c>
      <c r="AW16" t="s">
        <v>263</v>
      </c>
      <c r="AY16" t="s">
        <v>270</v>
      </c>
      <c r="BH16" t="s">
        <v>263</v>
      </c>
      <c r="BI16" t="s">
        <v>263</v>
      </c>
      <c r="BK16" t="s">
        <v>271</v>
      </c>
      <c r="BL16" t="s">
        <v>272</v>
      </c>
      <c r="BO16" t="s">
        <v>262</v>
      </c>
      <c r="BP16" t="s">
        <v>261</v>
      </c>
      <c r="BQ16" t="s">
        <v>264</v>
      </c>
      <c r="BR16" t="s">
        <v>264</v>
      </c>
      <c r="BS16" t="s">
        <v>273</v>
      </c>
      <c r="BT16" t="s">
        <v>273</v>
      </c>
      <c r="BU16" t="s">
        <v>264</v>
      </c>
      <c r="BV16" t="s">
        <v>273</v>
      </c>
      <c r="BW16" t="s">
        <v>269</v>
      </c>
      <c r="BX16" t="s">
        <v>267</v>
      </c>
      <c r="BY16" t="s">
        <v>267</v>
      </c>
      <c r="BZ16" t="s">
        <v>266</v>
      </c>
      <c r="CA16" t="s">
        <v>266</v>
      </c>
      <c r="CB16" t="s">
        <v>266</v>
      </c>
      <c r="CC16" t="s">
        <v>266</v>
      </c>
      <c r="CD16" t="s">
        <v>266</v>
      </c>
      <c r="CE16" t="s">
        <v>274</v>
      </c>
      <c r="CF16" t="s">
        <v>263</v>
      </c>
      <c r="CG16" t="s">
        <v>263</v>
      </c>
      <c r="CH16" t="s">
        <v>263</v>
      </c>
      <c r="CM16" t="s">
        <v>263</v>
      </c>
      <c r="CP16" t="s">
        <v>266</v>
      </c>
      <c r="CQ16" t="s">
        <v>266</v>
      </c>
      <c r="CR16" t="s">
        <v>266</v>
      </c>
      <c r="CS16" t="s">
        <v>266</v>
      </c>
      <c r="CT16" t="s">
        <v>266</v>
      </c>
      <c r="CU16" t="s">
        <v>263</v>
      </c>
      <c r="CV16" t="s">
        <v>263</v>
      </c>
      <c r="CW16" t="s">
        <v>263</v>
      </c>
      <c r="CX16" t="s">
        <v>261</v>
      </c>
      <c r="DA16" t="s">
        <v>275</v>
      </c>
      <c r="DB16" t="s">
        <v>275</v>
      </c>
      <c r="DD16" t="s">
        <v>261</v>
      </c>
      <c r="DE16" t="s">
        <v>276</v>
      </c>
      <c r="DG16" t="s">
        <v>261</v>
      </c>
      <c r="DH16" t="s">
        <v>261</v>
      </c>
      <c r="DJ16" t="s">
        <v>277</v>
      </c>
      <c r="DK16" t="s">
        <v>278</v>
      </c>
      <c r="DL16" t="s">
        <v>277</v>
      </c>
      <c r="DM16" t="s">
        <v>278</v>
      </c>
      <c r="DN16" t="s">
        <v>277</v>
      </c>
      <c r="DO16" t="s">
        <v>278</v>
      </c>
      <c r="DP16" t="s">
        <v>268</v>
      </c>
      <c r="DQ16" t="s">
        <v>268</v>
      </c>
      <c r="DR16" t="s">
        <v>263</v>
      </c>
      <c r="DS16" t="s">
        <v>279</v>
      </c>
      <c r="DT16" t="s">
        <v>263</v>
      </c>
      <c r="DV16" t="s">
        <v>264</v>
      </c>
      <c r="DW16" t="s">
        <v>280</v>
      </c>
      <c r="DX16" t="s">
        <v>264</v>
      </c>
      <c r="DZ16" t="s">
        <v>273</v>
      </c>
      <c r="EA16" t="s">
        <v>281</v>
      </c>
      <c r="EB16" t="s">
        <v>273</v>
      </c>
      <c r="EG16" t="s">
        <v>268</v>
      </c>
      <c r="EH16" t="s">
        <v>268</v>
      </c>
      <c r="EI16" t="s">
        <v>277</v>
      </c>
      <c r="EJ16" t="s">
        <v>278</v>
      </c>
      <c r="EK16" t="s">
        <v>278</v>
      </c>
      <c r="EO16" t="s">
        <v>278</v>
      </c>
      <c r="ES16" t="s">
        <v>264</v>
      </c>
      <c r="ET16" t="s">
        <v>264</v>
      </c>
      <c r="EU16" t="s">
        <v>273</v>
      </c>
      <c r="EV16" t="s">
        <v>273</v>
      </c>
      <c r="EW16" t="s">
        <v>282</v>
      </c>
      <c r="EX16" t="s">
        <v>282</v>
      </c>
      <c r="EZ16" t="s">
        <v>269</v>
      </c>
      <c r="FA16" t="s">
        <v>269</v>
      </c>
      <c r="FB16" t="s">
        <v>266</v>
      </c>
      <c r="FC16" t="s">
        <v>266</v>
      </c>
      <c r="FD16" t="s">
        <v>266</v>
      </c>
      <c r="FE16" t="s">
        <v>266</v>
      </c>
      <c r="FF16" t="s">
        <v>266</v>
      </c>
      <c r="FG16" t="s">
        <v>268</v>
      </c>
      <c r="FH16" t="s">
        <v>268</v>
      </c>
      <c r="FI16" t="s">
        <v>268</v>
      </c>
      <c r="FJ16" t="s">
        <v>266</v>
      </c>
      <c r="FK16" t="s">
        <v>264</v>
      </c>
      <c r="FL16" t="s">
        <v>273</v>
      </c>
      <c r="FM16" t="s">
        <v>268</v>
      </c>
      <c r="FN16" t="s">
        <v>268</v>
      </c>
    </row>
    <row r="17" spans="1:170">
      <c r="A17">
        <v>1</v>
      </c>
      <c r="B17">
        <v>1605303483.1</v>
      </c>
      <c r="C17">
        <v>0</v>
      </c>
      <c r="D17" t="s">
        <v>283</v>
      </c>
      <c r="E17" t="s">
        <v>284</v>
      </c>
      <c r="F17" t="s">
        <v>285</v>
      </c>
      <c r="G17" t="s">
        <v>286</v>
      </c>
      <c r="H17">
        <v>1605303475.35</v>
      </c>
      <c r="I17">
        <f>BW17*AG17*(BS17-BT17)/(100*BL17*(1000-AG17*BS17))</f>
        <v>0</v>
      </c>
      <c r="J17">
        <f>BW17*AG17*(BR17-BQ17*(1000-AG17*BT17)/(1000-AG17*BS17))/(100*BL17)</f>
        <v>0</v>
      </c>
      <c r="K17">
        <f>BQ17 - IF(AG17&gt;1, J17*BL17*100.0/(AI17*CE17), 0)</f>
        <v>0</v>
      </c>
      <c r="L17">
        <f>((R17-I17/2)*K17-J17)/(R17+I17/2)</f>
        <v>0</v>
      </c>
      <c r="M17">
        <f>L17*(BX17+BY17)/1000.0</f>
        <v>0</v>
      </c>
      <c r="N17">
        <f>(BQ17 - IF(AG17&gt;1, J17*BL17*100.0/(AI17*CE17), 0))*(BX17+BY17)/1000.0</f>
        <v>0</v>
      </c>
      <c r="O17">
        <f>2.0/((1/Q17-1/P17)+SIGN(Q17)*SQRT((1/Q17-1/P17)*(1/Q17-1/P17) + 4*BM17/((BM17+1)*(BM17+1))*(2*1/Q17*1/P17-1/P17*1/P17)))</f>
        <v>0</v>
      </c>
      <c r="P17">
        <f>IF(LEFT(BN17,1)&lt;&gt;"0",IF(LEFT(BN17,1)="1",3.0,BO17),$D$5+$E$5*(CE17*BX17/($K$5*1000))+$F$5*(CE17*BX17/($K$5*1000))*MAX(MIN(BL17,$J$5),$I$5)*MAX(MIN(BL17,$J$5),$I$5)+$G$5*MAX(MIN(BL17,$J$5),$I$5)*(CE17*BX17/($K$5*1000))+$H$5*(CE17*BX17/($K$5*1000))*(CE17*BX17/($K$5*1000)))</f>
        <v>0</v>
      </c>
      <c r="Q17">
        <f>I17*(1000-(1000*0.61365*exp(17.502*U17/(240.97+U17))/(BX17+BY17)+BS17)/2)/(1000*0.61365*exp(17.502*U17/(240.97+U17))/(BX17+BY17)-BS17)</f>
        <v>0</v>
      </c>
      <c r="R17">
        <f>1/((BM17+1)/(O17/1.6)+1/(P17/1.37)) + BM17/((BM17+1)/(O17/1.6) + BM17/(P17/1.37))</f>
        <v>0</v>
      </c>
      <c r="S17">
        <f>(BI17*BK17)</f>
        <v>0</v>
      </c>
      <c r="T17">
        <f>(BZ17+(S17+2*0.95*5.67E-8*(((BZ17+$B$7)+273)^4-(BZ17+273)^4)-44100*I17)/(1.84*29.3*P17+8*0.95*5.67E-8*(BZ17+273)^3))</f>
        <v>0</v>
      </c>
      <c r="U17">
        <f>($C$7*CA17+$D$7*CB17+$E$7*T17)</f>
        <v>0</v>
      </c>
      <c r="V17">
        <f>0.61365*exp(17.502*U17/(240.97+U17))</f>
        <v>0</v>
      </c>
      <c r="W17">
        <f>(X17/Y17*100)</f>
        <v>0</v>
      </c>
      <c r="X17">
        <f>BS17*(BX17+BY17)/1000</f>
        <v>0</v>
      </c>
      <c r="Y17">
        <f>0.61365*exp(17.502*BZ17/(240.97+BZ17))</f>
        <v>0</v>
      </c>
      <c r="Z17">
        <f>(V17-BS17*(BX17+BY17)/1000)</f>
        <v>0</v>
      </c>
      <c r="AA17">
        <f>(-I17*44100)</f>
        <v>0</v>
      </c>
      <c r="AB17">
        <f>2*29.3*P17*0.92*(BZ17-U17)</f>
        <v>0</v>
      </c>
      <c r="AC17">
        <f>2*0.95*5.67E-8*(((BZ17+$B$7)+273)^4-(U17+273)^4)</f>
        <v>0</v>
      </c>
      <c r="AD17">
        <f>S17+AC17+AA17+AB17</f>
        <v>0</v>
      </c>
      <c r="AE17">
        <v>0</v>
      </c>
      <c r="AF17">
        <v>0</v>
      </c>
      <c r="AG17">
        <f>IF(AE17*$H$13&gt;=AI17,1.0,(AI17/(AI17-AE17*$H$13)))</f>
        <v>0</v>
      </c>
      <c r="AH17">
        <f>(AG17-1)*100</f>
        <v>0</v>
      </c>
      <c r="AI17">
        <f>MAX(0,($B$13+$C$13*CE17)/(1+$D$13*CE17)*BX17/(BZ17+273)*$E$13)</f>
        <v>0</v>
      </c>
      <c r="AJ17" t="s">
        <v>287</v>
      </c>
      <c r="AK17">
        <v>715.476923076923</v>
      </c>
      <c r="AL17">
        <v>3262.08</v>
      </c>
      <c r="AM17">
        <f>AL17-AK17</f>
        <v>0</v>
      </c>
      <c r="AN17">
        <f>AM17/AL17</f>
        <v>0</v>
      </c>
      <c r="AO17">
        <v>-0.577747479816223</v>
      </c>
      <c r="AP17" t="s">
        <v>288</v>
      </c>
      <c r="AQ17">
        <v>720.16556</v>
      </c>
      <c r="AR17">
        <v>908.43</v>
      </c>
      <c r="AS17">
        <f>1-AQ17/AR17</f>
        <v>0</v>
      </c>
      <c r="AT17">
        <v>0.5</v>
      </c>
      <c r="AU17">
        <f>BI17</f>
        <v>0</v>
      </c>
      <c r="AV17">
        <f>J17</f>
        <v>0</v>
      </c>
      <c r="AW17">
        <f>AS17*AT17*AU17</f>
        <v>0</v>
      </c>
      <c r="AX17">
        <f>BC17/AR17</f>
        <v>0</v>
      </c>
      <c r="AY17">
        <f>(AV17-AO17)/AU17</f>
        <v>0</v>
      </c>
      <c r="AZ17">
        <f>(AL17-AR17)/AR17</f>
        <v>0</v>
      </c>
      <c r="BA17" t="s">
        <v>289</v>
      </c>
      <c r="BB17">
        <v>561.55</v>
      </c>
      <c r="BC17">
        <f>AR17-BB17</f>
        <v>0</v>
      </c>
      <c r="BD17">
        <f>(AR17-AQ17)/(AR17-BB17)</f>
        <v>0</v>
      </c>
      <c r="BE17">
        <f>(AL17-AR17)/(AL17-BB17)</f>
        <v>0</v>
      </c>
      <c r="BF17">
        <f>(AR17-AQ17)/(AR17-AK17)</f>
        <v>0</v>
      </c>
      <c r="BG17">
        <f>(AL17-AR17)/(AL17-AK17)</f>
        <v>0</v>
      </c>
      <c r="BH17">
        <f>$B$11*CF17+$C$11*CG17+$F$11*CH17*(1-CK17)</f>
        <v>0</v>
      </c>
      <c r="BI17">
        <f>BH17*BJ17</f>
        <v>0</v>
      </c>
      <c r="BJ17">
        <f>($B$11*$D$9+$C$11*$D$9+$F$11*((CU17+CM17)/MAX(CU17+CM17+CV17, 0.1)*$I$9+CV17/MAX(CU17+CM17+CV17, 0.1)*$J$9))/($B$11+$C$11+$F$11)</f>
        <v>0</v>
      </c>
      <c r="BK17">
        <f>($B$11*$K$9+$C$11*$K$9+$F$11*((CU17+CM17)/MAX(CU17+CM17+CV17, 0.1)*$P$9+CV17/MAX(CU17+CM17+CV17, 0.1)*$Q$9))/($B$11+$C$11+$F$11)</f>
        <v>0</v>
      </c>
      <c r="BL17">
        <v>6</v>
      </c>
      <c r="BM17">
        <v>0.5</v>
      </c>
      <c r="BN17" t="s">
        <v>290</v>
      </c>
      <c r="BO17">
        <v>2</v>
      </c>
      <c r="BP17">
        <v>1605303475.35</v>
      </c>
      <c r="BQ17">
        <v>390.242933333333</v>
      </c>
      <c r="BR17">
        <v>399.716933333333</v>
      </c>
      <c r="BS17">
        <v>37.8279133333333</v>
      </c>
      <c r="BT17">
        <v>36.62841</v>
      </c>
      <c r="BU17">
        <v>388.482166666667</v>
      </c>
      <c r="BV17">
        <v>37.2346466666667</v>
      </c>
      <c r="BW17">
        <v>499.992666666667</v>
      </c>
      <c r="BX17">
        <v>101.5945</v>
      </c>
      <c r="BY17">
        <v>0.0493735366666667</v>
      </c>
      <c r="BZ17">
        <v>35.45486</v>
      </c>
      <c r="CA17">
        <v>35.78017</v>
      </c>
      <c r="CB17">
        <v>999.9</v>
      </c>
      <c r="CC17">
        <v>0</v>
      </c>
      <c r="CD17">
        <v>0</v>
      </c>
      <c r="CE17">
        <v>9992.82833333333</v>
      </c>
      <c r="CF17">
        <v>0</v>
      </c>
      <c r="CG17">
        <v>154.384033333333</v>
      </c>
      <c r="CH17">
        <v>1400.00266666667</v>
      </c>
      <c r="CI17">
        <v>0.899995</v>
      </c>
      <c r="CJ17">
        <v>0.100005</v>
      </c>
      <c r="CK17">
        <v>0</v>
      </c>
      <c r="CL17">
        <v>720.2851</v>
      </c>
      <c r="CM17">
        <v>4.99938</v>
      </c>
      <c r="CN17">
        <v>10271.4</v>
      </c>
      <c r="CO17">
        <v>11164.3366666667</v>
      </c>
      <c r="CP17">
        <v>49.7206</v>
      </c>
      <c r="CQ17">
        <v>50.875</v>
      </c>
      <c r="CR17">
        <v>50.2830666666667</v>
      </c>
      <c r="CS17">
        <v>51.2416</v>
      </c>
      <c r="CT17">
        <v>51.687</v>
      </c>
      <c r="CU17">
        <v>1255.498</v>
      </c>
      <c r="CV17">
        <v>139.507333333333</v>
      </c>
      <c r="CW17">
        <v>0</v>
      </c>
      <c r="CX17">
        <v>308.5</v>
      </c>
      <c r="CY17">
        <v>0</v>
      </c>
      <c r="CZ17">
        <v>720.16556</v>
      </c>
      <c r="DA17">
        <v>-20.1168461859008</v>
      </c>
      <c r="DB17">
        <v>-305.176923554922</v>
      </c>
      <c r="DC17">
        <v>10269.364</v>
      </c>
      <c r="DD17">
        <v>15</v>
      </c>
      <c r="DE17">
        <v>1605303265.5</v>
      </c>
      <c r="DF17" t="s">
        <v>291</v>
      </c>
      <c r="DG17">
        <v>1605303265.5</v>
      </c>
      <c r="DH17">
        <v>1605303243</v>
      </c>
      <c r="DI17">
        <v>6</v>
      </c>
      <c r="DJ17">
        <v>0.093</v>
      </c>
      <c r="DK17">
        <v>0.018</v>
      </c>
      <c r="DL17">
        <v>1.761</v>
      </c>
      <c r="DM17">
        <v>0.593</v>
      </c>
      <c r="DN17">
        <v>403</v>
      </c>
      <c r="DO17">
        <v>37</v>
      </c>
      <c r="DP17">
        <v>0.18</v>
      </c>
      <c r="DQ17">
        <v>0.17</v>
      </c>
      <c r="DR17">
        <v>7.48647688919413</v>
      </c>
      <c r="DS17">
        <v>0.407907823200012</v>
      </c>
      <c r="DT17">
        <v>0.0424377901587531</v>
      </c>
      <c r="DU17">
        <v>1</v>
      </c>
      <c r="DV17">
        <v>-9.471975</v>
      </c>
      <c r="DW17">
        <v>-0.627420066740807</v>
      </c>
      <c r="DX17">
        <v>0.054158333600041</v>
      </c>
      <c r="DY17">
        <v>0</v>
      </c>
      <c r="DZ17">
        <v>1.19883466666667</v>
      </c>
      <c r="EA17">
        <v>0.0708493882091211</v>
      </c>
      <c r="EB17">
        <v>0.00532308415196389</v>
      </c>
      <c r="EC17">
        <v>1</v>
      </c>
      <c r="ED17">
        <v>2</v>
      </c>
      <c r="EE17">
        <v>3</v>
      </c>
      <c r="EF17" t="s">
        <v>292</v>
      </c>
      <c r="EG17">
        <v>100</v>
      </c>
      <c r="EH17">
        <v>100</v>
      </c>
      <c r="EI17">
        <v>1.761</v>
      </c>
      <c r="EJ17">
        <v>0.5933</v>
      </c>
      <c r="EK17">
        <v>1.7608095238096</v>
      </c>
      <c r="EL17">
        <v>0</v>
      </c>
      <c r="EM17">
        <v>0</v>
      </c>
      <c r="EN17">
        <v>0</v>
      </c>
      <c r="EO17">
        <v>0.593265000000002</v>
      </c>
      <c r="EP17">
        <v>0</v>
      </c>
      <c r="EQ17">
        <v>0</v>
      </c>
      <c r="ER17">
        <v>0</v>
      </c>
      <c r="ES17">
        <v>-1</v>
      </c>
      <c r="ET17">
        <v>-1</v>
      </c>
      <c r="EU17">
        <v>-1</v>
      </c>
      <c r="EV17">
        <v>-1</v>
      </c>
      <c r="EW17">
        <v>3.6</v>
      </c>
      <c r="EX17">
        <v>4</v>
      </c>
      <c r="EY17">
        <v>2</v>
      </c>
      <c r="EZ17">
        <v>491.423</v>
      </c>
      <c r="FA17">
        <v>551.862</v>
      </c>
      <c r="FB17">
        <v>34.0798</v>
      </c>
      <c r="FC17">
        <v>32.5289</v>
      </c>
      <c r="FD17">
        <v>30.0002</v>
      </c>
      <c r="FE17">
        <v>32.1545</v>
      </c>
      <c r="FF17">
        <v>32.2086</v>
      </c>
      <c r="FG17">
        <v>20.7696</v>
      </c>
      <c r="FH17">
        <v>0</v>
      </c>
      <c r="FI17">
        <v>100</v>
      </c>
      <c r="FJ17">
        <v>-999.9</v>
      </c>
      <c r="FK17">
        <v>400</v>
      </c>
      <c r="FL17">
        <v>37.7304</v>
      </c>
      <c r="FM17">
        <v>101.229</v>
      </c>
      <c r="FN17">
        <v>100.56</v>
      </c>
    </row>
    <row r="18" spans="1:170">
      <c r="A18">
        <v>2</v>
      </c>
      <c r="B18">
        <v>1605303649.6</v>
      </c>
      <c r="C18">
        <v>166.5</v>
      </c>
      <c r="D18" t="s">
        <v>293</v>
      </c>
      <c r="E18" t="s">
        <v>294</v>
      </c>
      <c r="F18" t="s">
        <v>285</v>
      </c>
      <c r="G18" t="s">
        <v>286</v>
      </c>
      <c r="H18">
        <v>1605303641.85</v>
      </c>
      <c r="I18">
        <f>BW18*AG18*(BS18-BT18)/(100*BL18*(1000-AG18*BS18))</f>
        <v>0</v>
      </c>
      <c r="J18">
        <f>BW18*AG18*(BR18-BQ18*(1000-AG18*BT18)/(1000-AG18*BS18))/(100*BL18)</f>
        <v>0</v>
      </c>
      <c r="K18">
        <f>BQ18 - IF(AG18&gt;1, J18*BL18*100.0/(AI18*CE18), 0)</f>
        <v>0</v>
      </c>
      <c r="L18">
        <f>((R18-I18/2)*K18-J18)/(R18+I18/2)</f>
        <v>0</v>
      </c>
      <c r="M18">
        <f>L18*(BX18+BY18)/1000.0</f>
        <v>0</v>
      </c>
      <c r="N18">
        <f>(BQ18 - IF(AG18&gt;1, J18*BL18*100.0/(AI18*CE18), 0))*(BX18+BY18)/1000.0</f>
        <v>0</v>
      </c>
      <c r="O18">
        <f>2.0/((1/Q18-1/P18)+SIGN(Q18)*SQRT((1/Q18-1/P18)*(1/Q18-1/P18) + 4*BM18/((BM18+1)*(BM18+1))*(2*1/Q18*1/P18-1/P18*1/P18)))</f>
        <v>0</v>
      </c>
      <c r="P18">
        <f>IF(LEFT(BN18,1)&lt;&gt;"0",IF(LEFT(BN18,1)="1",3.0,BO18),$D$5+$E$5*(CE18*BX18/($K$5*1000))+$F$5*(CE18*BX18/($K$5*1000))*MAX(MIN(BL18,$J$5),$I$5)*MAX(MIN(BL18,$J$5),$I$5)+$G$5*MAX(MIN(BL18,$J$5),$I$5)*(CE18*BX18/($K$5*1000))+$H$5*(CE18*BX18/($K$5*1000))*(CE18*BX18/($K$5*1000)))</f>
        <v>0</v>
      </c>
      <c r="Q18">
        <f>I18*(1000-(1000*0.61365*exp(17.502*U18/(240.97+U18))/(BX18+BY18)+BS18)/2)/(1000*0.61365*exp(17.502*U18/(240.97+U18))/(BX18+BY18)-BS18)</f>
        <v>0</v>
      </c>
      <c r="R18">
        <f>1/((BM18+1)/(O18/1.6)+1/(P18/1.37)) + BM18/((BM18+1)/(O18/1.6) + BM18/(P18/1.37))</f>
        <v>0</v>
      </c>
      <c r="S18">
        <f>(BI18*BK18)</f>
        <v>0</v>
      </c>
      <c r="T18">
        <f>(BZ18+(S18+2*0.95*5.67E-8*(((BZ18+$B$7)+273)^4-(BZ18+273)^4)-44100*I18)/(1.84*29.3*P18+8*0.95*5.67E-8*(BZ18+273)^3))</f>
        <v>0</v>
      </c>
      <c r="U18">
        <f>($C$7*CA18+$D$7*CB18+$E$7*T18)</f>
        <v>0</v>
      </c>
      <c r="V18">
        <f>0.61365*exp(17.502*U18/(240.97+U18))</f>
        <v>0</v>
      </c>
      <c r="W18">
        <f>(X18/Y18*100)</f>
        <v>0</v>
      </c>
      <c r="X18">
        <f>BS18*(BX18+BY18)/1000</f>
        <v>0</v>
      </c>
      <c r="Y18">
        <f>0.61365*exp(17.502*BZ18/(240.97+BZ18))</f>
        <v>0</v>
      </c>
      <c r="Z18">
        <f>(V18-BS18*(BX18+BY18)/1000)</f>
        <v>0</v>
      </c>
      <c r="AA18">
        <f>(-I18*44100)</f>
        <v>0</v>
      </c>
      <c r="AB18">
        <f>2*29.3*P18*0.92*(BZ18-U18)</f>
        <v>0</v>
      </c>
      <c r="AC18">
        <f>2*0.95*5.67E-8*(((BZ18+$B$7)+273)^4-(U18+273)^4)</f>
        <v>0</v>
      </c>
      <c r="AD18">
        <f>S18+AC18+AA18+AB18</f>
        <v>0</v>
      </c>
      <c r="AE18">
        <v>0</v>
      </c>
      <c r="AF18">
        <v>0</v>
      </c>
      <c r="AG18">
        <f>IF(AE18*$H$13&gt;=AI18,1.0,(AI18/(AI18-AE18*$H$13)))</f>
        <v>0</v>
      </c>
      <c r="AH18">
        <f>(AG18-1)*100</f>
        <v>0</v>
      </c>
      <c r="AI18">
        <f>MAX(0,($B$13+$C$13*CE18)/(1+$D$13*CE18)*BX18/(BZ18+273)*$E$13)</f>
        <v>0</v>
      </c>
      <c r="AJ18" t="s">
        <v>287</v>
      </c>
      <c r="AK18">
        <v>715.476923076923</v>
      </c>
      <c r="AL18">
        <v>3262.08</v>
      </c>
      <c r="AM18">
        <f>AL18-AK18</f>
        <v>0</v>
      </c>
      <c r="AN18">
        <f>AM18/AL18</f>
        <v>0</v>
      </c>
      <c r="AO18">
        <v>-0.577747479816223</v>
      </c>
      <c r="AP18" t="s">
        <v>295</v>
      </c>
      <c r="AQ18">
        <v>818.034807692308</v>
      </c>
      <c r="AR18">
        <v>981.91</v>
      </c>
      <c r="AS18">
        <f>1-AQ18/AR18</f>
        <v>0</v>
      </c>
      <c r="AT18">
        <v>0.5</v>
      </c>
      <c r="AU18">
        <f>BI18</f>
        <v>0</v>
      </c>
      <c r="AV18">
        <f>J18</f>
        <v>0</v>
      </c>
      <c r="AW18">
        <f>AS18*AT18*AU18</f>
        <v>0</v>
      </c>
      <c r="AX18">
        <f>BC18/AR18</f>
        <v>0</v>
      </c>
      <c r="AY18">
        <f>(AV18-AO18)/AU18</f>
        <v>0</v>
      </c>
      <c r="AZ18">
        <f>(AL18-AR18)/AR18</f>
        <v>0</v>
      </c>
      <c r="BA18" t="s">
        <v>296</v>
      </c>
      <c r="BB18">
        <v>601.11</v>
      </c>
      <c r="BC18">
        <f>AR18-BB18</f>
        <v>0</v>
      </c>
      <c r="BD18">
        <f>(AR18-AQ18)/(AR18-BB18)</f>
        <v>0</v>
      </c>
      <c r="BE18">
        <f>(AL18-AR18)/(AL18-BB18)</f>
        <v>0</v>
      </c>
      <c r="BF18">
        <f>(AR18-AQ18)/(AR18-AK18)</f>
        <v>0</v>
      </c>
      <c r="BG18">
        <f>(AL18-AR18)/(AL18-AK18)</f>
        <v>0</v>
      </c>
      <c r="BH18">
        <f>$B$11*CF18+$C$11*CG18+$F$11*CH18*(1-CK18)</f>
        <v>0</v>
      </c>
      <c r="BI18">
        <f>BH18*BJ18</f>
        <v>0</v>
      </c>
      <c r="BJ18">
        <f>($B$11*$D$9+$C$11*$D$9+$F$11*((CU18+CM18)/MAX(CU18+CM18+CV18, 0.1)*$I$9+CV18/MAX(CU18+CM18+CV18, 0.1)*$J$9))/($B$11+$C$11+$F$11)</f>
        <v>0</v>
      </c>
      <c r="BK18">
        <f>($B$11*$K$9+$C$11*$K$9+$F$11*((CU18+CM18)/MAX(CU18+CM18+CV18, 0.1)*$P$9+CV18/MAX(CU18+CM18+CV18, 0.1)*$Q$9))/($B$11+$C$11+$F$11)</f>
        <v>0</v>
      </c>
      <c r="BL18">
        <v>6</v>
      </c>
      <c r="BM18">
        <v>0.5</v>
      </c>
      <c r="BN18" t="s">
        <v>290</v>
      </c>
      <c r="BO18">
        <v>2</v>
      </c>
      <c r="BP18">
        <v>1605303641.85</v>
      </c>
      <c r="BQ18">
        <v>392.558266666667</v>
      </c>
      <c r="BR18">
        <v>399.8757</v>
      </c>
      <c r="BS18">
        <v>37.5775966666667</v>
      </c>
      <c r="BT18">
        <v>36.6882433333333</v>
      </c>
      <c r="BU18">
        <v>390.797433333333</v>
      </c>
      <c r="BV18">
        <v>36.9843233333333</v>
      </c>
      <c r="BW18">
        <v>500.0162</v>
      </c>
      <c r="BX18">
        <v>101.591966666667</v>
      </c>
      <c r="BY18">
        <v>0.0488811533333333</v>
      </c>
      <c r="BZ18">
        <v>35.5111266666667</v>
      </c>
      <c r="CA18">
        <v>35.7755433333333</v>
      </c>
      <c r="CB18">
        <v>999.9</v>
      </c>
      <c r="CC18">
        <v>0</v>
      </c>
      <c r="CD18">
        <v>0</v>
      </c>
      <c r="CE18">
        <v>9999.23033333333</v>
      </c>
      <c r="CF18">
        <v>0</v>
      </c>
      <c r="CG18">
        <v>190.995266666667</v>
      </c>
      <c r="CH18">
        <v>1400.05633333333</v>
      </c>
      <c r="CI18">
        <v>0.8999926</v>
      </c>
      <c r="CJ18">
        <v>0.10000732</v>
      </c>
      <c r="CK18">
        <v>0</v>
      </c>
      <c r="CL18">
        <v>818.358766666667</v>
      </c>
      <c r="CM18">
        <v>4.99938</v>
      </c>
      <c r="CN18">
        <v>11662.79</v>
      </c>
      <c r="CO18">
        <v>11164.75</v>
      </c>
      <c r="CP18">
        <v>49.7830666666667</v>
      </c>
      <c r="CQ18">
        <v>50.875</v>
      </c>
      <c r="CR18">
        <v>50.312</v>
      </c>
      <c r="CS18">
        <v>51.25</v>
      </c>
      <c r="CT18">
        <v>51.7541333333333</v>
      </c>
      <c r="CU18">
        <v>1255.53833333333</v>
      </c>
      <c r="CV18">
        <v>139.518</v>
      </c>
      <c r="CW18">
        <v>0</v>
      </c>
      <c r="CX18">
        <v>165.600000143051</v>
      </c>
      <c r="CY18">
        <v>0</v>
      </c>
      <c r="CZ18">
        <v>818.034807692308</v>
      </c>
      <c r="DA18">
        <v>-55.3263931806774</v>
      </c>
      <c r="DB18">
        <v>-797.972650116926</v>
      </c>
      <c r="DC18">
        <v>11657.7653846154</v>
      </c>
      <c r="DD18">
        <v>15</v>
      </c>
      <c r="DE18">
        <v>1605303265.5</v>
      </c>
      <c r="DF18" t="s">
        <v>291</v>
      </c>
      <c r="DG18">
        <v>1605303265.5</v>
      </c>
      <c r="DH18">
        <v>1605303243</v>
      </c>
      <c r="DI18">
        <v>6</v>
      </c>
      <c r="DJ18">
        <v>0.093</v>
      </c>
      <c r="DK18">
        <v>0.018</v>
      </c>
      <c r="DL18">
        <v>1.761</v>
      </c>
      <c r="DM18">
        <v>0.593</v>
      </c>
      <c r="DN18">
        <v>403</v>
      </c>
      <c r="DO18">
        <v>37</v>
      </c>
      <c r="DP18">
        <v>0.18</v>
      </c>
      <c r="DQ18">
        <v>0.17</v>
      </c>
      <c r="DR18">
        <v>5.80544769783696</v>
      </c>
      <c r="DS18">
        <v>-0.815260646516572</v>
      </c>
      <c r="DT18">
        <v>0.313142333252063</v>
      </c>
      <c r="DU18">
        <v>0</v>
      </c>
      <c r="DV18">
        <v>-7.31729166666666</v>
      </c>
      <c r="DW18">
        <v>-0.00991741935484236</v>
      </c>
      <c r="DX18">
        <v>0.357868264757516</v>
      </c>
      <c r="DY18">
        <v>1</v>
      </c>
      <c r="DZ18">
        <v>0.889346166666667</v>
      </c>
      <c r="EA18">
        <v>0.332121050055617</v>
      </c>
      <c r="EB18">
        <v>0.0239948143384959</v>
      </c>
      <c r="EC18">
        <v>0</v>
      </c>
      <c r="ED18">
        <v>1</v>
      </c>
      <c r="EE18">
        <v>3</v>
      </c>
      <c r="EF18" t="s">
        <v>297</v>
      </c>
      <c r="EG18">
        <v>100</v>
      </c>
      <c r="EH18">
        <v>100</v>
      </c>
      <c r="EI18">
        <v>1.761</v>
      </c>
      <c r="EJ18">
        <v>0.5932</v>
      </c>
      <c r="EK18">
        <v>1.7608095238096</v>
      </c>
      <c r="EL18">
        <v>0</v>
      </c>
      <c r="EM18">
        <v>0</v>
      </c>
      <c r="EN18">
        <v>0</v>
      </c>
      <c r="EO18">
        <v>0.593265000000002</v>
      </c>
      <c r="EP18">
        <v>0</v>
      </c>
      <c r="EQ18">
        <v>0</v>
      </c>
      <c r="ER18">
        <v>0</v>
      </c>
      <c r="ES18">
        <v>-1</v>
      </c>
      <c r="ET18">
        <v>-1</v>
      </c>
      <c r="EU18">
        <v>-1</v>
      </c>
      <c r="EV18">
        <v>-1</v>
      </c>
      <c r="EW18">
        <v>6.4</v>
      </c>
      <c r="EX18">
        <v>6.8</v>
      </c>
      <c r="EY18">
        <v>2</v>
      </c>
      <c r="EZ18">
        <v>484.488</v>
      </c>
      <c r="FA18">
        <v>551.703</v>
      </c>
      <c r="FB18">
        <v>34.1261</v>
      </c>
      <c r="FC18">
        <v>32.5405</v>
      </c>
      <c r="FD18">
        <v>30.0001</v>
      </c>
      <c r="FE18">
        <v>32.1658</v>
      </c>
      <c r="FF18">
        <v>32.2171</v>
      </c>
      <c r="FG18">
        <v>20.773</v>
      </c>
      <c r="FH18">
        <v>0</v>
      </c>
      <c r="FI18">
        <v>100</v>
      </c>
      <c r="FJ18">
        <v>-999.9</v>
      </c>
      <c r="FK18">
        <v>400</v>
      </c>
      <c r="FL18">
        <v>37.7502</v>
      </c>
      <c r="FM18">
        <v>101.226</v>
      </c>
      <c r="FN18">
        <v>100.558</v>
      </c>
    </row>
    <row r="19" spans="1:170">
      <c r="A19">
        <v>3</v>
      </c>
      <c r="B19">
        <v>1605303969.1</v>
      </c>
      <c r="C19">
        <v>486</v>
      </c>
      <c r="D19" t="s">
        <v>298</v>
      </c>
      <c r="E19" t="s">
        <v>299</v>
      </c>
      <c r="F19" t="s">
        <v>300</v>
      </c>
      <c r="G19" t="s">
        <v>301</v>
      </c>
      <c r="H19">
        <v>1605303961.1</v>
      </c>
      <c r="I19">
        <f>BW19*AG19*(BS19-BT19)/(100*BL19*(1000-AG19*BS19))</f>
        <v>0</v>
      </c>
      <c r="J19">
        <f>BW19*AG19*(BR19-BQ19*(1000-AG19*BT19)/(1000-AG19*BS19))/(100*BL19)</f>
        <v>0</v>
      </c>
      <c r="K19">
        <f>BQ19 - IF(AG19&gt;1, J19*BL19*100.0/(AI19*CE19), 0)</f>
        <v>0</v>
      </c>
      <c r="L19">
        <f>((R19-I19/2)*K19-J19)/(R19+I19/2)</f>
        <v>0</v>
      </c>
      <c r="M19">
        <f>L19*(BX19+BY19)/1000.0</f>
        <v>0</v>
      </c>
      <c r="N19">
        <f>(BQ19 - IF(AG19&gt;1, J19*BL19*100.0/(AI19*CE19), 0))*(BX19+BY19)/1000.0</f>
        <v>0</v>
      </c>
      <c r="O19">
        <f>2.0/((1/Q19-1/P19)+SIGN(Q19)*SQRT((1/Q19-1/P19)*(1/Q19-1/P19) + 4*BM19/((BM19+1)*(BM19+1))*(2*1/Q19*1/P19-1/P19*1/P19)))</f>
        <v>0</v>
      </c>
      <c r="P19">
        <f>IF(LEFT(BN19,1)&lt;&gt;"0",IF(LEFT(BN19,1)="1",3.0,BO19),$D$5+$E$5*(CE19*BX19/($K$5*1000))+$F$5*(CE19*BX19/($K$5*1000))*MAX(MIN(BL19,$J$5),$I$5)*MAX(MIN(BL19,$J$5),$I$5)+$G$5*MAX(MIN(BL19,$J$5),$I$5)*(CE19*BX19/($K$5*1000))+$H$5*(CE19*BX19/($K$5*1000))*(CE19*BX19/($K$5*1000)))</f>
        <v>0</v>
      </c>
      <c r="Q19">
        <f>I19*(1000-(1000*0.61365*exp(17.502*U19/(240.97+U19))/(BX19+BY19)+BS19)/2)/(1000*0.61365*exp(17.502*U19/(240.97+U19))/(BX19+BY19)-BS19)</f>
        <v>0</v>
      </c>
      <c r="R19">
        <f>1/((BM19+1)/(O19/1.6)+1/(P19/1.37)) + BM19/((BM19+1)/(O19/1.6) + BM19/(P19/1.37))</f>
        <v>0</v>
      </c>
      <c r="S19">
        <f>(BI19*BK19)</f>
        <v>0</v>
      </c>
      <c r="T19">
        <f>(BZ19+(S19+2*0.95*5.67E-8*(((BZ19+$B$7)+273)^4-(BZ19+273)^4)-44100*I19)/(1.84*29.3*P19+8*0.95*5.67E-8*(BZ19+273)^3))</f>
        <v>0</v>
      </c>
      <c r="U19">
        <f>($C$7*CA19+$D$7*CB19+$E$7*T19)</f>
        <v>0</v>
      </c>
      <c r="V19">
        <f>0.61365*exp(17.502*U19/(240.97+U19))</f>
        <v>0</v>
      </c>
      <c r="W19">
        <f>(X19/Y19*100)</f>
        <v>0</v>
      </c>
      <c r="X19">
        <f>BS19*(BX19+BY19)/1000</f>
        <v>0</v>
      </c>
      <c r="Y19">
        <f>0.61365*exp(17.502*BZ19/(240.97+BZ19))</f>
        <v>0</v>
      </c>
      <c r="Z19">
        <f>(V19-BS19*(BX19+BY19)/1000)</f>
        <v>0</v>
      </c>
      <c r="AA19">
        <f>(-I19*44100)</f>
        <v>0</v>
      </c>
      <c r="AB19">
        <f>2*29.3*P19*0.92*(BZ19-U19)</f>
        <v>0</v>
      </c>
      <c r="AC19">
        <f>2*0.95*5.67E-8*(((BZ19+$B$7)+273)^4-(U19+273)^4)</f>
        <v>0</v>
      </c>
      <c r="AD19">
        <f>S19+AC19+AA19+AB19</f>
        <v>0</v>
      </c>
      <c r="AE19">
        <v>0</v>
      </c>
      <c r="AF19">
        <v>0</v>
      </c>
      <c r="AG19">
        <f>IF(AE19*$H$13&gt;=AI19,1.0,(AI19/(AI19-AE19*$H$13)))</f>
        <v>0</v>
      </c>
      <c r="AH19">
        <f>(AG19-1)*100</f>
        <v>0</v>
      </c>
      <c r="AI19">
        <f>MAX(0,($B$13+$C$13*CE19)/(1+$D$13*CE19)*BX19/(BZ19+273)*$E$13)</f>
        <v>0</v>
      </c>
      <c r="AJ19" t="s">
        <v>287</v>
      </c>
      <c r="AK19">
        <v>715.476923076923</v>
      </c>
      <c r="AL19">
        <v>3262.08</v>
      </c>
      <c r="AM19">
        <f>AL19-AK19</f>
        <v>0</v>
      </c>
      <c r="AN19">
        <f>AM19/AL19</f>
        <v>0</v>
      </c>
      <c r="AO19">
        <v>-0.577747479816223</v>
      </c>
      <c r="AP19" t="s">
        <v>302</v>
      </c>
      <c r="AQ19">
        <v>732.931384615385</v>
      </c>
      <c r="AR19">
        <v>833.87</v>
      </c>
      <c r="AS19">
        <f>1-AQ19/AR19</f>
        <v>0</v>
      </c>
      <c r="AT19">
        <v>0.5</v>
      </c>
      <c r="AU19">
        <f>BI19</f>
        <v>0</v>
      </c>
      <c r="AV19">
        <f>J19</f>
        <v>0</v>
      </c>
      <c r="AW19">
        <f>AS19*AT19*AU19</f>
        <v>0</v>
      </c>
      <c r="AX19">
        <f>BC19/AR19</f>
        <v>0</v>
      </c>
      <c r="AY19">
        <f>(AV19-AO19)/AU19</f>
        <v>0</v>
      </c>
      <c r="AZ19">
        <f>(AL19-AR19)/AR19</f>
        <v>0</v>
      </c>
      <c r="BA19" t="s">
        <v>303</v>
      </c>
      <c r="BB19">
        <v>542.08</v>
      </c>
      <c r="BC19">
        <f>AR19-BB19</f>
        <v>0</v>
      </c>
      <c r="BD19">
        <f>(AR19-AQ19)/(AR19-BB19)</f>
        <v>0</v>
      </c>
      <c r="BE19">
        <f>(AL19-AR19)/(AL19-BB19)</f>
        <v>0</v>
      </c>
      <c r="BF19">
        <f>(AR19-AQ19)/(AR19-AK19)</f>
        <v>0</v>
      </c>
      <c r="BG19">
        <f>(AL19-AR19)/(AL19-AK19)</f>
        <v>0</v>
      </c>
      <c r="BH19">
        <f>$B$11*CF19+$C$11*CG19+$F$11*CH19*(1-CK19)</f>
        <v>0</v>
      </c>
      <c r="BI19">
        <f>BH19*BJ19</f>
        <v>0</v>
      </c>
      <c r="BJ19">
        <f>($B$11*$D$9+$C$11*$D$9+$F$11*((CU19+CM19)/MAX(CU19+CM19+CV19, 0.1)*$I$9+CV19/MAX(CU19+CM19+CV19, 0.1)*$J$9))/($B$11+$C$11+$F$11)</f>
        <v>0</v>
      </c>
      <c r="BK19">
        <f>($B$11*$K$9+$C$11*$K$9+$F$11*((CU19+CM19)/MAX(CU19+CM19+CV19, 0.1)*$P$9+CV19/MAX(CU19+CM19+CV19, 0.1)*$Q$9))/($B$11+$C$11+$F$11)</f>
        <v>0</v>
      </c>
      <c r="BL19">
        <v>6</v>
      </c>
      <c r="BM19">
        <v>0.5</v>
      </c>
      <c r="BN19" t="s">
        <v>290</v>
      </c>
      <c r="BO19">
        <v>2</v>
      </c>
      <c r="BP19">
        <v>1605303961.1</v>
      </c>
      <c r="BQ19">
        <v>394.519032258064</v>
      </c>
      <c r="BR19">
        <v>399.730387096774</v>
      </c>
      <c r="BS19">
        <v>37.6620032258065</v>
      </c>
      <c r="BT19">
        <v>36.7701548387097</v>
      </c>
      <c r="BU19">
        <v>392.758161290323</v>
      </c>
      <c r="BV19">
        <v>37.0687387096774</v>
      </c>
      <c r="BW19">
        <v>499.980290322581</v>
      </c>
      <c r="BX19">
        <v>101.595258064516</v>
      </c>
      <c r="BY19">
        <v>0.0483684935483871</v>
      </c>
      <c r="BZ19">
        <v>35.5400064516129</v>
      </c>
      <c r="CA19">
        <v>35.6554935483871</v>
      </c>
      <c r="CB19">
        <v>999.9</v>
      </c>
      <c r="CC19">
        <v>0</v>
      </c>
      <c r="CD19">
        <v>0</v>
      </c>
      <c r="CE19">
        <v>9979.37580645161</v>
      </c>
      <c r="CF19">
        <v>0</v>
      </c>
      <c r="CG19">
        <v>226.902774193548</v>
      </c>
      <c r="CH19">
        <v>1400.00451612903</v>
      </c>
      <c r="CI19">
        <v>0.900000516129032</v>
      </c>
      <c r="CJ19">
        <v>0.0999994064516129</v>
      </c>
      <c r="CK19">
        <v>0</v>
      </c>
      <c r="CL19">
        <v>734.077806451613</v>
      </c>
      <c r="CM19">
        <v>4.99938</v>
      </c>
      <c r="CN19">
        <v>10522.1483870968</v>
      </c>
      <c r="CO19">
        <v>11164.3838709677</v>
      </c>
      <c r="CP19">
        <v>49.7134193548387</v>
      </c>
      <c r="CQ19">
        <v>50.812</v>
      </c>
      <c r="CR19">
        <v>50.25</v>
      </c>
      <c r="CS19">
        <v>51.187</v>
      </c>
      <c r="CT19">
        <v>51.75</v>
      </c>
      <c r="CU19">
        <v>1255.50387096774</v>
      </c>
      <c r="CV19">
        <v>139.501290322581</v>
      </c>
      <c r="CW19">
        <v>0</v>
      </c>
      <c r="CX19">
        <v>318.799999952316</v>
      </c>
      <c r="CY19">
        <v>0</v>
      </c>
      <c r="CZ19">
        <v>732.931384615385</v>
      </c>
      <c r="DA19">
        <v>-103.250393245474</v>
      </c>
      <c r="DB19">
        <v>-1478.50256502427</v>
      </c>
      <c r="DC19">
        <v>10506.0923076923</v>
      </c>
      <c r="DD19">
        <v>15</v>
      </c>
      <c r="DE19">
        <v>1605303265.5</v>
      </c>
      <c r="DF19" t="s">
        <v>291</v>
      </c>
      <c r="DG19">
        <v>1605303265.5</v>
      </c>
      <c r="DH19">
        <v>1605303243</v>
      </c>
      <c r="DI19">
        <v>6</v>
      </c>
      <c r="DJ19">
        <v>0.093</v>
      </c>
      <c r="DK19">
        <v>0.018</v>
      </c>
      <c r="DL19">
        <v>1.761</v>
      </c>
      <c r="DM19">
        <v>0.593</v>
      </c>
      <c r="DN19">
        <v>403</v>
      </c>
      <c r="DO19">
        <v>37</v>
      </c>
      <c r="DP19">
        <v>0.18</v>
      </c>
      <c r="DQ19">
        <v>0.17</v>
      </c>
      <c r="DR19">
        <v>4.04223234041942</v>
      </c>
      <c r="DS19">
        <v>-2.27319033014507</v>
      </c>
      <c r="DT19">
        <v>0.53207738228907</v>
      </c>
      <c r="DU19">
        <v>0</v>
      </c>
      <c r="DV19">
        <v>-5.172676</v>
      </c>
      <c r="DW19">
        <v>0.452418954393775</v>
      </c>
      <c r="DX19">
        <v>0.528729840596626</v>
      </c>
      <c r="DY19">
        <v>0</v>
      </c>
      <c r="DZ19">
        <v>0.892425733333333</v>
      </c>
      <c r="EA19">
        <v>-0.108937521690766</v>
      </c>
      <c r="EB19">
        <v>0.00819189030254244</v>
      </c>
      <c r="EC19">
        <v>1</v>
      </c>
      <c r="ED19">
        <v>1</v>
      </c>
      <c r="EE19">
        <v>3</v>
      </c>
      <c r="EF19" t="s">
        <v>297</v>
      </c>
      <c r="EG19">
        <v>100</v>
      </c>
      <c r="EH19">
        <v>100</v>
      </c>
      <c r="EI19">
        <v>1.761</v>
      </c>
      <c r="EJ19">
        <v>0.5933</v>
      </c>
      <c r="EK19">
        <v>1.7608095238096</v>
      </c>
      <c r="EL19">
        <v>0</v>
      </c>
      <c r="EM19">
        <v>0</v>
      </c>
      <c r="EN19">
        <v>0</v>
      </c>
      <c r="EO19">
        <v>0.593265000000002</v>
      </c>
      <c r="EP19">
        <v>0</v>
      </c>
      <c r="EQ19">
        <v>0</v>
      </c>
      <c r="ER19">
        <v>0</v>
      </c>
      <c r="ES19">
        <v>-1</v>
      </c>
      <c r="ET19">
        <v>-1</v>
      </c>
      <c r="EU19">
        <v>-1</v>
      </c>
      <c r="EV19">
        <v>-1</v>
      </c>
      <c r="EW19">
        <v>11.7</v>
      </c>
      <c r="EX19">
        <v>12.1</v>
      </c>
      <c r="EY19">
        <v>2</v>
      </c>
      <c r="EZ19">
        <v>492.341</v>
      </c>
      <c r="FA19">
        <v>552.106</v>
      </c>
      <c r="FB19">
        <v>34.1779</v>
      </c>
      <c r="FC19">
        <v>32.5146</v>
      </c>
      <c r="FD19">
        <v>30.0001</v>
      </c>
      <c r="FE19">
        <v>32.1431</v>
      </c>
      <c r="FF19">
        <v>32.1972</v>
      </c>
      <c r="FG19">
        <v>20.6279</v>
      </c>
      <c r="FH19">
        <v>0</v>
      </c>
      <c r="FI19">
        <v>100</v>
      </c>
      <c r="FJ19">
        <v>-999.9</v>
      </c>
      <c r="FK19">
        <v>400</v>
      </c>
      <c r="FL19">
        <v>37.5151</v>
      </c>
      <c r="FM19">
        <v>101.241</v>
      </c>
      <c r="FN19">
        <v>100.576</v>
      </c>
    </row>
    <row r="20" spans="1:170">
      <c r="A20">
        <v>4</v>
      </c>
      <c r="B20">
        <v>1605304232.6</v>
      </c>
      <c r="C20">
        <v>749.5</v>
      </c>
      <c r="D20" t="s">
        <v>304</v>
      </c>
      <c r="E20" t="s">
        <v>305</v>
      </c>
      <c r="F20" t="s">
        <v>300</v>
      </c>
      <c r="G20" t="s">
        <v>301</v>
      </c>
      <c r="H20">
        <v>1605304224.6</v>
      </c>
      <c r="I20">
        <f>BW20*AG20*(BS20-BT20)/(100*BL20*(1000-AG20*BS20))</f>
        <v>0</v>
      </c>
      <c r="J20">
        <f>BW20*AG20*(BR20-BQ20*(1000-AG20*BT20)/(1000-AG20*BS20))/(100*BL20)</f>
        <v>0</v>
      </c>
      <c r="K20">
        <f>BQ20 - IF(AG20&gt;1, J20*BL20*100.0/(AI20*CE20), 0)</f>
        <v>0</v>
      </c>
      <c r="L20">
        <f>((R20-I20/2)*K20-J20)/(R20+I20/2)</f>
        <v>0</v>
      </c>
      <c r="M20">
        <f>L20*(BX20+BY20)/1000.0</f>
        <v>0</v>
      </c>
      <c r="N20">
        <f>(BQ20 - IF(AG20&gt;1, J20*BL20*100.0/(AI20*CE20), 0))*(BX20+BY20)/1000.0</f>
        <v>0</v>
      </c>
      <c r="O20">
        <f>2.0/((1/Q20-1/P20)+SIGN(Q20)*SQRT((1/Q20-1/P20)*(1/Q20-1/P20) + 4*BM20/((BM20+1)*(BM20+1))*(2*1/Q20*1/P20-1/P20*1/P20)))</f>
        <v>0</v>
      </c>
      <c r="P20">
        <f>IF(LEFT(BN20,1)&lt;&gt;"0",IF(LEFT(BN20,1)="1",3.0,BO20),$D$5+$E$5*(CE20*BX20/($K$5*1000))+$F$5*(CE20*BX20/($K$5*1000))*MAX(MIN(BL20,$J$5),$I$5)*MAX(MIN(BL20,$J$5),$I$5)+$G$5*MAX(MIN(BL20,$J$5),$I$5)*(CE20*BX20/($K$5*1000))+$H$5*(CE20*BX20/($K$5*1000))*(CE20*BX20/($K$5*1000)))</f>
        <v>0</v>
      </c>
      <c r="Q20">
        <f>I20*(1000-(1000*0.61365*exp(17.502*U20/(240.97+U20))/(BX20+BY20)+BS20)/2)/(1000*0.61365*exp(17.502*U20/(240.97+U20))/(BX20+BY20)-BS20)</f>
        <v>0</v>
      </c>
      <c r="R20">
        <f>1/((BM20+1)/(O20/1.6)+1/(P20/1.37)) + BM20/((BM20+1)/(O20/1.6) + BM20/(P20/1.37))</f>
        <v>0</v>
      </c>
      <c r="S20">
        <f>(BI20*BK20)</f>
        <v>0</v>
      </c>
      <c r="T20">
        <f>(BZ20+(S20+2*0.95*5.67E-8*(((BZ20+$B$7)+273)^4-(BZ20+273)^4)-44100*I20)/(1.84*29.3*P20+8*0.95*5.67E-8*(BZ20+273)^3))</f>
        <v>0</v>
      </c>
      <c r="U20">
        <f>($C$7*CA20+$D$7*CB20+$E$7*T20)</f>
        <v>0</v>
      </c>
      <c r="V20">
        <f>0.61365*exp(17.502*U20/(240.97+U20))</f>
        <v>0</v>
      </c>
      <c r="W20">
        <f>(X20/Y20*100)</f>
        <v>0</v>
      </c>
      <c r="X20">
        <f>BS20*(BX20+BY20)/1000</f>
        <v>0</v>
      </c>
      <c r="Y20">
        <f>0.61365*exp(17.502*BZ20/(240.97+BZ20))</f>
        <v>0</v>
      </c>
      <c r="Z20">
        <f>(V20-BS20*(BX20+BY20)/1000)</f>
        <v>0</v>
      </c>
      <c r="AA20">
        <f>(-I20*44100)</f>
        <v>0</v>
      </c>
      <c r="AB20">
        <f>2*29.3*P20*0.92*(BZ20-U20)</f>
        <v>0</v>
      </c>
      <c r="AC20">
        <f>2*0.95*5.67E-8*(((BZ20+$B$7)+273)^4-(U20+273)^4)</f>
        <v>0</v>
      </c>
      <c r="AD20">
        <f>S20+AC20+AA20+AB20</f>
        <v>0</v>
      </c>
      <c r="AE20">
        <v>0</v>
      </c>
      <c r="AF20">
        <v>0</v>
      </c>
      <c r="AG20">
        <f>IF(AE20*$H$13&gt;=AI20,1.0,(AI20/(AI20-AE20*$H$13)))</f>
        <v>0</v>
      </c>
      <c r="AH20">
        <f>(AG20-1)*100</f>
        <v>0</v>
      </c>
      <c r="AI20">
        <f>MAX(0,($B$13+$C$13*CE20)/(1+$D$13*CE20)*BX20/(BZ20+273)*$E$13)</f>
        <v>0</v>
      </c>
      <c r="AJ20" t="s">
        <v>287</v>
      </c>
      <c r="AK20">
        <v>715.476923076923</v>
      </c>
      <c r="AL20">
        <v>3262.08</v>
      </c>
      <c r="AM20">
        <f>AL20-AK20</f>
        <v>0</v>
      </c>
      <c r="AN20">
        <f>AM20/AL20</f>
        <v>0</v>
      </c>
      <c r="AO20">
        <v>-0.577747479816223</v>
      </c>
      <c r="AP20" t="s">
        <v>306</v>
      </c>
      <c r="AQ20">
        <v>561.283076923077</v>
      </c>
      <c r="AR20">
        <v>638.29</v>
      </c>
      <c r="AS20">
        <f>1-AQ20/AR20</f>
        <v>0</v>
      </c>
      <c r="AT20">
        <v>0.5</v>
      </c>
      <c r="AU20">
        <f>BI20</f>
        <v>0</v>
      </c>
      <c r="AV20">
        <f>J20</f>
        <v>0</v>
      </c>
      <c r="AW20">
        <f>AS20*AT20*AU20</f>
        <v>0</v>
      </c>
      <c r="AX20">
        <f>BC20/AR20</f>
        <v>0</v>
      </c>
      <c r="AY20">
        <f>(AV20-AO20)/AU20</f>
        <v>0</v>
      </c>
      <c r="AZ20">
        <f>(AL20-AR20)/AR20</f>
        <v>0</v>
      </c>
      <c r="BA20" t="s">
        <v>307</v>
      </c>
      <c r="BB20">
        <v>463.23</v>
      </c>
      <c r="BC20">
        <f>AR20-BB20</f>
        <v>0</v>
      </c>
      <c r="BD20">
        <f>(AR20-AQ20)/(AR20-BB20)</f>
        <v>0</v>
      </c>
      <c r="BE20">
        <f>(AL20-AR20)/(AL20-BB20)</f>
        <v>0</v>
      </c>
      <c r="BF20">
        <f>(AR20-AQ20)/(AR20-AK20)</f>
        <v>0</v>
      </c>
      <c r="BG20">
        <f>(AL20-AR20)/(AL20-AK20)</f>
        <v>0</v>
      </c>
      <c r="BH20">
        <f>$B$11*CF20+$C$11*CG20+$F$11*CH20*(1-CK20)</f>
        <v>0</v>
      </c>
      <c r="BI20">
        <f>BH20*BJ20</f>
        <v>0</v>
      </c>
      <c r="BJ20">
        <f>($B$11*$D$9+$C$11*$D$9+$F$11*((CU20+CM20)/MAX(CU20+CM20+CV20, 0.1)*$I$9+CV20/MAX(CU20+CM20+CV20, 0.1)*$J$9))/($B$11+$C$11+$F$11)</f>
        <v>0</v>
      </c>
      <c r="BK20">
        <f>($B$11*$K$9+$C$11*$K$9+$F$11*((CU20+CM20)/MAX(CU20+CM20+CV20, 0.1)*$P$9+CV20/MAX(CU20+CM20+CV20, 0.1)*$Q$9))/($B$11+$C$11+$F$11)</f>
        <v>0</v>
      </c>
      <c r="BL20">
        <v>6</v>
      </c>
      <c r="BM20">
        <v>0.5</v>
      </c>
      <c r="BN20" t="s">
        <v>290</v>
      </c>
      <c r="BO20">
        <v>2</v>
      </c>
      <c r="BP20">
        <v>1605304224.6</v>
      </c>
      <c r="BQ20">
        <v>397.293935483871</v>
      </c>
      <c r="BR20">
        <v>400.135161290323</v>
      </c>
      <c r="BS20">
        <v>37.0879032258064</v>
      </c>
      <c r="BT20">
        <v>36.7248548387097</v>
      </c>
      <c r="BU20">
        <v>395.533193548387</v>
      </c>
      <c r="BV20">
        <v>36.4946419354839</v>
      </c>
      <c r="BW20">
        <v>500.009612903226</v>
      </c>
      <c r="BX20">
        <v>101.587548387097</v>
      </c>
      <c r="BY20">
        <v>0.0473653774193548</v>
      </c>
      <c r="BZ20">
        <v>35.4882290322581</v>
      </c>
      <c r="CA20">
        <v>35.5685516129032</v>
      </c>
      <c r="CB20">
        <v>999.9</v>
      </c>
      <c r="CC20">
        <v>0</v>
      </c>
      <c r="CD20">
        <v>0</v>
      </c>
      <c r="CE20">
        <v>10001.9129032258</v>
      </c>
      <c r="CF20">
        <v>0</v>
      </c>
      <c r="CG20">
        <v>232.795</v>
      </c>
      <c r="CH20">
        <v>1400.00612903226</v>
      </c>
      <c r="CI20">
        <v>0.899997935483871</v>
      </c>
      <c r="CJ20">
        <v>0.100002090322581</v>
      </c>
      <c r="CK20">
        <v>0</v>
      </c>
      <c r="CL20">
        <v>561.439612903226</v>
      </c>
      <c r="CM20">
        <v>4.99938</v>
      </c>
      <c r="CN20">
        <v>8040.98677419355</v>
      </c>
      <c r="CO20">
        <v>11164.364516129</v>
      </c>
      <c r="CP20">
        <v>49.635</v>
      </c>
      <c r="CQ20">
        <v>50.687</v>
      </c>
      <c r="CR20">
        <v>50.187</v>
      </c>
      <c r="CS20">
        <v>51.062</v>
      </c>
      <c r="CT20">
        <v>51.687</v>
      </c>
      <c r="CU20">
        <v>1255.50419354839</v>
      </c>
      <c r="CV20">
        <v>139.502903225806</v>
      </c>
      <c r="CW20">
        <v>0</v>
      </c>
      <c r="CX20">
        <v>262.799999952316</v>
      </c>
      <c r="CY20">
        <v>0</v>
      </c>
      <c r="CZ20">
        <v>561.283076923077</v>
      </c>
      <c r="DA20">
        <v>-14.2477264967554</v>
      </c>
      <c r="DB20">
        <v>-204.363077037252</v>
      </c>
      <c r="DC20">
        <v>8038.78846153846</v>
      </c>
      <c r="DD20">
        <v>15</v>
      </c>
      <c r="DE20">
        <v>1605303265.5</v>
      </c>
      <c r="DF20" t="s">
        <v>291</v>
      </c>
      <c r="DG20">
        <v>1605303265.5</v>
      </c>
      <c r="DH20">
        <v>1605303243</v>
      </c>
      <c r="DI20">
        <v>6</v>
      </c>
      <c r="DJ20">
        <v>0.093</v>
      </c>
      <c r="DK20">
        <v>0.018</v>
      </c>
      <c r="DL20">
        <v>1.761</v>
      </c>
      <c r="DM20">
        <v>0.593</v>
      </c>
      <c r="DN20">
        <v>403</v>
      </c>
      <c r="DO20">
        <v>37</v>
      </c>
      <c r="DP20">
        <v>0.18</v>
      </c>
      <c r="DQ20">
        <v>0.17</v>
      </c>
      <c r="DR20">
        <v>2.2846998996082</v>
      </c>
      <c r="DS20">
        <v>-5.90152503515463</v>
      </c>
      <c r="DT20">
        <v>0.701414514231181</v>
      </c>
      <c r="DU20">
        <v>0</v>
      </c>
      <c r="DV20">
        <v>-2.85318366666667</v>
      </c>
      <c r="DW20">
        <v>8.65340716351501</v>
      </c>
      <c r="DX20">
        <v>0.885349366421653</v>
      </c>
      <c r="DY20">
        <v>0</v>
      </c>
      <c r="DZ20">
        <v>0.362815033333333</v>
      </c>
      <c r="EA20">
        <v>-0.0594770989988871</v>
      </c>
      <c r="EB20">
        <v>0.00440462317331334</v>
      </c>
      <c r="EC20">
        <v>1</v>
      </c>
      <c r="ED20">
        <v>1</v>
      </c>
      <c r="EE20">
        <v>3</v>
      </c>
      <c r="EF20" t="s">
        <v>297</v>
      </c>
      <c r="EG20">
        <v>100</v>
      </c>
      <c r="EH20">
        <v>100</v>
      </c>
      <c r="EI20">
        <v>1.761</v>
      </c>
      <c r="EJ20">
        <v>0.5932</v>
      </c>
      <c r="EK20">
        <v>1.7608095238096</v>
      </c>
      <c r="EL20">
        <v>0</v>
      </c>
      <c r="EM20">
        <v>0</v>
      </c>
      <c r="EN20">
        <v>0</v>
      </c>
      <c r="EO20">
        <v>0.593265000000002</v>
      </c>
      <c r="EP20">
        <v>0</v>
      </c>
      <c r="EQ20">
        <v>0</v>
      </c>
      <c r="ER20">
        <v>0</v>
      </c>
      <c r="ES20">
        <v>-1</v>
      </c>
      <c r="ET20">
        <v>-1</v>
      </c>
      <c r="EU20">
        <v>-1</v>
      </c>
      <c r="EV20">
        <v>-1</v>
      </c>
      <c r="EW20">
        <v>16.1</v>
      </c>
      <c r="EX20">
        <v>16.5</v>
      </c>
      <c r="EY20">
        <v>2</v>
      </c>
      <c r="EZ20">
        <v>481.682</v>
      </c>
      <c r="FA20">
        <v>552.021</v>
      </c>
      <c r="FB20">
        <v>34.131</v>
      </c>
      <c r="FC20">
        <v>32.4541</v>
      </c>
      <c r="FD20">
        <v>30</v>
      </c>
      <c r="FE20">
        <v>32.0891</v>
      </c>
      <c r="FF20">
        <v>32.1431</v>
      </c>
      <c r="FG20">
        <v>20.7021</v>
      </c>
      <c r="FH20">
        <v>0</v>
      </c>
      <c r="FI20">
        <v>100</v>
      </c>
      <c r="FJ20">
        <v>-999.9</v>
      </c>
      <c r="FK20">
        <v>400</v>
      </c>
      <c r="FL20">
        <v>37.6234</v>
      </c>
      <c r="FM20">
        <v>101.251</v>
      </c>
      <c r="FN20">
        <v>100.584</v>
      </c>
    </row>
    <row r="21" spans="1:170">
      <c r="A21">
        <v>5</v>
      </c>
      <c r="B21">
        <v>1605304622.1</v>
      </c>
      <c r="C21">
        <v>1139</v>
      </c>
      <c r="D21" t="s">
        <v>308</v>
      </c>
      <c r="E21" t="s">
        <v>309</v>
      </c>
      <c r="F21" t="s">
        <v>310</v>
      </c>
      <c r="G21" t="s">
        <v>311</v>
      </c>
      <c r="H21">
        <v>1605304614.1</v>
      </c>
      <c r="I21">
        <f>BW21*AG21*(BS21-BT21)/(100*BL21*(1000-AG21*BS21))</f>
        <v>0</v>
      </c>
      <c r="J21">
        <f>BW21*AG21*(BR21-BQ21*(1000-AG21*BT21)/(1000-AG21*BS21))/(100*BL21)</f>
        <v>0</v>
      </c>
      <c r="K21">
        <f>BQ21 - IF(AG21&gt;1, J21*BL21*100.0/(AI21*CE21), 0)</f>
        <v>0</v>
      </c>
      <c r="L21">
        <f>((R21-I21/2)*K21-J21)/(R21+I21/2)</f>
        <v>0</v>
      </c>
      <c r="M21">
        <f>L21*(BX21+BY21)/1000.0</f>
        <v>0</v>
      </c>
      <c r="N21">
        <f>(BQ21 - IF(AG21&gt;1, J21*BL21*100.0/(AI21*CE21), 0))*(BX21+BY21)/1000.0</f>
        <v>0</v>
      </c>
      <c r="O21">
        <f>2.0/((1/Q21-1/P21)+SIGN(Q21)*SQRT((1/Q21-1/P21)*(1/Q21-1/P21) + 4*BM21/((BM21+1)*(BM21+1))*(2*1/Q21*1/P21-1/P21*1/P21)))</f>
        <v>0</v>
      </c>
      <c r="P21">
        <f>IF(LEFT(BN21,1)&lt;&gt;"0",IF(LEFT(BN21,1)="1",3.0,BO21),$D$5+$E$5*(CE21*BX21/($K$5*1000))+$F$5*(CE21*BX21/($K$5*1000))*MAX(MIN(BL21,$J$5),$I$5)*MAX(MIN(BL21,$J$5),$I$5)+$G$5*MAX(MIN(BL21,$J$5),$I$5)*(CE21*BX21/($K$5*1000))+$H$5*(CE21*BX21/($K$5*1000))*(CE21*BX21/($K$5*1000)))</f>
        <v>0</v>
      </c>
      <c r="Q21">
        <f>I21*(1000-(1000*0.61365*exp(17.502*U21/(240.97+U21))/(BX21+BY21)+BS21)/2)/(1000*0.61365*exp(17.502*U21/(240.97+U21))/(BX21+BY21)-BS21)</f>
        <v>0</v>
      </c>
      <c r="R21">
        <f>1/((BM21+1)/(O21/1.6)+1/(P21/1.37)) + BM21/((BM21+1)/(O21/1.6) + BM21/(P21/1.37))</f>
        <v>0</v>
      </c>
      <c r="S21">
        <f>(BI21*BK21)</f>
        <v>0</v>
      </c>
      <c r="T21">
        <f>(BZ21+(S21+2*0.95*5.67E-8*(((BZ21+$B$7)+273)^4-(BZ21+273)^4)-44100*I21)/(1.84*29.3*P21+8*0.95*5.67E-8*(BZ21+273)^3))</f>
        <v>0</v>
      </c>
      <c r="U21">
        <f>($C$7*CA21+$D$7*CB21+$E$7*T21)</f>
        <v>0</v>
      </c>
      <c r="V21">
        <f>0.61365*exp(17.502*U21/(240.97+U21))</f>
        <v>0</v>
      </c>
      <c r="W21">
        <f>(X21/Y21*100)</f>
        <v>0</v>
      </c>
      <c r="X21">
        <f>BS21*(BX21+BY21)/1000</f>
        <v>0</v>
      </c>
      <c r="Y21">
        <f>0.61365*exp(17.502*BZ21/(240.97+BZ21))</f>
        <v>0</v>
      </c>
      <c r="Z21">
        <f>(V21-BS21*(BX21+BY21)/1000)</f>
        <v>0</v>
      </c>
      <c r="AA21">
        <f>(-I21*44100)</f>
        <v>0</v>
      </c>
      <c r="AB21">
        <f>2*29.3*P21*0.92*(BZ21-U21)</f>
        <v>0</v>
      </c>
      <c r="AC21">
        <f>2*0.95*5.67E-8*(((BZ21+$B$7)+273)^4-(U21+273)^4)</f>
        <v>0</v>
      </c>
      <c r="AD21">
        <f>S21+AC21+AA21+AB21</f>
        <v>0</v>
      </c>
      <c r="AE21">
        <v>18</v>
      </c>
      <c r="AF21">
        <v>4</v>
      </c>
      <c r="AG21">
        <f>IF(AE21*$H$13&gt;=AI21,1.0,(AI21/(AI21-AE21*$H$13)))</f>
        <v>0</v>
      </c>
      <c r="AH21">
        <f>(AG21-1)*100</f>
        <v>0</v>
      </c>
      <c r="AI21">
        <f>MAX(0,($B$13+$C$13*CE21)/(1+$D$13*CE21)*BX21/(BZ21+273)*$E$13)</f>
        <v>0</v>
      </c>
      <c r="AJ21" t="s">
        <v>287</v>
      </c>
      <c r="AK21">
        <v>715.476923076923</v>
      </c>
      <c r="AL21">
        <v>3262.08</v>
      </c>
      <c r="AM21">
        <f>AL21-AK21</f>
        <v>0</v>
      </c>
      <c r="AN21">
        <f>AM21/AL21</f>
        <v>0</v>
      </c>
      <c r="AO21">
        <v>-0.577747479816223</v>
      </c>
      <c r="AP21" t="s">
        <v>312</v>
      </c>
      <c r="AQ21">
        <v>508.487653846154</v>
      </c>
      <c r="AR21">
        <v>763.86</v>
      </c>
      <c r="AS21">
        <f>1-AQ21/AR21</f>
        <v>0</v>
      </c>
      <c r="AT21">
        <v>0.5</v>
      </c>
      <c r="AU21">
        <f>BI21</f>
        <v>0</v>
      </c>
      <c r="AV21">
        <f>J21</f>
        <v>0</v>
      </c>
      <c r="AW21">
        <f>AS21*AT21*AU21</f>
        <v>0</v>
      </c>
      <c r="AX21">
        <f>BC21/AR21</f>
        <v>0</v>
      </c>
      <c r="AY21">
        <f>(AV21-AO21)/AU21</f>
        <v>0</v>
      </c>
      <c r="AZ21">
        <f>(AL21-AR21)/AR21</f>
        <v>0</v>
      </c>
      <c r="BA21" t="s">
        <v>313</v>
      </c>
      <c r="BB21">
        <v>371.27</v>
      </c>
      <c r="BC21">
        <f>AR21-BB21</f>
        <v>0</v>
      </c>
      <c r="BD21">
        <f>(AR21-AQ21)/(AR21-BB21)</f>
        <v>0</v>
      </c>
      <c r="BE21">
        <f>(AL21-AR21)/(AL21-BB21)</f>
        <v>0</v>
      </c>
      <c r="BF21">
        <f>(AR21-AQ21)/(AR21-AK21)</f>
        <v>0</v>
      </c>
      <c r="BG21">
        <f>(AL21-AR21)/(AL21-AK21)</f>
        <v>0</v>
      </c>
      <c r="BH21">
        <f>$B$11*CF21+$C$11*CG21+$F$11*CH21*(1-CK21)</f>
        <v>0</v>
      </c>
      <c r="BI21">
        <f>BH21*BJ21</f>
        <v>0</v>
      </c>
      <c r="BJ21">
        <f>($B$11*$D$9+$C$11*$D$9+$F$11*((CU21+CM21)/MAX(CU21+CM21+CV21, 0.1)*$I$9+CV21/MAX(CU21+CM21+CV21, 0.1)*$J$9))/($B$11+$C$11+$F$11)</f>
        <v>0</v>
      </c>
      <c r="BK21">
        <f>($B$11*$K$9+$C$11*$K$9+$F$11*((CU21+CM21)/MAX(CU21+CM21+CV21, 0.1)*$P$9+CV21/MAX(CU21+CM21+CV21, 0.1)*$Q$9))/($B$11+$C$11+$F$11)</f>
        <v>0</v>
      </c>
      <c r="BL21">
        <v>6</v>
      </c>
      <c r="BM21">
        <v>0.5</v>
      </c>
      <c r="BN21" t="s">
        <v>290</v>
      </c>
      <c r="BO21">
        <v>2</v>
      </c>
      <c r="BP21">
        <v>1605304614.1</v>
      </c>
      <c r="BQ21">
        <v>383.280419354839</v>
      </c>
      <c r="BR21">
        <v>399.064290322581</v>
      </c>
      <c r="BS21">
        <v>36.4297580645161</v>
      </c>
      <c r="BT21">
        <v>32.9200548387097</v>
      </c>
      <c r="BU21">
        <v>381.490129032258</v>
      </c>
      <c r="BV21">
        <v>35.8446483870968</v>
      </c>
      <c r="BW21">
        <v>500.01335483871</v>
      </c>
      <c r="BX21">
        <v>101.570838709677</v>
      </c>
      <c r="BY21">
        <v>0.0438567129032258</v>
      </c>
      <c r="BZ21">
        <v>35.1682</v>
      </c>
      <c r="CA21">
        <v>34.5534290322581</v>
      </c>
      <c r="CB21">
        <v>999.9</v>
      </c>
      <c r="CC21">
        <v>0</v>
      </c>
      <c r="CD21">
        <v>0</v>
      </c>
      <c r="CE21">
        <v>10009.7209677419</v>
      </c>
      <c r="CF21">
        <v>0</v>
      </c>
      <c r="CG21">
        <v>179.626709677419</v>
      </c>
      <c r="CH21">
        <v>1399.97870967742</v>
      </c>
      <c r="CI21">
        <v>0.899998161290323</v>
      </c>
      <c r="CJ21">
        <v>0.100002077419355</v>
      </c>
      <c r="CK21">
        <v>0</v>
      </c>
      <c r="CL21">
        <v>508.535774193548</v>
      </c>
      <c r="CM21">
        <v>4.99938</v>
      </c>
      <c r="CN21">
        <v>7259.79322580645</v>
      </c>
      <c r="CO21">
        <v>11164.1516129032</v>
      </c>
      <c r="CP21">
        <v>49.437</v>
      </c>
      <c r="CQ21">
        <v>50.562</v>
      </c>
      <c r="CR21">
        <v>50</v>
      </c>
      <c r="CS21">
        <v>50.937</v>
      </c>
      <c r="CT21">
        <v>51.495935483871</v>
      </c>
      <c r="CU21">
        <v>1255.47870967742</v>
      </c>
      <c r="CV21">
        <v>139.501935483871</v>
      </c>
      <c r="CW21">
        <v>0</v>
      </c>
      <c r="CX21">
        <v>388.5</v>
      </c>
      <c r="CY21">
        <v>0</v>
      </c>
      <c r="CZ21">
        <v>508.487653846154</v>
      </c>
      <c r="DA21">
        <v>-10.9097094129571</v>
      </c>
      <c r="DB21">
        <v>-153.966495864268</v>
      </c>
      <c r="DC21">
        <v>7259.15923076923</v>
      </c>
      <c r="DD21">
        <v>15</v>
      </c>
      <c r="DE21">
        <v>1605304471.6</v>
      </c>
      <c r="DF21" t="s">
        <v>314</v>
      </c>
      <c r="DG21">
        <v>1605304470.6</v>
      </c>
      <c r="DH21">
        <v>1605304471.6</v>
      </c>
      <c r="DI21">
        <v>7</v>
      </c>
      <c r="DJ21">
        <v>0.029</v>
      </c>
      <c r="DK21">
        <v>-0.008</v>
      </c>
      <c r="DL21">
        <v>1.79</v>
      </c>
      <c r="DM21">
        <v>0.585</v>
      </c>
      <c r="DN21">
        <v>400</v>
      </c>
      <c r="DO21">
        <v>37</v>
      </c>
      <c r="DP21">
        <v>0.12</v>
      </c>
      <c r="DQ21">
        <v>0.03</v>
      </c>
      <c r="DR21">
        <v>11.8012231800224</v>
      </c>
      <c r="DS21">
        <v>6.2361701112318</v>
      </c>
      <c r="DT21">
        <v>1.07744970663676</v>
      </c>
      <c r="DU21">
        <v>0</v>
      </c>
      <c r="DV21">
        <v>-15.7652933333333</v>
      </c>
      <c r="DW21">
        <v>-4.11636040044493</v>
      </c>
      <c r="DX21">
        <v>1.08904090034407</v>
      </c>
      <c r="DY21">
        <v>0</v>
      </c>
      <c r="DZ21">
        <v>3.50909366666667</v>
      </c>
      <c r="EA21">
        <v>0.191637196885418</v>
      </c>
      <c r="EB21">
        <v>0.0140328513337652</v>
      </c>
      <c r="EC21">
        <v>1</v>
      </c>
      <c r="ED21">
        <v>1</v>
      </c>
      <c r="EE21">
        <v>3</v>
      </c>
      <c r="EF21" t="s">
        <v>297</v>
      </c>
      <c r="EG21">
        <v>100</v>
      </c>
      <c r="EH21">
        <v>100</v>
      </c>
      <c r="EI21">
        <v>1.791</v>
      </c>
      <c r="EJ21">
        <v>0.5851</v>
      </c>
      <c r="EK21">
        <v>1.7903</v>
      </c>
      <c r="EL21">
        <v>0</v>
      </c>
      <c r="EM21">
        <v>0</v>
      </c>
      <c r="EN21">
        <v>0</v>
      </c>
      <c r="EO21">
        <v>0.585109999999986</v>
      </c>
      <c r="EP21">
        <v>0</v>
      </c>
      <c r="EQ21">
        <v>0</v>
      </c>
      <c r="ER21">
        <v>0</v>
      </c>
      <c r="ES21">
        <v>-1</v>
      </c>
      <c r="ET21">
        <v>-1</v>
      </c>
      <c r="EU21">
        <v>-1</v>
      </c>
      <c r="EV21">
        <v>-1</v>
      </c>
      <c r="EW21">
        <v>2.5</v>
      </c>
      <c r="EX21">
        <v>2.5</v>
      </c>
      <c r="EY21">
        <v>2</v>
      </c>
      <c r="EZ21">
        <v>458.246</v>
      </c>
      <c r="FA21">
        <v>545.152</v>
      </c>
      <c r="FB21">
        <v>33.9968</v>
      </c>
      <c r="FC21">
        <v>32.3183</v>
      </c>
      <c r="FD21">
        <v>30</v>
      </c>
      <c r="FE21">
        <v>31.9619</v>
      </c>
      <c r="FF21">
        <v>32.0155</v>
      </c>
      <c r="FG21">
        <v>20.6607</v>
      </c>
      <c r="FH21">
        <v>16.3005</v>
      </c>
      <c r="FI21">
        <v>100</v>
      </c>
      <c r="FJ21">
        <v>-999.9</v>
      </c>
      <c r="FK21">
        <v>400</v>
      </c>
      <c r="FL21">
        <v>32.9271</v>
      </c>
      <c r="FM21">
        <v>101.267</v>
      </c>
      <c r="FN21">
        <v>100.615</v>
      </c>
    </row>
    <row r="22" spans="1:170">
      <c r="A22">
        <v>6</v>
      </c>
      <c r="B22">
        <v>1605304891.6</v>
      </c>
      <c r="C22">
        <v>1408.5</v>
      </c>
      <c r="D22" t="s">
        <v>315</v>
      </c>
      <c r="E22" t="s">
        <v>316</v>
      </c>
      <c r="F22" t="s">
        <v>310</v>
      </c>
      <c r="G22" t="s">
        <v>311</v>
      </c>
      <c r="H22">
        <v>1605304883.85</v>
      </c>
      <c r="I22">
        <f>BW22*AG22*(BS22-BT22)/(100*BL22*(1000-AG22*BS22))</f>
        <v>0</v>
      </c>
      <c r="J22">
        <f>BW22*AG22*(BR22-BQ22*(1000-AG22*BT22)/(1000-AG22*BS22))/(100*BL22)</f>
        <v>0</v>
      </c>
      <c r="K22">
        <f>BQ22 - IF(AG22&gt;1, J22*BL22*100.0/(AI22*CE22), 0)</f>
        <v>0</v>
      </c>
      <c r="L22">
        <f>((R22-I22/2)*K22-J22)/(R22+I22/2)</f>
        <v>0</v>
      </c>
      <c r="M22">
        <f>L22*(BX22+BY22)/1000.0</f>
        <v>0</v>
      </c>
      <c r="N22">
        <f>(BQ22 - IF(AG22&gt;1, J22*BL22*100.0/(AI22*CE22), 0))*(BX22+BY22)/1000.0</f>
        <v>0</v>
      </c>
      <c r="O22">
        <f>2.0/((1/Q22-1/P22)+SIGN(Q22)*SQRT((1/Q22-1/P22)*(1/Q22-1/P22) + 4*BM22/((BM22+1)*(BM22+1))*(2*1/Q22*1/P22-1/P22*1/P22)))</f>
        <v>0</v>
      </c>
      <c r="P22">
        <f>IF(LEFT(BN22,1)&lt;&gt;"0",IF(LEFT(BN22,1)="1",3.0,BO22),$D$5+$E$5*(CE22*BX22/($K$5*1000))+$F$5*(CE22*BX22/($K$5*1000))*MAX(MIN(BL22,$J$5),$I$5)*MAX(MIN(BL22,$J$5),$I$5)+$G$5*MAX(MIN(BL22,$J$5),$I$5)*(CE22*BX22/($K$5*1000))+$H$5*(CE22*BX22/($K$5*1000))*(CE22*BX22/($K$5*1000)))</f>
        <v>0</v>
      </c>
      <c r="Q22">
        <f>I22*(1000-(1000*0.61365*exp(17.502*U22/(240.97+U22))/(BX22+BY22)+BS22)/2)/(1000*0.61365*exp(17.502*U22/(240.97+U22))/(BX22+BY22)-BS22)</f>
        <v>0</v>
      </c>
      <c r="R22">
        <f>1/((BM22+1)/(O22/1.6)+1/(P22/1.37)) + BM22/((BM22+1)/(O22/1.6) + BM22/(P22/1.37))</f>
        <v>0</v>
      </c>
      <c r="S22">
        <f>(BI22*BK22)</f>
        <v>0</v>
      </c>
      <c r="T22">
        <f>(BZ22+(S22+2*0.95*5.67E-8*(((BZ22+$B$7)+273)^4-(BZ22+273)^4)-44100*I22)/(1.84*29.3*P22+8*0.95*5.67E-8*(BZ22+273)^3))</f>
        <v>0</v>
      </c>
      <c r="U22">
        <f>($C$7*CA22+$D$7*CB22+$E$7*T22)</f>
        <v>0</v>
      </c>
      <c r="V22">
        <f>0.61365*exp(17.502*U22/(240.97+U22))</f>
        <v>0</v>
      </c>
      <c r="W22">
        <f>(X22/Y22*100)</f>
        <v>0</v>
      </c>
      <c r="X22">
        <f>BS22*(BX22+BY22)/1000</f>
        <v>0</v>
      </c>
      <c r="Y22">
        <f>0.61365*exp(17.502*BZ22/(240.97+BZ22))</f>
        <v>0</v>
      </c>
      <c r="Z22">
        <f>(V22-BS22*(BX22+BY22)/1000)</f>
        <v>0</v>
      </c>
      <c r="AA22">
        <f>(-I22*44100)</f>
        <v>0</v>
      </c>
      <c r="AB22">
        <f>2*29.3*P22*0.92*(BZ22-U22)</f>
        <v>0</v>
      </c>
      <c r="AC22">
        <f>2*0.95*5.67E-8*(((BZ22+$B$7)+273)^4-(U22+273)^4)</f>
        <v>0</v>
      </c>
      <c r="AD22">
        <f>S22+AC22+AA22+AB22</f>
        <v>0</v>
      </c>
      <c r="AE22">
        <v>2</v>
      </c>
      <c r="AF22">
        <v>0</v>
      </c>
      <c r="AG22">
        <f>IF(AE22*$H$13&gt;=AI22,1.0,(AI22/(AI22-AE22*$H$13)))</f>
        <v>0</v>
      </c>
      <c r="AH22">
        <f>(AG22-1)*100</f>
        <v>0</v>
      </c>
      <c r="AI22">
        <f>MAX(0,($B$13+$C$13*CE22)/(1+$D$13*CE22)*BX22/(BZ22+273)*$E$13)</f>
        <v>0</v>
      </c>
      <c r="AJ22" t="s">
        <v>287</v>
      </c>
      <c r="AK22">
        <v>715.476923076923</v>
      </c>
      <c r="AL22">
        <v>3262.08</v>
      </c>
      <c r="AM22">
        <f>AL22-AK22</f>
        <v>0</v>
      </c>
      <c r="AN22">
        <f>AM22/AL22</f>
        <v>0</v>
      </c>
      <c r="AO22">
        <v>-0.577747479816223</v>
      </c>
      <c r="AP22" t="s">
        <v>317</v>
      </c>
      <c r="AQ22">
        <v>627.977269230769</v>
      </c>
      <c r="AR22">
        <v>910.93</v>
      </c>
      <c r="AS22">
        <f>1-AQ22/AR22</f>
        <v>0</v>
      </c>
      <c r="AT22">
        <v>0.5</v>
      </c>
      <c r="AU22">
        <f>BI22</f>
        <v>0</v>
      </c>
      <c r="AV22">
        <f>J22</f>
        <v>0</v>
      </c>
      <c r="AW22">
        <f>AS22*AT22*AU22</f>
        <v>0</v>
      </c>
      <c r="AX22">
        <f>BC22/AR22</f>
        <v>0</v>
      </c>
      <c r="AY22">
        <f>(AV22-AO22)/AU22</f>
        <v>0</v>
      </c>
      <c r="AZ22">
        <f>(AL22-AR22)/AR22</f>
        <v>0</v>
      </c>
      <c r="BA22" t="s">
        <v>318</v>
      </c>
      <c r="BB22">
        <v>478.93</v>
      </c>
      <c r="BC22">
        <f>AR22-BB22</f>
        <v>0</v>
      </c>
      <c r="BD22">
        <f>(AR22-AQ22)/(AR22-BB22)</f>
        <v>0</v>
      </c>
      <c r="BE22">
        <f>(AL22-AR22)/(AL22-BB22)</f>
        <v>0</v>
      </c>
      <c r="BF22">
        <f>(AR22-AQ22)/(AR22-AK22)</f>
        <v>0</v>
      </c>
      <c r="BG22">
        <f>(AL22-AR22)/(AL22-AK22)</f>
        <v>0</v>
      </c>
      <c r="BH22">
        <f>$B$11*CF22+$C$11*CG22+$F$11*CH22*(1-CK22)</f>
        <v>0</v>
      </c>
      <c r="BI22">
        <f>BH22*BJ22</f>
        <v>0</v>
      </c>
      <c r="BJ22">
        <f>($B$11*$D$9+$C$11*$D$9+$F$11*((CU22+CM22)/MAX(CU22+CM22+CV22, 0.1)*$I$9+CV22/MAX(CU22+CM22+CV22, 0.1)*$J$9))/($B$11+$C$11+$F$11)</f>
        <v>0</v>
      </c>
      <c r="BK22">
        <f>($B$11*$K$9+$C$11*$K$9+$F$11*((CU22+CM22)/MAX(CU22+CM22+CV22, 0.1)*$P$9+CV22/MAX(CU22+CM22+CV22, 0.1)*$Q$9))/($B$11+$C$11+$F$11)</f>
        <v>0</v>
      </c>
      <c r="BL22">
        <v>6</v>
      </c>
      <c r="BM22">
        <v>0.5</v>
      </c>
      <c r="BN22" t="s">
        <v>290</v>
      </c>
      <c r="BO22">
        <v>2</v>
      </c>
      <c r="BP22">
        <v>1605304883.85</v>
      </c>
      <c r="BQ22">
        <v>379.818066666667</v>
      </c>
      <c r="BR22">
        <v>399.983466666667</v>
      </c>
      <c r="BS22">
        <v>37.0635733333333</v>
      </c>
      <c r="BT22">
        <v>32.8223333333333</v>
      </c>
      <c r="BU22">
        <v>378.027866666667</v>
      </c>
      <c r="BV22">
        <v>36.4784533333333</v>
      </c>
      <c r="BW22">
        <v>499.9929</v>
      </c>
      <c r="BX22">
        <v>101.571733333333</v>
      </c>
      <c r="BY22">
        <v>0.0455562133333333</v>
      </c>
      <c r="BZ22">
        <v>35.2760466666667</v>
      </c>
      <c r="CA22">
        <v>34.74401</v>
      </c>
      <c r="CB22">
        <v>999.9</v>
      </c>
      <c r="CC22">
        <v>0</v>
      </c>
      <c r="CD22">
        <v>0</v>
      </c>
      <c r="CE22">
        <v>9998.625</v>
      </c>
      <c r="CF22">
        <v>0</v>
      </c>
      <c r="CG22">
        <v>228.949733333333</v>
      </c>
      <c r="CH22">
        <v>1399.997</v>
      </c>
      <c r="CI22">
        <v>0.9000056</v>
      </c>
      <c r="CJ22">
        <v>0.0999942133333333</v>
      </c>
      <c r="CK22">
        <v>0</v>
      </c>
      <c r="CL22">
        <v>627.993366666667</v>
      </c>
      <c r="CM22">
        <v>4.99938</v>
      </c>
      <c r="CN22">
        <v>8934.987</v>
      </c>
      <c r="CO22">
        <v>11164.3333333333</v>
      </c>
      <c r="CP22">
        <v>49.437</v>
      </c>
      <c r="CQ22">
        <v>50.625</v>
      </c>
      <c r="CR22">
        <v>50</v>
      </c>
      <c r="CS22">
        <v>50.9853</v>
      </c>
      <c r="CT22">
        <v>51.4748</v>
      </c>
      <c r="CU22">
        <v>1255.507</v>
      </c>
      <c r="CV22">
        <v>139.49</v>
      </c>
      <c r="CW22">
        <v>0</v>
      </c>
      <c r="CX22">
        <v>268.399999856949</v>
      </c>
      <c r="CY22">
        <v>0</v>
      </c>
      <c r="CZ22">
        <v>627.977269230769</v>
      </c>
      <c r="DA22">
        <v>7.71251280994495</v>
      </c>
      <c r="DB22">
        <v>77.5617095006013</v>
      </c>
      <c r="DC22">
        <v>8935.01846153846</v>
      </c>
      <c r="DD22">
        <v>15</v>
      </c>
      <c r="DE22">
        <v>1605304471.6</v>
      </c>
      <c r="DF22" t="s">
        <v>314</v>
      </c>
      <c r="DG22">
        <v>1605304470.6</v>
      </c>
      <c r="DH22">
        <v>1605304471.6</v>
      </c>
      <c r="DI22">
        <v>7</v>
      </c>
      <c r="DJ22">
        <v>0.029</v>
      </c>
      <c r="DK22">
        <v>-0.008</v>
      </c>
      <c r="DL22">
        <v>1.79</v>
      </c>
      <c r="DM22">
        <v>0.585</v>
      </c>
      <c r="DN22">
        <v>400</v>
      </c>
      <c r="DO22">
        <v>37</v>
      </c>
      <c r="DP22">
        <v>0.12</v>
      </c>
      <c r="DQ22">
        <v>0.03</v>
      </c>
      <c r="DR22">
        <v>15.4002997065778</v>
      </c>
      <c r="DS22">
        <v>0.678006292555183</v>
      </c>
      <c r="DT22">
        <v>0.0661246648663322</v>
      </c>
      <c r="DU22">
        <v>0</v>
      </c>
      <c r="DV22">
        <v>-20.1652366666667</v>
      </c>
      <c r="DW22">
        <v>-1.04281468298111</v>
      </c>
      <c r="DX22">
        <v>0.0928194321728422</v>
      </c>
      <c r="DY22">
        <v>0</v>
      </c>
      <c r="DZ22">
        <v>4.241231</v>
      </c>
      <c r="EA22">
        <v>0.138633236929927</v>
      </c>
      <c r="EB22">
        <v>0.0102330768751795</v>
      </c>
      <c r="EC22">
        <v>1</v>
      </c>
      <c r="ED22">
        <v>1</v>
      </c>
      <c r="EE22">
        <v>3</v>
      </c>
      <c r="EF22" t="s">
        <v>297</v>
      </c>
      <c r="EG22">
        <v>100</v>
      </c>
      <c r="EH22">
        <v>100</v>
      </c>
      <c r="EI22">
        <v>1.79</v>
      </c>
      <c r="EJ22">
        <v>0.5851</v>
      </c>
      <c r="EK22">
        <v>1.7903</v>
      </c>
      <c r="EL22">
        <v>0</v>
      </c>
      <c r="EM22">
        <v>0</v>
      </c>
      <c r="EN22">
        <v>0</v>
      </c>
      <c r="EO22">
        <v>0.585109999999986</v>
      </c>
      <c r="EP22">
        <v>0</v>
      </c>
      <c r="EQ22">
        <v>0</v>
      </c>
      <c r="ER22">
        <v>0</v>
      </c>
      <c r="ES22">
        <v>-1</v>
      </c>
      <c r="ET22">
        <v>-1</v>
      </c>
      <c r="EU22">
        <v>-1</v>
      </c>
      <c r="EV22">
        <v>-1</v>
      </c>
      <c r="EW22">
        <v>7</v>
      </c>
      <c r="EX22">
        <v>7</v>
      </c>
      <c r="EY22">
        <v>2</v>
      </c>
      <c r="EZ22">
        <v>476.735</v>
      </c>
      <c r="FA22">
        <v>544.537</v>
      </c>
      <c r="FB22">
        <v>34.0027</v>
      </c>
      <c r="FC22">
        <v>32.3102</v>
      </c>
      <c r="FD22">
        <v>30</v>
      </c>
      <c r="FE22">
        <v>31.9421</v>
      </c>
      <c r="FF22">
        <v>31.997</v>
      </c>
      <c r="FG22">
        <v>20.6779</v>
      </c>
      <c r="FH22">
        <v>16.8175</v>
      </c>
      <c r="FI22">
        <v>100</v>
      </c>
      <c r="FJ22">
        <v>-999.9</v>
      </c>
      <c r="FK22">
        <v>400</v>
      </c>
      <c r="FL22">
        <v>32.8628</v>
      </c>
      <c r="FM22">
        <v>101.26</v>
      </c>
      <c r="FN22">
        <v>100.611</v>
      </c>
    </row>
    <row r="23" spans="1:170">
      <c r="A23">
        <v>7</v>
      </c>
      <c r="B23">
        <v>1605305211.5</v>
      </c>
      <c r="C23">
        <v>1728.40000009537</v>
      </c>
      <c r="D23" t="s">
        <v>319</v>
      </c>
      <c r="E23" t="s">
        <v>320</v>
      </c>
      <c r="F23" t="s">
        <v>321</v>
      </c>
      <c r="G23" t="s">
        <v>322</v>
      </c>
      <c r="H23">
        <v>1605305203.75</v>
      </c>
      <c r="I23">
        <f>BW23*AG23*(BS23-BT23)/(100*BL23*(1000-AG23*BS23))</f>
        <v>0</v>
      </c>
      <c r="J23">
        <f>BW23*AG23*(BR23-BQ23*(1000-AG23*BT23)/(1000-AG23*BS23))/(100*BL23)</f>
        <v>0</v>
      </c>
      <c r="K23">
        <f>BQ23 - IF(AG23&gt;1, J23*BL23*100.0/(AI23*CE23), 0)</f>
        <v>0</v>
      </c>
      <c r="L23">
        <f>((R23-I23/2)*K23-J23)/(R23+I23/2)</f>
        <v>0</v>
      </c>
      <c r="M23">
        <f>L23*(BX23+BY23)/1000.0</f>
        <v>0</v>
      </c>
      <c r="N23">
        <f>(BQ23 - IF(AG23&gt;1, J23*BL23*100.0/(AI23*CE23), 0))*(BX23+BY23)/1000.0</f>
        <v>0</v>
      </c>
      <c r="O23">
        <f>2.0/((1/Q23-1/P23)+SIGN(Q23)*SQRT((1/Q23-1/P23)*(1/Q23-1/P23) + 4*BM23/((BM23+1)*(BM23+1))*(2*1/Q23*1/P23-1/P23*1/P23)))</f>
        <v>0</v>
      </c>
      <c r="P23">
        <f>IF(LEFT(BN23,1)&lt;&gt;"0",IF(LEFT(BN23,1)="1",3.0,BO23),$D$5+$E$5*(CE23*BX23/($K$5*1000))+$F$5*(CE23*BX23/($K$5*1000))*MAX(MIN(BL23,$J$5),$I$5)*MAX(MIN(BL23,$J$5),$I$5)+$G$5*MAX(MIN(BL23,$J$5),$I$5)*(CE23*BX23/($K$5*1000))+$H$5*(CE23*BX23/($K$5*1000))*(CE23*BX23/($K$5*1000)))</f>
        <v>0</v>
      </c>
      <c r="Q23">
        <f>I23*(1000-(1000*0.61365*exp(17.502*U23/(240.97+U23))/(BX23+BY23)+BS23)/2)/(1000*0.61365*exp(17.502*U23/(240.97+U23))/(BX23+BY23)-BS23)</f>
        <v>0</v>
      </c>
      <c r="R23">
        <f>1/((BM23+1)/(O23/1.6)+1/(P23/1.37)) + BM23/((BM23+1)/(O23/1.6) + BM23/(P23/1.37))</f>
        <v>0</v>
      </c>
      <c r="S23">
        <f>(BI23*BK23)</f>
        <v>0</v>
      </c>
      <c r="T23">
        <f>(BZ23+(S23+2*0.95*5.67E-8*(((BZ23+$B$7)+273)^4-(BZ23+273)^4)-44100*I23)/(1.84*29.3*P23+8*0.95*5.67E-8*(BZ23+273)^3))</f>
        <v>0</v>
      </c>
      <c r="U23">
        <f>($C$7*CA23+$D$7*CB23+$E$7*T23)</f>
        <v>0</v>
      </c>
      <c r="V23">
        <f>0.61365*exp(17.502*U23/(240.97+U23))</f>
        <v>0</v>
      </c>
      <c r="W23">
        <f>(X23/Y23*100)</f>
        <v>0</v>
      </c>
      <c r="X23">
        <f>BS23*(BX23+BY23)/1000</f>
        <v>0</v>
      </c>
      <c r="Y23">
        <f>0.61365*exp(17.502*BZ23/(240.97+BZ23))</f>
        <v>0</v>
      </c>
      <c r="Z23">
        <f>(V23-BS23*(BX23+BY23)/1000)</f>
        <v>0</v>
      </c>
      <c r="AA23">
        <f>(-I23*44100)</f>
        <v>0</v>
      </c>
      <c r="AB23">
        <f>2*29.3*P23*0.92*(BZ23-U23)</f>
        <v>0</v>
      </c>
      <c r="AC23">
        <f>2*0.95*5.67E-8*(((BZ23+$B$7)+273)^4-(U23+273)^4)</f>
        <v>0</v>
      </c>
      <c r="AD23">
        <f>S23+AC23+AA23+AB23</f>
        <v>0</v>
      </c>
      <c r="AE23">
        <v>0</v>
      </c>
      <c r="AF23">
        <v>0</v>
      </c>
      <c r="AG23">
        <f>IF(AE23*$H$13&gt;=AI23,1.0,(AI23/(AI23-AE23*$H$13)))</f>
        <v>0</v>
      </c>
      <c r="AH23">
        <f>(AG23-1)*100</f>
        <v>0</v>
      </c>
      <c r="AI23">
        <f>MAX(0,($B$13+$C$13*CE23)/(1+$D$13*CE23)*BX23/(BZ23+273)*$E$13)</f>
        <v>0</v>
      </c>
      <c r="AJ23" t="s">
        <v>287</v>
      </c>
      <c r="AK23">
        <v>715.476923076923</v>
      </c>
      <c r="AL23">
        <v>3262.08</v>
      </c>
      <c r="AM23">
        <f>AL23-AK23</f>
        <v>0</v>
      </c>
      <c r="AN23">
        <f>AM23/AL23</f>
        <v>0</v>
      </c>
      <c r="AO23">
        <v>-0.577747479816223</v>
      </c>
      <c r="AP23" t="s">
        <v>323</v>
      </c>
      <c r="AQ23">
        <v>630.529538461538</v>
      </c>
      <c r="AR23">
        <v>798.07</v>
      </c>
      <c r="AS23">
        <f>1-AQ23/AR23</f>
        <v>0</v>
      </c>
      <c r="AT23">
        <v>0.5</v>
      </c>
      <c r="AU23">
        <f>BI23</f>
        <v>0</v>
      </c>
      <c r="AV23">
        <f>J23</f>
        <v>0</v>
      </c>
      <c r="AW23">
        <f>AS23*AT23*AU23</f>
        <v>0</v>
      </c>
      <c r="AX23">
        <f>BC23/AR23</f>
        <v>0</v>
      </c>
      <c r="AY23">
        <f>(AV23-AO23)/AU23</f>
        <v>0</v>
      </c>
      <c r="AZ23">
        <f>(AL23-AR23)/AR23</f>
        <v>0</v>
      </c>
      <c r="BA23" t="s">
        <v>324</v>
      </c>
      <c r="BB23">
        <v>482.94</v>
      </c>
      <c r="BC23">
        <f>AR23-BB23</f>
        <v>0</v>
      </c>
      <c r="BD23">
        <f>(AR23-AQ23)/(AR23-BB23)</f>
        <v>0</v>
      </c>
      <c r="BE23">
        <f>(AL23-AR23)/(AL23-BB23)</f>
        <v>0</v>
      </c>
      <c r="BF23">
        <f>(AR23-AQ23)/(AR23-AK23)</f>
        <v>0</v>
      </c>
      <c r="BG23">
        <f>(AL23-AR23)/(AL23-AK23)</f>
        <v>0</v>
      </c>
      <c r="BH23">
        <f>$B$11*CF23+$C$11*CG23+$F$11*CH23*(1-CK23)</f>
        <v>0</v>
      </c>
      <c r="BI23">
        <f>BH23*BJ23</f>
        <v>0</v>
      </c>
      <c r="BJ23">
        <f>($B$11*$D$9+$C$11*$D$9+$F$11*((CU23+CM23)/MAX(CU23+CM23+CV23, 0.1)*$I$9+CV23/MAX(CU23+CM23+CV23, 0.1)*$J$9))/($B$11+$C$11+$F$11)</f>
        <v>0</v>
      </c>
      <c r="BK23">
        <f>($B$11*$K$9+$C$11*$K$9+$F$11*((CU23+CM23)/MAX(CU23+CM23+CV23, 0.1)*$P$9+CV23/MAX(CU23+CM23+CV23, 0.1)*$Q$9))/($B$11+$C$11+$F$11)</f>
        <v>0</v>
      </c>
      <c r="BL23">
        <v>6</v>
      </c>
      <c r="BM23">
        <v>0.5</v>
      </c>
      <c r="BN23" t="s">
        <v>290</v>
      </c>
      <c r="BO23">
        <v>2</v>
      </c>
      <c r="BP23">
        <v>1605305203.75</v>
      </c>
      <c r="BQ23">
        <v>390.519233333333</v>
      </c>
      <c r="BR23">
        <v>398.852566666667</v>
      </c>
      <c r="BS23">
        <v>38.06677</v>
      </c>
      <c r="BT23">
        <v>36.9895433333333</v>
      </c>
      <c r="BU23">
        <v>388.728633333333</v>
      </c>
      <c r="BV23">
        <v>37.4816666666667</v>
      </c>
      <c r="BW23">
        <v>499.983266666667</v>
      </c>
      <c r="BX23">
        <v>101.556733333333</v>
      </c>
      <c r="BY23">
        <v>0.04610455</v>
      </c>
      <c r="BZ23">
        <v>35.47458</v>
      </c>
      <c r="CA23">
        <v>35.8418266666667</v>
      </c>
      <c r="CB23">
        <v>999.9</v>
      </c>
      <c r="CC23">
        <v>0</v>
      </c>
      <c r="CD23">
        <v>0</v>
      </c>
      <c r="CE23">
        <v>9987.95166666667</v>
      </c>
      <c r="CF23">
        <v>0</v>
      </c>
      <c r="CG23">
        <v>171.218566666667</v>
      </c>
      <c r="CH23">
        <v>1399.99066666667</v>
      </c>
      <c r="CI23">
        <v>0.899990966666667</v>
      </c>
      <c r="CJ23">
        <v>0.10000899</v>
      </c>
      <c r="CK23">
        <v>0</v>
      </c>
      <c r="CL23">
        <v>630.606966666666</v>
      </c>
      <c r="CM23">
        <v>4.99938</v>
      </c>
      <c r="CN23">
        <v>9054.234</v>
      </c>
      <c r="CO23">
        <v>11164.2333333333</v>
      </c>
      <c r="CP23">
        <v>49.562</v>
      </c>
      <c r="CQ23">
        <v>50.687</v>
      </c>
      <c r="CR23">
        <v>50.0998</v>
      </c>
      <c r="CS23">
        <v>51.062</v>
      </c>
      <c r="CT23">
        <v>51.6208</v>
      </c>
      <c r="CU23">
        <v>1255.47866666667</v>
      </c>
      <c r="CV23">
        <v>139.512</v>
      </c>
      <c r="CW23">
        <v>0</v>
      </c>
      <c r="CX23">
        <v>319.299999952316</v>
      </c>
      <c r="CY23">
        <v>0</v>
      </c>
      <c r="CZ23">
        <v>630.529538461538</v>
      </c>
      <c r="DA23">
        <v>-12.985299140584</v>
      </c>
      <c r="DB23">
        <v>-199.731282093836</v>
      </c>
      <c r="DC23">
        <v>9053.31230769231</v>
      </c>
      <c r="DD23">
        <v>15</v>
      </c>
      <c r="DE23">
        <v>1605304471.6</v>
      </c>
      <c r="DF23" t="s">
        <v>314</v>
      </c>
      <c r="DG23">
        <v>1605304470.6</v>
      </c>
      <c r="DH23">
        <v>1605304471.6</v>
      </c>
      <c r="DI23">
        <v>7</v>
      </c>
      <c r="DJ23">
        <v>0.029</v>
      </c>
      <c r="DK23">
        <v>-0.008</v>
      </c>
      <c r="DL23">
        <v>1.79</v>
      </c>
      <c r="DM23">
        <v>0.585</v>
      </c>
      <c r="DN23">
        <v>400</v>
      </c>
      <c r="DO23">
        <v>37</v>
      </c>
      <c r="DP23">
        <v>0.12</v>
      </c>
      <c r="DQ23">
        <v>0.03</v>
      </c>
      <c r="DR23">
        <v>6.50608576737036</v>
      </c>
      <c r="DS23">
        <v>11.7982816047842</v>
      </c>
      <c r="DT23">
        <v>1.0163000716072</v>
      </c>
      <c r="DU23">
        <v>0</v>
      </c>
      <c r="DV23">
        <v>-8.28660838709677</v>
      </c>
      <c r="DW23">
        <v>-13.7747462903226</v>
      </c>
      <c r="DX23">
        <v>1.22174690161814</v>
      </c>
      <c r="DY23">
        <v>0</v>
      </c>
      <c r="DZ23">
        <v>1.07673838709677</v>
      </c>
      <c r="EA23">
        <v>0.0418112903225796</v>
      </c>
      <c r="EB23">
        <v>0.00335412321774761</v>
      </c>
      <c r="EC23">
        <v>1</v>
      </c>
      <c r="ED23">
        <v>1</v>
      </c>
      <c r="EE23">
        <v>3</v>
      </c>
      <c r="EF23" t="s">
        <v>297</v>
      </c>
      <c r="EG23">
        <v>100</v>
      </c>
      <c r="EH23">
        <v>100</v>
      </c>
      <c r="EI23">
        <v>1.79</v>
      </c>
      <c r="EJ23">
        <v>0.5851</v>
      </c>
      <c r="EK23">
        <v>1.7903</v>
      </c>
      <c r="EL23">
        <v>0</v>
      </c>
      <c r="EM23">
        <v>0</v>
      </c>
      <c r="EN23">
        <v>0</v>
      </c>
      <c r="EO23">
        <v>0.585109999999986</v>
      </c>
      <c r="EP23">
        <v>0</v>
      </c>
      <c r="EQ23">
        <v>0</v>
      </c>
      <c r="ER23">
        <v>0</v>
      </c>
      <c r="ES23">
        <v>-1</v>
      </c>
      <c r="ET23">
        <v>-1</v>
      </c>
      <c r="EU23">
        <v>-1</v>
      </c>
      <c r="EV23">
        <v>-1</v>
      </c>
      <c r="EW23">
        <v>12.3</v>
      </c>
      <c r="EX23">
        <v>12.3</v>
      </c>
      <c r="EY23">
        <v>2</v>
      </c>
      <c r="EZ23">
        <v>483.779</v>
      </c>
      <c r="FA23">
        <v>550.957</v>
      </c>
      <c r="FB23">
        <v>34.0988</v>
      </c>
      <c r="FC23">
        <v>32.4461</v>
      </c>
      <c r="FD23">
        <v>30.0002</v>
      </c>
      <c r="FE23">
        <v>32.0626</v>
      </c>
      <c r="FF23">
        <v>32.1157</v>
      </c>
      <c r="FG23">
        <v>20.7274</v>
      </c>
      <c r="FH23">
        <v>0</v>
      </c>
      <c r="FI23">
        <v>100</v>
      </c>
      <c r="FJ23">
        <v>-999.9</v>
      </c>
      <c r="FK23">
        <v>400</v>
      </c>
      <c r="FL23">
        <v>39.7812</v>
      </c>
      <c r="FM23">
        <v>101.246</v>
      </c>
      <c r="FN23">
        <v>100.593</v>
      </c>
    </row>
    <row r="24" spans="1:170">
      <c r="A24">
        <v>8</v>
      </c>
      <c r="B24">
        <v>1605305670</v>
      </c>
      <c r="C24">
        <v>2186.90000009537</v>
      </c>
      <c r="D24" t="s">
        <v>325</v>
      </c>
      <c r="E24" t="s">
        <v>326</v>
      </c>
      <c r="F24" t="s">
        <v>327</v>
      </c>
      <c r="G24" t="s">
        <v>286</v>
      </c>
      <c r="H24">
        <v>1605305662.25</v>
      </c>
      <c r="I24">
        <f>BW24*AG24*(BS24-BT24)/(100*BL24*(1000-AG24*BS24))</f>
        <v>0</v>
      </c>
      <c r="J24">
        <f>BW24*AG24*(BR24-BQ24*(1000-AG24*BT24)/(1000-AG24*BS24))/(100*BL24)</f>
        <v>0</v>
      </c>
      <c r="K24">
        <f>BQ24 - IF(AG24&gt;1, J24*BL24*100.0/(AI24*CE24), 0)</f>
        <v>0</v>
      </c>
      <c r="L24">
        <f>((R24-I24/2)*K24-J24)/(R24+I24/2)</f>
        <v>0</v>
      </c>
      <c r="M24">
        <f>L24*(BX24+BY24)/1000.0</f>
        <v>0</v>
      </c>
      <c r="N24">
        <f>(BQ24 - IF(AG24&gt;1, J24*BL24*100.0/(AI24*CE24), 0))*(BX24+BY24)/1000.0</f>
        <v>0</v>
      </c>
      <c r="O24">
        <f>2.0/((1/Q24-1/P24)+SIGN(Q24)*SQRT((1/Q24-1/P24)*(1/Q24-1/P24) + 4*BM24/((BM24+1)*(BM24+1))*(2*1/Q24*1/P24-1/P24*1/P24)))</f>
        <v>0</v>
      </c>
      <c r="P24">
        <f>IF(LEFT(BN24,1)&lt;&gt;"0",IF(LEFT(BN24,1)="1",3.0,BO24),$D$5+$E$5*(CE24*BX24/($K$5*1000))+$F$5*(CE24*BX24/($K$5*1000))*MAX(MIN(BL24,$J$5),$I$5)*MAX(MIN(BL24,$J$5),$I$5)+$G$5*MAX(MIN(BL24,$J$5),$I$5)*(CE24*BX24/($K$5*1000))+$H$5*(CE24*BX24/($K$5*1000))*(CE24*BX24/($K$5*1000)))</f>
        <v>0</v>
      </c>
      <c r="Q24">
        <f>I24*(1000-(1000*0.61365*exp(17.502*U24/(240.97+U24))/(BX24+BY24)+BS24)/2)/(1000*0.61365*exp(17.502*U24/(240.97+U24))/(BX24+BY24)-BS24)</f>
        <v>0</v>
      </c>
      <c r="R24">
        <f>1/((BM24+1)/(O24/1.6)+1/(P24/1.37)) + BM24/((BM24+1)/(O24/1.6) + BM24/(P24/1.37))</f>
        <v>0</v>
      </c>
      <c r="S24">
        <f>(BI24*BK24)</f>
        <v>0</v>
      </c>
      <c r="T24">
        <f>(BZ24+(S24+2*0.95*5.67E-8*(((BZ24+$B$7)+273)^4-(BZ24+273)^4)-44100*I24)/(1.84*29.3*P24+8*0.95*5.67E-8*(BZ24+273)^3))</f>
        <v>0</v>
      </c>
      <c r="U24">
        <f>($C$7*CA24+$D$7*CB24+$E$7*T24)</f>
        <v>0</v>
      </c>
      <c r="V24">
        <f>0.61365*exp(17.502*U24/(240.97+U24))</f>
        <v>0</v>
      </c>
      <c r="W24">
        <f>(X24/Y24*100)</f>
        <v>0</v>
      </c>
      <c r="X24">
        <f>BS24*(BX24+BY24)/1000</f>
        <v>0</v>
      </c>
      <c r="Y24">
        <f>0.61365*exp(17.502*BZ24/(240.97+BZ24))</f>
        <v>0</v>
      </c>
      <c r="Z24">
        <f>(V24-BS24*(BX24+BY24)/1000)</f>
        <v>0</v>
      </c>
      <c r="AA24">
        <f>(-I24*44100)</f>
        <v>0</v>
      </c>
      <c r="AB24">
        <f>2*29.3*P24*0.92*(BZ24-U24)</f>
        <v>0</v>
      </c>
      <c r="AC24">
        <f>2*0.95*5.67E-8*(((BZ24+$B$7)+273)^4-(U24+273)^4)</f>
        <v>0</v>
      </c>
      <c r="AD24">
        <f>S24+AC24+AA24+AB24</f>
        <v>0</v>
      </c>
      <c r="AE24">
        <v>0</v>
      </c>
      <c r="AF24">
        <v>0</v>
      </c>
      <c r="AG24">
        <f>IF(AE24*$H$13&gt;=AI24,1.0,(AI24/(AI24-AE24*$H$13)))</f>
        <v>0</v>
      </c>
      <c r="AH24">
        <f>(AG24-1)*100</f>
        <v>0</v>
      </c>
      <c r="AI24">
        <f>MAX(0,($B$13+$C$13*CE24)/(1+$D$13*CE24)*BX24/(BZ24+273)*$E$13)</f>
        <v>0</v>
      </c>
      <c r="AJ24" t="s">
        <v>287</v>
      </c>
      <c r="AK24">
        <v>715.476923076923</v>
      </c>
      <c r="AL24">
        <v>3262.08</v>
      </c>
      <c r="AM24">
        <f>AL24-AK24</f>
        <v>0</v>
      </c>
      <c r="AN24">
        <f>AM24/AL24</f>
        <v>0</v>
      </c>
      <c r="AO24">
        <v>-0.577747479816223</v>
      </c>
      <c r="AP24" t="s">
        <v>328</v>
      </c>
      <c r="AQ24">
        <v>780.18304</v>
      </c>
      <c r="AR24">
        <v>1069.3</v>
      </c>
      <c r="AS24">
        <f>1-AQ24/AR24</f>
        <v>0</v>
      </c>
      <c r="AT24">
        <v>0.5</v>
      </c>
      <c r="AU24">
        <f>BI24</f>
        <v>0</v>
      </c>
      <c r="AV24">
        <f>J24</f>
        <v>0</v>
      </c>
      <c r="AW24">
        <f>AS24*AT24*AU24</f>
        <v>0</v>
      </c>
      <c r="AX24">
        <f>BC24/AR24</f>
        <v>0</v>
      </c>
      <c r="AY24">
        <f>(AV24-AO24)/AU24</f>
        <v>0</v>
      </c>
      <c r="AZ24">
        <f>(AL24-AR24)/AR24</f>
        <v>0</v>
      </c>
      <c r="BA24" t="s">
        <v>329</v>
      </c>
      <c r="BB24">
        <v>577.1</v>
      </c>
      <c r="BC24">
        <f>AR24-BB24</f>
        <v>0</v>
      </c>
      <c r="BD24">
        <f>(AR24-AQ24)/(AR24-BB24)</f>
        <v>0</v>
      </c>
      <c r="BE24">
        <f>(AL24-AR24)/(AL24-BB24)</f>
        <v>0</v>
      </c>
      <c r="BF24">
        <f>(AR24-AQ24)/(AR24-AK24)</f>
        <v>0</v>
      </c>
      <c r="BG24">
        <f>(AL24-AR24)/(AL24-AK24)</f>
        <v>0</v>
      </c>
      <c r="BH24">
        <f>$B$11*CF24+$C$11*CG24+$F$11*CH24*(1-CK24)</f>
        <v>0</v>
      </c>
      <c r="BI24">
        <f>BH24*BJ24</f>
        <v>0</v>
      </c>
      <c r="BJ24">
        <f>($B$11*$D$9+$C$11*$D$9+$F$11*((CU24+CM24)/MAX(CU24+CM24+CV24, 0.1)*$I$9+CV24/MAX(CU24+CM24+CV24, 0.1)*$J$9))/($B$11+$C$11+$F$11)</f>
        <v>0</v>
      </c>
      <c r="BK24">
        <f>($B$11*$K$9+$C$11*$K$9+$F$11*((CU24+CM24)/MAX(CU24+CM24+CV24, 0.1)*$P$9+CV24/MAX(CU24+CM24+CV24, 0.1)*$Q$9))/($B$11+$C$11+$F$11)</f>
        <v>0</v>
      </c>
      <c r="BL24">
        <v>6</v>
      </c>
      <c r="BM24">
        <v>0.5</v>
      </c>
      <c r="BN24" t="s">
        <v>290</v>
      </c>
      <c r="BO24">
        <v>2</v>
      </c>
      <c r="BP24">
        <v>1605305662.25</v>
      </c>
      <c r="BQ24">
        <v>385.280466666667</v>
      </c>
      <c r="BR24">
        <v>402.189366666667</v>
      </c>
      <c r="BS24">
        <v>39.4194266666667</v>
      </c>
      <c r="BT24">
        <v>37.1678133333333</v>
      </c>
      <c r="BU24">
        <v>383.380166666667</v>
      </c>
      <c r="BV24">
        <v>38.8186266666667</v>
      </c>
      <c r="BW24">
        <v>500.027033333333</v>
      </c>
      <c r="BX24">
        <v>101.542266666667</v>
      </c>
      <c r="BY24">
        <v>0.0469077233333333</v>
      </c>
      <c r="BZ24">
        <v>35.3835166666667</v>
      </c>
      <c r="CA24">
        <v>35.4164166666667</v>
      </c>
      <c r="CB24">
        <v>999.9</v>
      </c>
      <c r="CC24">
        <v>0</v>
      </c>
      <c r="CD24">
        <v>0</v>
      </c>
      <c r="CE24">
        <v>10020.0516666667</v>
      </c>
      <c r="CF24">
        <v>0</v>
      </c>
      <c r="CG24">
        <v>205.857566666667</v>
      </c>
      <c r="CH24">
        <v>1399.96433333333</v>
      </c>
      <c r="CI24">
        <v>0.8999936</v>
      </c>
      <c r="CJ24">
        <v>0.1000064</v>
      </c>
      <c r="CK24">
        <v>0</v>
      </c>
      <c r="CL24">
        <v>780.1231</v>
      </c>
      <c r="CM24">
        <v>4.99938</v>
      </c>
      <c r="CN24">
        <v>11137.6033333333</v>
      </c>
      <c r="CO24">
        <v>11164.0266666667</v>
      </c>
      <c r="CP24">
        <v>49.562</v>
      </c>
      <c r="CQ24">
        <v>50.625</v>
      </c>
      <c r="CR24">
        <v>50.062</v>
      </c>
      <c r="CS24">
        <v>51</v>
      </c>
      <c r="CT24">
        <v>51.562</v>
      </c>
      <c r="CU24">
        <v>1255.46233333333</v>
      </c>
      <c r="CV24">
        <v>139.502</v>
      </c>
      <c r="CW24">
        <v>0</v>
      </c>
      <c r="CX24">
        <v>457.699999809265</v>
      </c>
      <c r="CY24">
        <v>0</v>
      </c>
      <c r="CZ24">
        <v>780.18304</v>
      </c>
      <c r="DA24">
        <v>5.25253846222507</v>
      </c>
      <c r="DB24">
        <v>77.3230771814308</v>
      </c>
      <c r="DC24">
        <v>11138.64</v>
      </c>
      <c r="DD24">
        <v>15</v>
      </c>
      <c r="DE24">
        <v>1605305589</v>
      </c>
      <c r="DF24" t="s">
        <v>330</v>
      </c>
      <c r="DG24">
        <v>1605305586</v>
      </c>
      <c r="DH24">
        <v>1605305589</v>
      </c>
      <c r="DI24">
        <v>8</v>
      </c>
      <c r="DJ24">
        <v>0.11</v>
      </c>
      <c r="DK24">
        <v>0.016</v>
      </c>
      <c r="DL24">
        <v>1.9</v>
      </c>
      <c r="DM24">
        <v>0.601</v>
      </c>
      <c r="DN24">
        <v>397</v>
      </c>
      <c r="DO24">
        <v>37</v>
      </c>
      <c r="DP24">
        <v>0.07</v>
      </c>
      <c r="DQ24">
        <v>0.03</v>
      </c>
      <c r="DR24">
        <v>13.430923819759</v>
      </c>
      <c r="DS24">
        <v>-8.31491412620791</v>
      </c>
      <c r="DT24">
        <v>1.09190984525492</v>
      </c>
      <c r="DU24">
        <v>0</v>
      </c>
      <c r="DV24">
        <v>-16.8986806451613</v>
      </c>
      <c r="DW24">
        <v>11.6990903225807</v>
      </c>
      <c r="DX24">
        <v>1.44681470365841</v>
      </c>
      <c r="DY24">
        <v>0</v>
      </c>
      <c r="DZ24">
        <v>2.25129580645161</v>
      </c>
      <c r="EA24">
        <v>0.0767825806451452</v>
      </c>
      <c r="EB24">
        <v>0.0058860029562725</v>
      </c>
      <c r="EC24">
        <v>1</v>
      </c>
      <c r="ED24">
        <v>1</v>
      </c>
      <c r="EE24">
        <v>3</v>
      </c>
      <c r="EF24" t="s">
        <v>297</v>
      </c>
      <c r="EG24">
        <v>100</v>
      </c>
      <c r="EH24">
        <v>100</v>
      </c>
      <c r="EI24">
        <v>1.901</v>
      </c>
      <c r="EJ24">
        <v>0.6008</v>
      </c>
      <c r="EK24">
        <v>1.90035</v>
      </c>
      <c r="EL24">
        <v>0</v>
      </c>
      <c r="EM24">
        <v>0</v>
      </c>
      <c r="EN24">
        <v>0</v>
      </c>
      <c r="EO24">
        <v>0.6008</v>
      </c>
      <c r="EP24">
        <v>0</v>
      </c>
      <c r="EQ24">
        <v>0</v>
      </c>
      <c r="ER24">
        <v>0</v>
      </c>
      <c r="ES24">
        <v>-1</v>
      </c>
      <c r="ET24">
        <v>-1</v>
      </c>
      <c r="EU24">
        <v>-1</v>
      </c>
      <c r="EV24">
        <v>-1</v>
      </c>
      <c r="EW24">
        <v>1.4</v>
      </c>
      <c r="EX24">
        <v>1.4</v>
      </c>
      <c r="EY24">
        <v>2</v>
      </c>
      <c r="EZ24">
        <v>491.008</v>
      </c>
      <c r="FA24">
        <v>550.216</v>
      </c>
      <c r="FB24">
        <v>34.0758</v>
      </c>
      <c r="FC24">
        <v>32.4611</v>
      </c>
      <c r="FD24">
        <v>30</v>
      </c>
      <c r="FE24">
        <v>32.0948</v>
      </c>
      <c r="FF24">
        <v>32.1482</v>
      </c>
      <c r="FG24">
        <v>20.4869</v>
      </c>
      <c r="FH24">
        <v>0</v>
      </c>
      <c r="FI24">
        <v>100</v>
      </c>
      <c r="FJ24">
        <v>-999.9</v>
      </c>
      <c r="FK24">
        <v>400</v>
      </c>
      <c r="FL24">
        <v>38.7501</v>
      </c>
      <c r="FM24">
        <v>101.228</v>
      </c>
      <c r="FN24">
        <v>100.592</v>
      </c>
    </row>
    <row r="25" spans="1:170">
      <c r="A25">
        <v>9</v>
      </c>
      <c r="B25">
        <v>1605305889.5</v>
      </c>
      <c r="C25">
        <v>2406.40000009537</v>
      </c>
      <c r="D25" t="s">
        <v>331</v>
      </c>
      <c r="E25" t="s">
        <v>332</v>
      </c>
      <c r="F25" t="s">
        <v>327</v>
      </c>
      <c r="G25" t="s">
        <v>286</v>
      </c>
      <c r="H25">
        <v>1605305881.75</v>
      </c>
      <c r="I25">
        <f>BW25*AG25*(BS25-BT25)/(100*BL25*(1000-AG25*BS25))</f>
        <v>0</v>
      </c>
      <c r="J25">
        <f>BW25*AG25*(BR25-BQ25*(1000-AG25*BT25)/(1000-AG25*BS25))/(100*BL25)</f>
        <v>0</v>
      </c>
      <c r="K25">
        <f>BQ25 - IF(AG25&gt;1, J25*BL25*100.0/(AI25*CE25), 0)</f>
        <v>0</v>
      </c>
      <c r="L25">
        <f>((R25-I25/2)*K25-J25)/(R25+I25/2)</f>
        <v>0</v>
      </c>
      <c r="M25">
        <f>L25*(BX25+BY25)/1000.0</f>
        <v>0</v>
      </c>
      <c r="N25">
        <f>(BQ25 - IF(AG25&gt;1, J25*BL25*100.0/(AI25*CE25), 0))*(BX25+BY25)/1000.0</f>
        <v>0</v>
      </c>
      <c r="O25">
        <f>2.0/((1/Q25-1/P25)+SIGN(Q25)*SQRT((1/Q25-1/P25)*(1/Q25-1/P25) + 4*BM25/((BM25+1)*(BM25+1))*(2*1/Q25*1/P25-1/P25*1/P25)))</f>
        <v>0</v>
      </c>
      <c r="P25">
        <f>IF(LEFT(BN25,1)&lt;&gt;"0",IF(LEFT(BN25,1)="1",3.0,BO25),$D$5+$E$5*(CE25*BX25/($K$5*1000))+$F$5*(CE25*BX25/($K$5*1000))*MAX(MIN(BL25,$J$5),$I$5)*MAX(MIN(BL25,$J$5),$I$5)+$G$5*MAX(MIN(BL25,$J$5),$I$5)*(CE25*BX25/($K$5*1000))+$H$5*(CE25*BX25/($K$5*1000))*(CE25*BX25/($K$5*1000)))</f>
        <v>0</v>
      </c>
      <c r="Q25">
        <f>I25*(1000-(1000*0.61365*exp(17.502*U25/(240.97+U25))/(BX25+BY25)+BS25)/2)/(1000*0.61365*exp(17.502*U25/(240.97+U25))/(BX25+BY25)-BS25)</f>
        <v>0</v>
      </c>
      <c r="R25">
        <f>1/((BM25+1)/(O25/1.6)+1/(P25/1.37)) + BM25/((BM25+1)/(O25/1.6) + BM25/(P25/1.37))</f>
        <v>0</v>
      </c>
      <c r="S25">
        <f>(BI25*BK25)</f>
        <v>0</v>
      </c>
      <c r="T25">
        <f>(BZ25+(S25+2*0.95*5.67E-8*(((BZ25+$B$7)+273)^4-(BZ25+273)^4)-44100*I25)/(1.84*29.3*P25+8*0.95*5.67E-8*(BZ25+273)^3))</f>
        <v>0</v>
      </c>
      <c r="U25">
        <f>($C$7*CA25+$D$7*CB25+$E$7*T25)</f>
        <v>0</v>
      </c>
      <c r="V25">
        <f>0.61365*exp(17.502*U25/(240.97+U25))</f>
        <v>0</v>
      </c>
      <c r="W25">
        <f>(X25/Y25*100)</f>
        <v>0</v>
      </c>
      <c r="X25">
        <f>BS25*(BX25+BY25)/1000</f>
        <v>0</v>
      </c>
      <c r="Y25">
        <f>0.61365*exp(17.502*BZ25/(240.97+BZ25))</f>
        <v>0</v>
      </c>
      <c r="Z25">
        <f>(V25-BS25*(BX25+BY25)/1000)</f>
        <v>0</v>
      </c>
      <c r="AA25">
        <f>(-I25*44100)</f>
        <v>0</v>
      </c>
      <c r="AB25">
        <f>2*29.3*P25*0.92*(BZ25-U25)</f>
        <v>0</v>
      </c>
      <c r="AC25">
        <f>2*0.95*5.67E-8*(((BZ25+$B$7)+273)^4-(U25+273)^4)</f>
        <v>0</v>
      </c>
      <c r="AD25">
        <f>S25+AC25+AA25+AB25</f>
        <v>0</v>
      </c>
      <c r="AE25">
        <v>0</v>
      </c>
      <c r="AF25">
        <v>0</v>
      </c>
      <c r="AG25">
        <f>IF(AE25*$H$13&gt;=AI25,1.0,(AI25/(AI25-AE25*$H$13)))</f>
        <v>0</v>
      </c>
      <c r="AH25">
        <f>(AG25-1)*100</f>
        <v>0</v>
      </c>
      <c r="AI25">
        <f>MAX(0,($B$13+$C$13*CE25)/(1+$D$13*CE25)*BX25/(BZ25+273)*$E$13)</f>
        <v>0</v>
      </c>
      <c r="AJ25" t="s">
        <v>287</v>
      </c>
      <c r="AK25">
        <v>715.476923076923</v>
      </c>
      <c r="AL25">
        <v>3262.08</v>
      </c>
      <c r="AM25">
        <f>AL25-AK25</f>
        <v>0</v>
      </c>
      <c r="AN25">
        <f>AM25/AL25</f>
        <v>0</v>
      </c>
      <c r="AO25">
        <v>-0.577747479816223</v>
      </c>
      <c r="AP25" t="s">
        <v>333</v>
      </c>
      <c r="AQ25">
        <v>766.4956</v>
      </c>
      <c r="AR25">
        <v>902.88</v>
      </c>
      <c r="AS25">
        <f>1-AQ25/AR25</f>
        <v>0</v>
      </c>
      <c r="AT25">
        <v>0.5</v>
      </c>
      <c r="AU25">
        <f>BI25</f>
        <v>0</v>
      </c>
      <c r="AV25">
        <f>J25</f>
        <v>0</v>
      </c>
      <c r="AW25">
        <f>AS25*AT25*AU25</f>
        <v>0</v>
      </c>
      <c r="AX25">
        <f>BC25/AR25</f>
        <v>0</v>
      </c>
      <c r="AY25">
        <f>(AV25-AO25)/AU25</f>
        <v>0</v>
      </c>
      <c r="AZ25">
        <f>(AL25-AR25)/AR25</f>
        <v>0</v>
      </c>
      <c r="BA25" t="s">
        <v>334</v>
      </c>
      <c r="BB25">
        <v>600.33</v>
      </c>
      <c r="BC25">
        <f>AR25-BB25</f>
        <v>0</v>
      </c>
      <c r="BD25">
        <f>(AR25-AQ25)/(AR25-BB25)</f>
        <v>0</v>
      </c>
      <c r="BE25">
        <f>(AL25-AR25)/(AL25-BB25)</f>
        <v>0</v>
      </c>
      <c r="BF25">
        <f>(AR25-AQ25)/(AR25-AK25)</f>
        <v>0</v>
      </c>
      <c r="BG25">
        <f>(AL25-AR25)/(AL25-AK25)</f>
        <v>0</v>
      </c>
      <c r="BH25">
        <f>$B$11*CF25+$C$11*CG25+$F$11*CH25*(1-CK25)</f>
        <v>0</v>
      </c>
      <c r="BI25">
        <f>BH25*BJ25</f>
        <v>0</v>
      </c>
      <c r="BJ25">
        <f>($B$11*$D$9+$C$11*$D$9+$F$11*((CU25+CM25)/MAX(CU25+CM25+CV25, 0.1)*$I$9+CV25/MAX(CU25+CM25+CV25, 0.1)*$J$9))/($B$11+$C$11+$F$11)</f>
        <v>0</v>
      </c>
      <c r="BK25">
        <f>($B$11*$K$9+$C$11*$K$9+$F$11*((CU25+CM25)/MAX(CU25+CM25+CV25, 0.1)*$P$9+CV25/MAX(CU25+CM25+CV25, 0.1)*$Q$9))/($B$11+$C$11+$F$11)</f>
        <v>0</v>
      </c>
      <c r="BL25">
        <v>6</v>
      </c>
      <c r="BM25">
        <v>0.5</v>
      </c>
      <c r="BN25" t="s">
        <v>290</v>
      </c>
      <c r="BO25">
        <v>2</v>
      </c>
      <c r="BP25">
        <v>1605305881.75</v>
      </c>
      <c r="BQ25">
        <v>393.941333333333</v>
      </c>
      <c r="BR25">
        <v>399.932966666667</v>
      </c>
      <c r="BS25">
        <v>37.80242</v>
      </c>
      <c r="BT25">
        <v>37.04691</v>
      </c>
      <c r="BU25">
        <v>392.041066666667</v>
      </c>
      <c r="BV25">
        <v>37.20162</v>
      </c>
      <c r="BW25">
        <v>500.007133333333</v>
      </c>
      <c r="BX25">
        <v>101.5403</v>
      </c>
      <c r="BY25">
        <v>0.0462127333333333</v>
      </c>
      <c r="BZ25">
        <v>35.3265733333333</v>
      </c>
      <c r="CA25">
        <v>35.6388133333333</v>
      </c>
      <c r="CB25">
        <v>999.9</v>
      </c>
      <c r="CC25">
        <v>0</v>
      </c>
      <c r="CD25">
        <v>0</v>
      </c>
      <c r="CE25">
        <v>9998.127</v>
      </c>
      <c r="CF25">
        <v>0</v>
      </c>
      <c r="CG25">
        <v>198.457066666667</v>
      </c>
      <c r="CH25">
        <v>1399.995</v>
      </c>
      <c r="CI25">
        <v>0.8999911</v>
      </c>
      <c r="CJ25">
        <v>0.100008883333333</v>
      </c>
      <c r="CK25">
        <v>0</v>
      </c>
      <c r="CL25">
        <v>766.8884</v>
      </c>
      <c r="CM25">
        <v>4.99938</v>
      </c>
      <c r="CN25">
        <v>10955.1366666667</v>
      </c>
      <c r="CO25">
        <v>11164.2533333333</v>
      </c>
      <c r="CP25">
        <v>49.5</v>
      </c>
      <c r="CQ25">
        <v>50.5</v>
      </c>
      <c r="CR25">
        <v>50.0041333333333</v>
      </c>
      <c r="CS25">
        <v>50.875</v>
      </c>
      <c r="CT25">
        <v>51.5</v>
      </c>
      <c r="CU25">
        <v>1255.487</v>
      </c>
      <c r="CV25">
        <v>139.508</v>
      </c>
      <c r="CW25">
        <v>0</v>
      </c>
      <c r="CX25">
        <v>218.899999856949</v>
      </c>
      <c r="CY25">
        <v>0</v>
      </c>
      <c r="CZ25">
        <v>766.4956</v>
      </c>
      <c r="DA25">
        <v>-27.396461563221</v>
      </c>
      <c r="DB25">
        <v>-385.115385184885</v>
      </c>
      <c r="DC25">
        <v>10950.032</v>
      </c>
      <c r="DD25">
        <v>15</v>
      </c>
      <c r="DE25">
        <v>1605305589</v>
      </c>
      <c r="DF25" t="s">
        <v>330</v>
      </c>
      <c r="DG25">
        <v>1605305586</v>
      </c>
      <c r="DH25">
        <v>1605305589</v>
      </c>
      <c r="DI25">
        <v>8</v>
      </c>
      <c r="DJ25">
        <v>0.11</v>
      </c>
      <c r="DK25">
        <v>0.016</v>
      </c>
      <c r="DL25">
        <v>1.9</v>
      </c>
      <c r="DM25">
        <v>0.601</v>
      </c>
      <c r="DN25">
        <v>397</v>
      </c>
      <c r="DO25">
        <v>37</v>
      </c>
      <c r="DP25">
        <v>0.07</v>
      </c>
      <c r="DQ25">
        <v>0.03</v>
      </c>
      <c r="DR25">
        <v>4.72861882524112</v>
      </c>
      <c r="DS25">
        <v>-0.306320646196931</v>
      </c>
      <c r="DT25">
        <v>0.0886856568198674</v>
      </c>
      <c r="DU25">
        <v>1</v>
      </c>
      <c r="DV25">
        <v>-5.98650129032258</v>
      </c>
      <c r="DW25">
        <v>0.510548225806458</v>
      </c>
      <c r="DX25">
        <v>0.103448800667893</v>
      </c>
      <c r="DY25">
        <v>0</v>
      </c>
      <c r="DZ25">
        <v>0.754850903225806</v>
      </c>
      <c r="EA25">
        <v>0.0302343870967734</v>
      </c>
      <c r="EB25">
        <v>0.00347381963573277</v>
      </c>
      <c r="EC25">
        <v>1</v>
      </c>
      <c r="ED25">
        <v>2</v>
      </c>
      <c r="EE25">
        <v>3</v>
      </c>
      <c r="EF25" t="s">
        <v>292</v>
      </c>
      <c r="EG25">
        <v>100</v>
      </c>
      <c r="EH25">
        <v>100</v>
      </c>
      <c r="EI25">
        <v>1.901</v>
      </c>
      <c r="EJ25">
        <v>0.6008</v>
      </c>
      <c r="EK25">
        <v>1.90035</v>
      </c>
      <c r="EL25">
        <v>0</v>
      </c>
      <c r="EM25">
        <v>0</v>
      </c>
      <c r="EN25">
        <v>0</v>
      </c>
      <c r="EO25">
        <v>0.6008</v>
      </c>
      <c r="EP25">
        <v>0</v>
      </c>
      <c r="EQ25">
        <v>0</v>
      </c>
      <c r="ER25">
        <v>0</v>
      </c>
      <c r="ES25">
        <v>-1</v>
      </c>
      <c r="ET25">
        <v>-1</v>
      </c>
      <c r="EU25">
        <v>-1</v>
      </c>
      <c r="EV25">
        <v>-1</v>
      </c>
      <c r="EW25">
        <v>5.1</v>
      </c>
      <c r="EX25">
        <v>5</v>
      </c>
      <c r="EY25">
        <v>2</v>
      </c>
      <c r="EZ25">
        <v>489.867</v>
      </c>
      <c r="FA25">
        <v>550.143</v>
      </c>
      <c r="FB25">
        <v>33.975</v>
      </c>
      <c r="FC25">
        <v>32.3547</v>
      </c>
      <c r="FD25">
        <v>29.9998</v>
      </c>
      <c r="FE25">
        <v>32.001</v>
      </c>
      <c r="FF25">
        <v>32.055</v>
      </c>
      <c r="FG25">
        <v>20.7274</v>
      </c>
      <c r="FH25">
        <v>0</v>
      </c>
      <c r="FI25">
        <v>100</v>
      </c>
      <c r="FJ25">
        <v>-999.9</v>
      </c>
      <c r="FK25">
        <v>400</v>
      </c>
      <c r="FL25">
        <v>37.2659</v>
      </c>
      <c r="FM25">
        <v>101.251</v>
      </c>
      <c r="FN25">
        <v>100.609</v>
      </c>
    </row>
    <row r="26" spans="1:170">
      <c r="A26">
        <v>10</v>
      </c>
      <c r="B26">
        <v>1605306086.5</v>
      </c>
      <c r="C26">
        <v>2603.40000009537</v>
      </c>
      <c r="D26" t="s">
        <v>335</v>
      </c>
      <c r="E26" t="s">
        <v>336</v>
      </c>
      <c r="F26" t="s">
        <v>327</v>
      </c>
      <c r="G26" t="s">
        <v>286</v>
      </c>
      <c r="H26">
        <v>1605306078.75</v>
      </c>
      <c r="I26">
        <f>BW26*AG26*(BS26-BT26)/(100*BL26*(1000-AG26*BS26))</f>
        <v>0</v>
      </c>
      <c r="J26">
        <f>BW26*AG26*(BR26-BQ26*(1000-AG26*BT26)/(1000-AG26*BS26))/(100*BL26)</f>
        <v>0</v>
      </c>
      <c r="K26">
        <f>BQ26 - IF(AG26&gt;1, J26*BL26*100.0/(AI26*CE26), 0)</f>
        <v>0</v>
      </c>
      <c r="L26">
        <f>((R26-I26/2)*K26-J26)/(R26+I26/2)</f>
        <v>0</v>
      </c>
      <c r="M26">
        <f>L26*(BX26+BY26)/1000.0</f>
        <v>0</v>
      </c>
      <c r="N26">
        <f>(BQ26 - IF(AG26&gt;1, J26*BL26*100.0/(AI26*CE26), 0))*(BX26+BY26)/1000.0</f>
        <v>0</v>
      </c>
      <c r="O26">
        <f>2.0/((1/Q26-1/P26)+SIGN(Q26)*SQRT((1/Q26-1/P26)*(1/Q26-1/P26) + 4*BM26/((BM26+1)*(BM26+1))*(2*1/Q26*1/P26-1/P26*1/P26)))</f>
        <v>0</v>
      </c>
      <c r="P26">
        <f>IF(LEFT(BN26,1)&lt;&gt;"0",IF(LEFT(BN26,1)="1",3.0,BO26),$D$5+$E$5*(CE26*BX26/($K$5*1000))+$F$5*(CE26*BX26/($K$5*1000))*MAX(MIN(BL26,$J$5),$I$5)*MAX(MIN(BL26,$J$5),$I$5)+$G$5*MAX(MIN(BL26,$J$5),$I$5)*(CE26*BX26/($K$5*1000))+$H$5*(CE26*BX26/($K$5*1000))*(CE26*BX26/($K$5*1000)))</f>
        <v>0</v>
      </c>
      <c r="Q26">
        <f>I26*(1000-(1000*0.61365*exp(17.502*U26/(240.97+U26))/(BX26+BY26)+BS26)/2)/(1000*0.61365*exp(17.502*U26/(240.97+U26))/(BX26+BY26)-BS26)</f>
        <v>0</v>
      </c>
      <c r="R26">
        <f>1/((BM26+1)/(O26/1.6)+1/(P26/1.37)) + BM26/((BM26+1)/(O26/1.6) + BM26/(P26/1.37))</f>
        <v>0</v>
      </c>
      <c r="S26">
        <f>(BI26*BK26)</f>
        <v>0</v>
      </c>
      <c r="T26">
        <f>(BZ26+(S26+2*0.95*5.67E-8*(((BZ26+$B$7)+273)^4-(BZ26+273)^4)-44100*I26)/(1.84*29.3*P26+8*0.95*5.67E-8*(BZ26+273)^3))</f>
        <v>0</v>
      </c>
      <c r="U26">
        <f>($C$7*CA26+$D$7*CB26+$E$7*T26)</f>
        <v>0</v>
      </c>
      <c r="V26">
        <f>0.61365*exp(17.502*U26/(240.97+U26))</f>
        <v>0</v>
      </c>
      <c r="W26">
        <f>(X26/Y26*100)</f>
        <v>0</v>
      </c>
      <c r="X26">
        <f>BS26*(BX26+BY26)/1000</f>
        <v>0</v>
      </c>
      <c r="Y26">
        <f>0.61365*exp(17.502*BZ26/(240.97+BZ26))</f>
        <v>0</v>
      </c>
      <c r="Z26">
        <f>(V26-BS26*(BX26+BY26)/1000)</f>
        <v>0</v>
      </c>
      <c r="AA26">
        <f>(-I26*44100)</f>
        <v>0</v>
      </c>
      <c r="AB26">
        <f>2*29.3*P26*0.92*(BZ26-U26)</f>
        <v>0</v>
      </c>
      <c r="AC26">
        <f>2*0.95*5.67E-8*(((BZ26+$B$7)+273)^4-(U26+273)^4)</f>
        <v>0</v>
      </c>
      <c r="AD26">
        <f>S26+AC26+AA26+AB26</f>
        <v>0</v>
      </c>
      <c r="AE26">
        <v>0</v>
      </c>
      <c r="AF26">
        <v>0</v>
      </c>
      <c r="AG26">
        <f>IF(AE26*$H$13&gt;=AI26,1.0,(AI26/(AI26-AE26*$H$13)))</f>
        <v>0</v>
      </c>
      <c r="AH26">
        <f>(AG26-1)*100</f>
        <v>0</v>
      </c>
      <c r="AI26">
        <f>MAX(0,($B$13+$C$13*CE26)/(1+$D$13*CE26)*BX26/(BZ26+273)*$E$13)</f>
        <v>0</v>
      </c>
      <c r="AJ26" t="s">
        <v>287</v>
      </c>
      <c r="AK26">
        <v>715.476923076923</v>
      </c>
      <c r="AL26">
        <v>3262.08</v>
      </c>
      <c r="AM26">
        <f>AL26-AK26</f>
        <v>0</v>
      </c>
      <c r="AN26">
        <f>AM26/AL26</f>
        <v>0</v>
      </c>
      <c r="AO26">
        <v>-0.577747479816223</v>
      </c>
      <c r="AP26" t="s">
        <v>337</v>
      </c>
      <c r="AQ26">
        <v>751.32692</v>
      </c>
      <c r="AR26">
        <v>1003.72</v>
      </c>
      <c r="AS26">
        <f>1-AQ26/AR26</f>
        <v>0</v>
      </c>
      <c r="AT26">
        <v>0.5</v>
      </c>
      <c r="AU26">
        <f>BI26</f>
        <v>0</v>
      </c>
      <c r="AV26">
        <f>J26</f>
        <v>0</v>
      </c>
      <c r="AW26">
        <f>AS26*AT26*AU26</f>
        <v>0</v>
      </c>
      <c r="AX26">
        <f>BC26/AR26</f>
        <v>0</v>
      </c>
      <c r="AY26">
        <f>(AV26-AO26)/AU26</f>
        <v>0</v>
      </c>
      <c r="AZ26">
        <f>(AL26-AR26)/AR26</f>
        <v>0</v>
      </c>
      <c r="BA26" t="s">
        <v>338</v>
      </c>
      <c r="BB26">
        <v>574.5</v>
      </c>
      <c r="BC26">
        <f>AR26-BB26</f>
        <v>0</v>
      </c>
      <c r="BD26">
        <f>(AR26-AQ26)/(AR26-BB26)</f>
        <v>0</v>
      </c>
      <c r="BE26">
        <f>(AL26-AR26)/(AL26-BB26)</f>
        <v>0</v>
      </c>
      <c r="BF26">
        <f>(AR26-AQ26)/(AR26-AK26)</f>
        <v>0</v>
      </c>
      <c r="BG26">
        <f>(AL26-AR26)/(AL26-AK26)</f>
        <v>0</v>
      </c>
      <c r="BH26">
        <f>$B$11*CF26+$C$11*CG26+$F$11*CH26*(1-CK26)</f>
        <v>0</v>
      </c>
      <c r="BI26">
        <f>BH26*BJ26</f>
        <v>0</v>
      </c>
      <c r="BJ26">
        <f>($B$11*$D$9+$C$11*$D$9+$F$11*((CU26+CM26)/MAX(CU26+CM26+CV26, 0.1)*$I$9+CV26/MAX(CU26+CM26+CV26, 0.1)*$J$9))/($B$11+$C$11+$F$11)</f>
        <v>0</v>
      </c>
      <c r="BK26">
        <f>($B$11*$K$9+$C$11*$K$9+$F$11*((CU26+CM26)/MAX(CU26+CM26+CV26, 0.1)*$P$9+CV26/MAX(CU26+CM26+CV26, 0.1)*$Q$9))/($B$11+$C$11+$F$11)</f>
        <v>0</v>
      </c>
      <c r="BL26">
        <v>6</v>
      </c>
      <c r="BM26">
        <v>0.5</v>
      </c>
      <c r="BN26" t="s">
        <v>290</v>
      </c>
      <c r="BO26">
        <v>2</v>
      </c>
      <c r="BP26">
        <v>1605306078.75</v>
      </c>
      <c r="BQ26">
        <v>385.801133333333</v>
      </c>
      <c r="BR26">
        <v>400.836</v>
      </c>
      <c r="BS26">
        <v>38.94839</v>
      </c>
      <c r="BT26">
        <v>37.17009</v>
      </c>
      <c r="BU26">
        <v>383.900733333333</v>
      </c>
      <c r="BV26">
        <v>38.34759</v>
      </c>
      <c r="BW26">
        <v>500.008266666667</v>
      </c>
      <c r="BX26">
        <v>101.546366666667</v>
      </c>
      <c r="BY26">
        <v>0.0457379466666667</v>
      </c>
      <c r="BZ26">
        <v>35.2125066666667</v>
      </c>
      <c r="CA26">
        <v>35.2438466666667</v>
      </c>
      <c r="CB26">
        <v>999.9</v>
      </c>
      <c r="CC26">
        <v>0</v>
      </c>
      <c r="CD26">
        <v>0</v>
      </c>
      <c r="CE26">
        <v>9991.58566666667</v>
      </c>
      <c r="CF26">
        <v>0</v>
      </c>
      <c r="CG26">
        <v>206.7021</v>
      </c>
      <c r="CH26">
        <v>1400.01266666667</v>
      </c>
      <c r="CI26">
        <v>0.899991966666667</v>
      </c>
      <c r="CJ26">
        <v>0.10000799</v>
      </c>
      <c r="CK26">
        <v>0</v>
      </c>
      <c r="CL26">
        <v>751.579533333333</v>
      </c>
      <c r="CM26">
        <v>4.99938</v>
      </c>
      <c r="CN26">
        <v>10720.21</v>
      </c>
      <c r="CO26">
        <v>11164.4166666667</v>
      </c>
      <c r="CP26">
        <v>49.437</v>
      </c>
      <c r="CQ26">
        <v>50.437</v>
      </c>
      <c r="CR26">
        <v>49.9391</v>
      </c>
      <c r="CS26">
        <v>50.8058</v>
      </c>
      <c r="CT26">
        <v>51.437</v>
      </c>
      <c r="CU26">
        <v>1255.49933333333</v>
      </c>
      <c r="CV26">
        <v>139.515666666667</v>
      </c>
      <c r="CW26">
        <v>0</v>
      </c>
      <c r="CX26">
        <v>196.200000047684</v>
      </c>
      <c r="CY26">
        <v>0</v>
      </c>
      <c r="CZ26">
        <v>751.32692</v>
      </c>
      <c r="DA26">
        <v>-30.639846123202</v>
      </c>
      <c r="DB26">
        <v>-407.146153335895</v>
      </c>
      <c r="DC26">
        <v>10716.676</v>
      </c>
      <c r="DD26">
        <v>15</v>
      </c>
      <c r="DE26">
        <v>1605305589</v>
      </c>
      <c r="DF26" t="s">
        <v>330</v>
      </c>
      <c r="DG26">
        <v>1605305586</v>
      </c>
      <c r="DH26">
        <v>1605305589</v>
      </c>
      <c r="DI26">
        <v>8</v>
      </c>
      <c r="DJ26">
        <v>0.11</v>
      </c>
      <c r="DK26">
        <v>0.016</v>
      </c>
      <c r="DL26">
        <v>1.9</v>
      </c>
      <c r="DM26">
        <v>0.601</v>
      </c>
      <c r="DN26">
        <v>397</v>
      </c>
      <c r="DO26">
        <v>37</v>
      </c>
      <c r="DP26">
        <v>0.07</v>
      </c>
      <c r="DQ26">
        <v>0.03</v>
      </c>
      <c r="DR26">
        <v>11.6633340298049</v>
      </c>
      <c r="DS26">
        <v>3.90530342536302</v>
      </c>
      <c r="DT26">
        <v>0.777681782499093</v>
      </c>
      <c r="DU26">
        <v>0</v>
      </c>
      <c r="DV26">
        <v>-14.8467064516129</v>
      </c>
      <c r="DW26">
        <v>-7.43422258064512</v>
      </c>
      <c r="DX26">
        <v>1.1926869721376</v>
      </c>
      <c r="DY26">
        <v>0</v>
      </c>
      <c r="DZ26">
        <v>1.77614870967742</v>
      </c>
      <c r="EA26">
        <v>0.173816129032251</v>
      </c>
      <c r="EB26">
        <v>0.0130378522726504</v>
      </c>
      <c r="EC26">
        <v>1</v>
      </c>
      <c r="ED26">
        <v>1</v>
      </c>
      <c r="EE26">
        <v>3</v>
      </c>
      <c r="EF26" t="s">
        <v>297</v>
      </c>
      <c r="EG26">
        <v>100</v>
      </c>
      <c r="EH26">
        <v>100</v>
      </c>
      <c r="EI26">
        <v>1.9</v>
      </c>
      <c r="EJ26">
        <v>0.6008</v>
      </c>
      <c r="EK26">
        <v>1.90035</v>
      </c>
      <c r="EL26">
        <v>0</v>
      </c>
      <c r="EM26">
        <v>0</v>
      </c>
      <c r="EN26">
        <v>0</v>
      </c>
      <c r="EO26">
        <v>0.6008</v>
      </c>
      <c r="EP26">
        <v>0</v>
      </c>
      <c r="EQ26">
        <v>0</v>
      </c>
      <c r="ER26">
        <v>0</v>
      </c>
      <c r="ES26">
        <v>-1</v>
      </c>
      <c r="ET26">
        <v>-1</v>
      </c>
      <c r="EU26">
        <v>-1</v>
      </c>
      <c r="EV26">
        <v>-1</v>
      </c>
      <c r="EW26">
        <v>8.3</v>
      </c>
      <c r="EX26">
        <v>8.3</v>
      </c>
      <c r="EY26">
        <v>2</v>
      </c>
      <c r="EZ26">
        <v>490.956</v>
      </c>
      <c r="FA26">
        <v>550.595</v>
      </c>
      <c r="FB26">
        <v>33.8998</v>
      </c>
      <c r="FC26">
        <v>32.2576</v>
      </c>
      <c r="FD26">
        <v>30</v>
      </c>
      <c r="FE26">
        <v>31.9157</v>
      </c>
      <c r="FF26">
        <v>31.968</v>
      </c>
      <c r="FG26">
        <v>20.4404</v>
      </c>
      <c r="FH26">
        <v>0</v>
      </c>
      <c r="FI26">
        <v>100</v>
      </c>
      <c r="FJ26">
        <v>-999.9</v>
      </c>
      <c r="FK26">
        <v>400</v>
      </c>
      <c r="FL26">
        <v>37.6495</v>
      </c>
      <c r="FM26">
        <v>101.255</v>
      </c>
      <c r="FN26">
        <v>100.619</v>
      </c>
    </row>
    <row r="27" spans="1:170">
      <c r="A27">
        <v>11</v>
      </c>
      <c r="B27">
        <v>1605306256</v>
      </c>
      <c r="C27">
        <v>2772.90000009537</v>
      </c>
      <c r="D27" t="s">
        <v>339</v>
      </c>
      <c r="E27" t="s">
        <v>340</v>
      </c>
      <c r="F27" t="s">
        <v>341</v>
      </c>
      <c r="G27" t="s">
        <v>301</v>
      </c>
      <c r="H27">
        <v>1605306248</v>
      </c>
      <c r="I27">
        <f>BW27*AG27*(BS27-BT27)/(100*BL27*(1000-AG27*BS27))</f>
        <v>0</v>
      </c>
      <c r="J27">
        <f>BW27*AG27*(BR27-BQ27*(1000-AG27*BT27)/(1000-AG27*BS27))/(100*BL27)</f>
        <v>0</v>
      </c>
      <c r="K27">
        <f>BQ27 - IF(AG27&gt;1, J27*BL27*100.0/(AI27*CE27), 0)</f>
        <v>0</v>
      </c>
      <c r="L27">
        <f>((R27-I27/2)*K27-J27)/(R27+I27/2)</f>
        <v>0</v>
      </c>
      <c r="M27">
        <f>L27*(BX27+BY27)/1000.0</f>
        <v>0</v>
      </c>
      <c r="N27">
        <f>(BQ27 - IF(AG27&gt;1, J27*BL27*100.0/(AI27*CE27), 0))*(BX27+BY27)/1000.0</f>
        <v>0</v>
      </c>
      <c r="O27">
        <f>2.0/((1/Q27-1/P27)+SIGN(Q27)*SQRT((1/Q27-1/P27)*(1/Q27-1/P27) + 4*BM27/((BM27+1)*(BM27+1))*(2*1/Q27*1/P27-1/P27*1/P27)))</f>
        <v>0</v>
      </c>
      <c r="P27">
        <f>IF(LEFT(BN27,1)&lt;&gt;"0",IF(LEFT(BN27,1)="1",3.0,BO27),$D$5+$E$5*(CE27*BX27/($K$5*1000))+$F$5*(CE27*BX27/($K$5*1000))*MAX(MIN(BL27,$J$5),$I$5)*MAX(MIN(BL27,$J$5),$I$5)+$G$5*MAX(MIN(BL27,$J$5),$I$5)*(CE27*BX27/($K$5*1000))+$H$5*(CE27*BX27/($K$5*1000))*(CE27*BX27/($K$5*1000)))</f>
        <v>0</v>
      </c>
      <c r="Q27">
        <f>I27*(1000-(1000*0.61365*exp(17.502*U27/(240.97+U27))/(BX27+BY27)+BS27)/2)/(1000*0.61365*exp(17.502*U27/(240.97+U27))/(BX27+BY27)-BS27)</f>
        <v>0</v>
      </c>
      <c r="R27">
        <f>1/((BM27+1)/(O27/1.6)+1/(P27/1.37)) + BM27/((BM27+1)/(O27/1.6) + BM27/(P27/1.37))</f>
        <v>0</v>
      </c>
      <c r="S27">
        <f>(BI27*BK27)</f>
        <v>0</v>
      </c>
      <c r="T27">
        <f>(BZ27+(S27+2*0.95*5.67E-8*(((BZ27+$B$7)+273)^4-(BZ27+273)^4)-44100*I27)/(1.84*29.3*P27+8*0.95*5.67E-8*(BZ27+273)^3))</f>
        <v>0</v>
      </c>
      <c r="U27">
        <f>($C$7*CA27+$D$7*CB27+$E$7*T27)</f>
        <v>0</v>
      </c>
      <c r="V27">
        <f>0.61365*exp(17.502*U27/(240.97+U27))</f>
        <v>0</v>
      </c>
      <c r="W27">
        <f>(X27/Y27*100)</f>
        <v>0</v>
      </c>
      <c r="X27">
        <f>BS27*(BX27+BY27)/1000</f>
        <v>0</v>
      </c>
      <c r="Y27">
        <f>0.61365*exp(17.502*BZ27/(240.97+BZ27))</f>
        <v>0</v>
      </c>
      <c r="Z27">
        <f>(V27-BS27*(BX27+BY27)/1000)</f>
        <v>0</v>
      </c>
      <c r="AA27">
        <f>(-I27*44100)</f>
        <v>0</v>
      </c>
      <c r="AB27">
        <f>2*29.3*P27*0.92*(BZ27-U27)</f>
        <v>0</v>
      </c>
      <c r="AC27">
        <f>2*0.95*5.67E-8*(((BZ27+$B$7)+273)^4-(U27+273)^4)</f>
        <v>0</v>
      </c>
      <c r="AD27">
        <f>S27+AC27+AA27+AB27</f>
        <v>0</v>
      </c>
      <c r="AE27">
        <v>0</v>
      </c>
      <c r="AF27">
        <v>0</v>
      </c>
      <c r="AG27">
        <f>IF(AE27*$H$13&gt;=AI27,1.0,(AI27/(AI27-AE27*$H$13)))</f>
        <v>0</v>
      </c>
      <c r="AH27">
        <f>(AG27-1)*100</f>
        <v>0</v>
      </c>
      <c r="AI27">
        <f>MAX(0,($B$13+$C$13*CE27)/(1+$D$13*CE27)*BX27/(BZ27+273)*$E$13)</f>
        <v>0</v>
      </c>
      <c r="AJ27" t="s">
        <v>287</v>
      </c>
      <c r="AK27">
        <v>715.476923076923</v>
      </c>
      <c r="AL27">
        <v>3262.08</v>
      </c>
      <c r="AM27">
        <f>AL27-AK27</f>
        <v>0</v>
      </c>
      <c r="AN27">
        <f>AM27/AL27</f>
        <v>0</v>
      </c>
      <c r="AO27">
        <v>-0.577747479816223</v>
      </c>
      <c r="AP27" t="s">
        <v>342</v>
      </c>
      <c r="AQ27">
        <v>737.226115384616</v>
      </c>
      <c r="AR27">
        <v>873.76</v>
      </c>
      <c r="AS27">
        <f>1-AQ27/AR27</f>
        <v>0</v>
      </c>
      <c r="AT27">
        <v>0.5</v>
      </c>
      <c r="AU27">
        <f>BI27</f>
        <v>0</v>
      </c>
      <c r="AV27">
        <f>J27</f>
        <v>0</v>
      </c>
      <c r="AW27">
        <f>AS27*AT27*AU27</f>
        <v>0</v>
      </c>
      <c r="AX27">
        <f>BC27/AR27</f>
        <v>0</v>
      </c>
      <c r="AY27">
        <f>(AV27-AO27)/AU27</f>
        <v>0</v>
      </c>
      <c r="AZ27">
        <f>(AL27-AR27)/AR27</f>
        <v>0</v>
      </c>
      <c r="BA27" t="s">
        <v>343</v>
      </c>
      <c r="BB27">
        <v>581.56</v>
      </c>
      <c r="BC27">
        <f>AR27-BB27</f>
        <v>0</v>
      </c>
      <c r="BD27">
        <f>(AR27-AQ27)/(AR27-BB27)</f>
        <v>0</v>
      </c>
      <c r="BE27">
        <f>(AL27-AR27)/(AL27-BB27)</f>
        <v>0</v>
      </c>
      <c r="BF27">
        <f>(AR27-AQ27)/(AR27-AK27)</f>
        <v>0</v>
      </c>
      <c r="BG27">
        <f>(AL27-AR27)/(AL27-AK27)</f>
        <v>0</v>
      </c>
      <c r="BH27">
        <f>$B$11*CF27+$C$11*CG27+$F$11*CH27*(1-CK27)</f>
        <v>0</v>
      </c>
      <c r="BI27">
        <f>BH27*BJ27</f>
        <v>0</v>
      </c>
      <c r="BJ27">
        <f>($B$11*$D$9+$C$11*$D$9+$F$11*((CU27+CM27)/MAX(CU27+CM27+CV27, 0.1)*$I$9+CV27/MAX(CU27+CM27+CV27, 0.1)*$J$9))/($B$11+$C$11+$F$11)</f>
        <v>0</v>
      </c>
      <c r="BK27">
        <f>($B$11*$K$9+$C$11*$K$9+$F$11*((CU27+CM27)/MAX(CU27+CM27+CV27, 0.1)*$P$9+CV27/MAX(CU27+CM27+CV27, 0.1)*$Q$9))/($B$11+$C$11+$F$11)</f>
        <v>0</v>
      </c>
      <c r="BL27">
        <v>6</v>
      </c>
      <c r="BM27">
        <v>0.5</v>
      </c>
      <c r="BN27" t="s">
        <v>290</v>
      </c>
      <c r="BO27">
        <v>2</v>
      </c>
      <c r="BP27">
        <v>1605306248</v>
      </c>
      <c r="BQ27">
        <v>395.46135483871</v>
      </c>
      <c r="BR27">
        <v>400.222612903226</v>
      </c>
      <c r="BS27">
        <v>37.2891322580645</v>
      </c>
      <c r="BT27">
        <v>37.1562419354839</v>
      </c>
      <c r="BU27">
        <v>393.561064516129</v>
      </c>
      <c r="BV27">
        <v>36.6883322580645</v>
      </c>
      <c r="BW27">
        <v>500.018612903226</v>
      </c>
      <c r="BX27">
        <v>101.557709677419</v>
      </c>
      <c r="BY27">
        <v>0.0459791548387097</v>
      </c>
      <c r="BZ27">
        <v>35.2690870967742</v>
      </c>
      <c r="CA27">
        <v>35.419635483871</v>
      </c>
      <c r="CB27">
        <v>999.9</v>
      </c>
      <c r="CC27">
        <v>0</v>
      </c>
      <c r="CD27">
        <v>0</v>
      </c>
      <c r="CE27">
        <v>10002.4387096774</v>
      </c>
      <c r="CF27">
        <v>0</v>
      </c>
      <c r="CG27">
        <v>212.352</v>
      </c>
      <c r="CH27">
        <v>1400.00290322581</v>
      </c>
      <c r="CI27">
        <v>0.899992935483871</v>
      </c>
      <c r="CJ27">
        <v>0.100007116129032</v>
      </c>
      <c r="CK27">
        <v>0</v>
      </c>
      <c r="CL27">
        <v>738.987774193548</v>
      </c>
      <c r="CM27">
        <v>4.99938</v>
      </c>
      <c r="CN27">
        <v>10517.9</v>
      </c>
      <c r="CO27">
        <v>11164.3387096774</v>
      </c>
      <c r="CP27">
        <v>49.437</v>
      </c>
      <c r="CQ27">
        <v>50.437</v>
      </c>
      <c r="CR27">
        <v>49.937</v>
      </c>
      <c r="CS27">
        <v>50.812</v>
      </c>
      <c r="CT27">
        <v>51.437</v>
      </c>
      <c r="CU27">
        <v>1255.49258064516</v>
      </c>
      <c r="CV27">
        <v>139.510322580645</v>
      </c>
      <c r="CW27">
        <v>0</v>
      </c>
      <c r="CX27">
        <v>168.699999809265</v>
      </c>
      <c r="CY27">
        <v>0</v>
      </c>
      <c r="CZ27">
        <v>737.226115384616</v>
      </c>
      <c r="DA27">
        <v>-190.569811985939</v>
      </c>
      <c r="DB27">
        <v>-2667.49059863158</v>
      </c>
      <c r="DC27">
        <v>10493.3269230769</v>
      </c>
      <c r="DD27">
        <v>15</v>
      </c>
      <c r="DE27">
        <v>1605305589</v>
      </c>
      <c r="DF27" t="s">
        <v>330</v>
      </c>
      <c r="DG27">
        <v>1605305586</v>
      </c>
      <c r="DH27">
        <v>1605305589</v>
      </c>
      <c r="DI27">
        <v>8</v>
      </c>
      <c r="DJ27">
        <v>0.11</v>
      </c>
      <c r="DK27">
        <v>0.016</v>
      </c>
      <c r="DL27">
        <v>1.9</v>
      </c>
      <c r="DM27">
        <v>0.601</v>
      </c>
      <c r="DN27">
        <v>397</v>
      </c>
      <c r="DO27">
        <v>37</v>
      </c>
      <c r="DP27">
        <v>0.07</v>
      </c>
      <c r="DQ27">
        <v>0.03</v>
      </c>
      <c r="DR27">
        <v>3.92868590687119</v>
      </c>
      <c r="DS27">
        <v>0.922472015458798</v>
      </c>
      <c r="DT27">
        <v>0.235106686565342</v>
      </c>
      <c r="DU27">
        <v>0</v>
      </c>
      <c r="DV27">
        <v>-4.76129387096774</v>
      </c>
      <c r="DW27">
        <v>-1.054035</v>
      </c>
      <c r="DX27">
        <v>0.284038658496514</v>
      </c>
      <c r="DY27">
        <v>0</v>
      </c>
      <c r="DZ27">
        <v>0.132884132258065</v>
      </c>
      <c r="EA27">
        <v>0.537534779032258</v>
      </c>
      <c r="EB27">
        <v>0.0401790661300648</v>
      </c>
      <c r="EC27">
        <v>0</v>
      </c>
      <c r="ED27">
        <v>0</v>
      </c>
      <c r="EE27">
        <v>3</v>
      </c>
      <c r="EF27" t="s">
        <v>344</v>
      </c>
      <c r="EG27">
        <v>100</v>
      </c>
      <c r="EH27">
        <v>100</v>
      </c>
      <c r="EI27">
        <v>1.9</v>
      </c>
      <c r="EJ27">
        <v>0.6008</v>
      </c>
      <c r="EK27">
        <v>1.90035</v>
      </c>
      <c r="EL27">
        <v>0</v>
      </c>
      <c r="EM27">
        <v>0</v>
      </c>
      <c r="EN27">
        <v>0</v>
      </c>
      <c r="EO27">
        <v>0.6008</v>
      </c>
      <c r="EP27">
        <v>0</v>
      </c>
      <c r="EQ27">
        <v>0</v>
      </c>
      <c r="ER27">
        <v>0</v>
      </c>
      <c r="ES27">
        <v>-1</v>
      </c>
      <c r="ET27">
        <v>-1</v>
      </c>
      <c r="EU27">
        <v>-1</v>
      </c>
      <c r="EV27">
        <v>-1</v>
      </c>
      <c r="EW27">
        <v>11.2</v>
      </c>
      <c r="EX27">
        <v>11.1</v>
      </c>
      <c r="EY27">
        <v>2</v>
      </c>
      <c r="EZ27">
        <v>489.858</v>
      </c>
      <c r="FA27">
        <v>550.207</v>
      </c>
      <c r="FB27">
        <v>33.8853</v>
      </c>
      <c r="FC27">
        <v>32.2395</v>
      </c>
      <c r="FD27">
        <v>30.0003</v>
      </c>
      <c r="FE27">
        <v>31.8894</v>
      </c>
      <c r="FF27">
        <v>31.945</v>
      </c>
      <c r="FG27">
        <v>20.6807</v>
      </c>
      <c r="FH27">
        <v>0</v>
      </c>
      <c r="FI27">
        <v>100</v>
      </c>
      <c r="FJ27">
        <v>-999.9</v>
      </c>
      <c r="FK27">
        <v>400</v>
      </c>
      <c r="FL27">
        <v>40.5148</v>
      </c>
      <c r="FM27">
        <v>101.259</v>
      </c>
      <c r="FN27">
        <v>100.615</v>
      </c>
    </row>
    <row r="28" spans="1:170">
      <c r="A28">
        <v>12</v>
      </c>
      <c r="B28">
        <v>1605306511.5</v>
      </c>
      <c r="C28">
        <v>3028.40000009537</v>
      </c>
      <c r="D28" t="s">
        <v>345</v>
      </c>
      <c r="E28" t="s">
        <v>346</v>
      </c>
      <c r="F28" t="s">
        <v>341</v>
      </c>
      <c r="G28" t="s">
        <v>301</v>
      </c>
      <c r="H28">
        <v>1605306503.75</v>
      </c>
      <c r="I28">
        <f>BW28*AG28*(BS28-BT28)/(100*BL28*(1000-AG28*BS28))</f>
        <v>0</v>
      </c>
      <c r="J28">
        <f>BW28*AG28*(BR28-BQ28*(1000-AG28*BT28)/(1000-AG28*BS28))/(100*BL28)</f>
        <v>0</v>
      </c>
      <c r="K28">
        <f>BQ28 - IF(AG28&gt;1, J28*BL28*100.0/(AI28*CE28), 0)</f>
        <v>0</v>
      </c>
      <c r="L28">
        <f>((R28-I28/2)*K28-J28)/(R28+I28/2)</f>
        <v>0</v>
      </c>
      <c r="M28">
        <f>L28*(BX28+BY28)/1000.0</f>
        <v>0</v>
      </c>
      <c r="N28">
        <f>(BQ28 - IF(AG28&gt;1, J28*BL28*100.0/(AI28*CE28), 0))*(BX28+BY28)/1000.0</f>
        <v>0</v>
      </c>
      <c r="O28">
        <f>2.0/((1/Q28-1/P28)+SIGN(Q28)*SQRT((1/Q28-1/P28)*(1/Q28-1/P28) + 4*BM28/((BM28+1)*(BM28+1))*(2*1/Q28*1/P28-1/P28*1/P28)))</f>
        <v>0</v>
      </c>
      <c r="P28">
        <f>IF(LEFT(BN28,1)&lt;&gt;"0",IF(LEFT(BN28,1)="1",3.0,BO28),$D$5+$E$5*(CE28*BX28/($K$5*1000))+$F$5*(CE28*BX28/($K$5*1000))*MAX(MIN(BL28,$J$5),$I$5)*MAX(MIN(BL28,$J$5),$I$5)+$G$5*MAX(MIN(BL28,$J$5),$I$5)*(CE28*BX28/($K$5*1000))+$H$5*(CE28*BX28/($K$5*1000))*(CE28*BX28/($K$5*1000)))</f>
        <v>0</v>
      </c>
      <c r="Q28">
        <f>I28*(1000-(1000*0.61365*exp(17.502*U28/(240.97+U28))/(BX28+BY28)+BS28)/2)/(1000*0.61365*exp(17.502*U28/(240.97+U28))/(BX28+BY28)-BS28)</f>
        <v>0</v>
      </c>
      <c r="R28">
        <f>1/((BM28+1)/(O28/1.6)+1/(P28/1.37)) + BM28/((BM28+1)/(O28/1.6) + BM28/(P28/1.37))</f>
        <v>0</v>
      </c>
      <c r="S28">
        <f>(BI28*BK28)</f>
        <v>0</v>
      </c>
      <c r="T28">
        <f>(BZ28+(S28+2*0.95*5.67E-8*(((BZ28+$B$7)+273)^4-(BZ28+273)^4)-44100*I28)/(1.84*29.3*P28+8*0.95*5.67E-8*(BZ28+273)^3))</f>
        <v>0</v>
      </c>
      <c r="U28">
        <f>($C$7*CA28+$D$7*CB28+$E$7*T28)</f>
        <v>0</v>
      </c>
      <c r="V28">
        <f>0.61365*exp(17.502*U28/(240.97+U28))</f>
        <v>0</v>
      </c>
      <c r="W28">
        <f>(X28/Y28*100)</f>
        <v>0</v>
      </c>
      <c r="X28">
        <f>BS28*(BX28+BY28)/1000</f>
        <v>0</v>
      </c>
      <c r="Y28">
        <f>0.61365*exp(17.502*BZ28/(240.97+BZ28))</f>
        <v>0</v>
      </c>
      <c r="Z28">
        <f>(V28-BS28*(BX28+BY28)/1000)</f>
        <v>0</v>
      </c>
      <c r="AA28">
        <f>(-I28*44100)</f>
        <v>0</v>
      </c>
      <c r="AB28">
        <f>2*29.3*P28*0.92*(BZ28-U28)</f>
        <v>0</v>
      </c>
      <c r="AC28">
        <f>2*0.95*5.67E-8*(((BZ28+$B$7)+273)^4-(U28+273)^4)</f>
        <v>0</v>
      </c>
      <c r="AD28">
        <f>S28+AC28+AA28+AB28</f>
        <v>0</v>
      </c>
      <c r="AE28">
        <v>0</v>
      </c>
      <c r="AF28">
        <v>0</v>
      </c>
      <c r="AG28">
        <f>IF(AE28*$H$13&gt;=AI28,1.0,(AI28/(AI28-AE28*$H$13)))</f>
        <v>0</v>
      </c>
      <c r="AH28">
        <f>(AG28-1)*100</f>
        <v>0</v>
      </c>
      <c r="AI28">
        <f>MAX(0,($B$13+$C$13*CE28)/(1+$D$13*CE28)*BX28/(BZ28+273)*$E$13)</f>
        <v>0</v>
      </c>
      <c r="AJ28" t="s">
        <v>287</v>
      </c>
      <c r="AK28">
        <v>715.476923076923</v>
      </c>
      <c r="AL28">
        <v>3262.08</v>
      </c>
      <c r="AM28">
        <f>AL28-AK28</f>
        <v>0</v>
      </c>
      <c r="AN28">
        <f>AM28/AL28</f>
        <v>0</v>
      </c>
      <c r="AO28">
        <v>-0.577747479816223</v>
      </c>
      <c r="AP28" t="s">
        <v>347</v>
      </c>
      <c r="AQ28">
        <v>545.30992</v>
      </c>
      <c r="AR28">
        <v>614.9</v>
      </c>
      <c r="AS28">
        <f>1-AQ28/AR28</f>
        <v>0</v>
      </c>
      <c r="AT28">
        <v>0.5</v>
      </c>
      <c r="AU28">
        <f>BI28</f>
        <v>0</v>
      </c>
      <c r="AV28">
        <f>J28</f>
        <v>0</v>
      </c>
      <c r="AW28">
        <f>AS28*AT28*AU28</f>
        <v>0</v>
      </c>
      <c r="AX28">
        <f>BC28/AR28</f>
        <v>0</v>
      </c>
      <c r="AY28">
        <f>(AV28-AO28)/AU28</f>
        <v>0</v>
      </c>
      <c r="AZ28">
        <f>(AL28-AR28)/AR28</f>
        <v>0</v>
      </c>
      <c r="BA28" t="s">
        <v>348</v>
      </c>
      <c r="BB28">
        <v>485.89</v>
      </c>
      <c r="BC28">
        <f>AR28-BB28</f>
        <v>0</v>
      </c>
      <c r="BD28">
        <f>(AR28-AQ28)/(AR28-BB28)</f>
        <v>0</v>
      </c>
      <c r="BE28">
        <f>(AL28-AR28)/(AL28-BB28)</f>
        <v>0</v>
      </c>
      <c r="BF28">
        <f>(AR28-AQ28)/(AR28-AK28)</f>
        <v>0</v>
      </c>
      <c r="BG28">
        <f>(AL28-AR28)/(AL28-AK28)</f>
        <v>0</v>
      </c>
      <c r="BH28">
        <f>$B$11*CF28+$C$11*CG28+$F$11*CH28*(1-CK28)</f>
        <v>0</v>
      </c>
      <c r="BI28">
        <f>BH28*BJ28</f>
        <v>0</v>
      </c>
      <c r="BJ28">
        <f>($B$11*$D$9+$C$11*$D$9+$F$11*((CU28+CM28)/MAX(CU28+CM28+CV28, 0.1)*$I$9+CV28/MAX(CU28+CM28+CV28, 0.1)*$J$9))/($B$11+$C$11+$F$11)</f>
        <v>0</v>
      </c>
      <c r="BK28">
        <f>($B$11*$K$9+$C$11*$K$9+$F$11*((CU28+CM28)/MAX(CU28+CM28+CV28, 0.1)*$P$9+CV28/MAX(CU28+CM28+CV28, 0.1)*$Q$9))/($B$11+$C$11+$F$11)</f>
        <v>0</v>
      </c>
      <c r="BL28">
        <v>6</v>
      </c>
      <c r="BM28">
        <v>0.5</v>
      </c>
      <c r="BN28" t="s">
        <v>290</v>
      </c>
      <c r="BO28">
        <v>2</v>
      </c>
      <c r="BP28">
        <v>1605306503.75</v>
      </c>
      <c r="BQ28">
        <v>399.3957</v>
      </c>
      <c r="BR28">
        <v>399.946033333333</v>
      </c>
      <c r="BS28">
        <v>37.2986233333333</v>
      </c>
      <c r="BT28">
        <v>37.25004</v>
      </c>
      <c r="BU28">
        <v>397.513166666667</v>
      </c>
      <c r="BV28">
        <v>36.6843233333333</v>
      </c>
      <c r="BW28">
        <v>500.004833333333</v>
      </c>
      <c r="BX28">
        <v>101.565666666667</v>
      </c>
      <c r="BY28">
        <v>0.0455110966666667</v>
      </c>
      <c r="BZ28">
        <v>35.5075633333333</v>
      </c>
      <c r="CA28">
        <v>35.9299466666667</v>
      </c>
      <c r="CB28">
        <v>999.9</v>
      </c>
      <c r="CC28">
        <v>0</v>
      </c>
      <c r="CD28">
        <v>0</v>
      </c>
      <c r="CE28">
        <v>9994.625</v>
      </c>
      <c r="CF28">
        <v>0</v>
      </c>
      <c r="CG28">
        <v>245.389933333333</v>
      </c>
      <c r="CH28">
        <v>1400.03133333333</v>
      </c>
      <c r="CI28">
        <v>0.8999997</v>
      </c>
      <c r="CJ28">
        <v>0.1000003</v>
      </c>
      <c r="CK28">
        <v>0</v>
      </c>
      <c r="CL28">
        <v>545.5193</v>
      </c>
      <c r="CM28">
        <v>4.99938</v>
      </c>
      <c r="CN28">
        <v>7837.46466666667</v>
      </c>
      <c r="CO28">
        <v>11164.5766666667</v>
      </c>
      <c r="CP28">
        <v>49.562</v>
      </c>
      <c r="CQ28">
        <v>50.687</v>
      </c>
      <c r="CR28">
        <v>50.0788</v>
      </c>
      <c r="CS28">
        <v>51</v>
      </c>
      <c r="CT28">
        <v>51.5704</v>
      </c>
      <c r="CU28">
        <v>1255.53033333333</v>
      </c>
      <c r="CV28">
        <v>139.501</v>
      </c>
      <c r="CW28">
        <v>0</v>
      </c>
      <c r="CX28">
        <v>255</v>
      </c>
      <c r="CY28">
        <v>0</v>
      </c>
      <c r="CZ28">
        <v>545.30992</v>
      </c>
      <c r="DA28">
        <v>-16.9410769620106</v>
      </c>
      <c r="DB28">
        <v>-250.201538844974</v>
      </c>
      <c r="DC28">
        <v>7833.9732</v>
      </c>
      <c r="DD28">
        <v>15</v>
      </c>
      <c r="DE28">
        <v>1605306474.5</v>
      </c>
      <c r="DF28" t="s">
        <v>349</v>
      </c>
      <c r="DG28">
        <v>1605306474.5</v>
      </c>
      <c r="DH28">
        <v>1605306468.5</v>
      </c>
      <c r="DI28">
        <v>9</v>
      </c>
      <c r="DJ28">
        <v>-0.018</v>
      </c>
      <c r="DK28">
        <v>0.013</v>
      </c>
      <c r="DL28">
        <v>1.882</v>
      </c>
      <c r="DM28">
        <v>0.614</v>
      </c>
      <c r="DN28">
        <v>400</v>
      </c>
      <c r="DO28">
        <v>37</v>
      </c>
      <c r="DP28">
        <v>0.44</v>
      </c>
      <c r="DQ28">
        <v>0.13</v>
      </c>
      <c r="DR28">
        <v>0.607854876011419</v>
      </c>
      <c r="DS28">
        <v>-12.4175710299213</v>
      </c>
      <c r="DT28">
        <v>1.43694616660813</v>
      </c>
      <c r="DU28">
        <v>0</v>
      </c>
      <c r="DV28">
        <v>-0.697355090322581</v>
      </c>
      <c r="DW28">
        <v>13.6639485290323</v>
      </c>
      <c r="DX28">
        <v>1.69743959468465</v>
      </c>
      <c r="DY28">
        <v>0</v>
      </c>
      <c r="DZ28">
        <v>0.0470667161290323</v>
      </c>
      <c r="EA28">
        <v>0.127150475806451</v>
      </c>
      <c r="EB28">
        <v>0.00971111377284267</v>
      </c>
      <c r="EC28">
        <v>1</v>
      </c>
      <c r="ED28">
        <v>1</v>
      </c>
      <c r="EE28">
        <v>3</v>
      </c>
      <c r="EF28" t="s">
        <v>297</v>
      </c>
      <c r="EG28">
        <v>100</v>
      </c>
      <c r="EH28">
        <v>100</v>
      </c>
      <c r="EI28">
        <v>1.883</v>
      </c>
      <c r="EJ28">
        <v>0.6142</v>
      </c>
      <c r="EK28">
        <v>1.88244999999995</v>
      </c>
      <c r="EL28">
        <v>0</v>
      </c>
      <c r="EM28">
        <v>0</v>
      </c>
      <c r="EN28">
        <v>0</v>
      </c>
      <c r="EO28">
        <v>0.614294999999998</v>
      </c>
      <c r="EP28">
        <v>0</v>
      </c>
      <c r="EQ28">
        <v>0</v>
      </c>
      <c r="ER28">
        <v>0</v>
      </c>
      <c r="ES28">
        <v>-1</v>
      </c>
      <c r="ET28">
        <v>-1</v>
      </c>
      <c r="EU28">
        <v>-1</v>
      </c>
      <c r="EV28">
        <v>-1</v>
      </c>
      <c r="EW28">
        <v>0.6</v>
      </c>
      <c r="EX28">
        <v>0.7</v>
      </c>
      <c r="EY28">
        <v>2</v>
      </c>
      <c r="EZ28">
        <v>492.971</v>
      </c>
      <c r="FA28">
        <v>550.234</v>
      </c>
      <c r="FB28">
        <v>34.0211</v>
      </c>
      <c r="FC28">
        <v>32.3593</v>
      </c>
      <c r="FD28">
        <v>30.0003</v>
      </c>
      <c r="FE28">
        <v>31.9816</v>
      </c>
      <c r="FF28">
        <v>32.037</v>
      </c>
      <c r="FG28">
        <v>20.6935</v>
      </c>
      <c r="FH28">
        <v>0</v>
      </c>
      <c r="FI28">
        <v>100</v>
      </c>
      <c r="FJ28">
        <v>-999.9</v>
      </c>
      <c r="FK28">
        <v>400</v>
      </c>
      <c r="FL28">
        <v>37.2973</v>
      </c>
      <c r="FM28">
        <v>101.238</v>
      </c>
      <c r="FN28">
        <v>100.593</v>
      </c>
    </row>
    <row r="29" spans="1:170">
      <c r="A29">
        <v>13</v>
      </c>
      <c r="B29">
        <v>1605306792</v>
      </c>
      <c r="C29">
        <v>3308.90000009537</v>
      </c>
      <c r="D29" t="s">
        <v>350</v>
      </c>
      <c r="E29" t="s">
        <v>351</v>
      </c>
      <c r="F29" t="s">
        <v>352</v>
      </c>
      <c r="G29" t="s">
        <v>311</v>
      </c>
      <c r="H29">
        <v>1605306784.25</v>
      </c>
      <c r="I29">
        <f>BW29*AG29*(BS29-BT29)/(100*BL29*(1000-AG29*BS29))</f>
        <v>0</v>
      </c>
      <c r="J29">
        <f>BW29*AG29*(BR29-BQ29*(1000-AG29*BT29)/(1000-AG29*BS29))/(100*BL29)</f>
        <v>0</v>
      </c>
      <c r="K29">
        <f>BQ29 - IF(AG29&gt;1, J29*BL29*100.0/(AI29*CE29), 0)</f>
        <v>0</v>
      </c>
      <c r="L29">
        <f>((R29-I29/2)*K29-J29)/(R29+I29/2)</f>
        <v>0</v>
      </c>
      <c r="M29">
        <f>L29*(BX29+BY29)/1000.0</f>
        <v>0</v>
      </c>
      <c r="N29">
        <f>(BQ29 - IF(AG29&gt;1, J29*BL29*100.0/(AI29*CE29), 0))*(BX29+BY29)/1000.0</f>
        <v>0</v>
      </c>
      <c r="O29">
        <f>2.0/((1/Q29-1/P29)+SIGN(Q29)*SQRT((1/Q29-1/P29)*(1/Q29-1/P29) + 4*BM29/((BM29+1)*(BM29+1))*(2*1/Q29*1/P29-1/P29*1/P29)))</f>
        <v>0</v>
      </c>
      <c r="P29">
        <f>IF(LEFT(BN29,1)&lt;&gt;"0",IF(LEFT(BN29,1)="1",3.0,BO29),$D$5+$E$5*(CE29*BX29/($K$5*1000))+$F$5*(CE29*BX29/($K$5*1000))*MAX(MIN(BL29,$J$5),$I$5)*MAX(MIN(BL29,$J$5),$I$5)+$G$5*MAX(MIN(BL29,$J$5),$I$5)*(CE29*BX29/($K$5*1000))+$H$5*(CE29*BX29/($K$5*1000))*(CE29*BX29/($K$5*1000)))</f>
        <v>0</v>
      </c>
      <c r="Q29">
        <f>I29*(1000-(1000*0.61365*exp(17.502*U29/(240.97+U29))/(BX29+BY29)+BS29)/2)/(1000*0.61365*exp(17.502*U29/(240.97+U29))/(BX29+BY29)-BS29)</f>
        <v>0</v>
      </c>
      <c r="R29">
        <f>1/((BM29+1)/(O29/1.6)+1/(P29/1.37)) + BM29/((BM29+1)/(O29/1.6) + BM29/(P29/1.37))</f>
        <v>0</v>
      </c>
      <c r="S29">
        <f>(BI29*BK29)</f>
        <v>0</v>
      </c>
      <c r="T29">
        <f>(BZ29+(S29+2*0.95*5.67E-8*(((BZ29+$B$7)+273)^4-(BZ29+273)^4)-44100*I29)/(1.84*29.3*P29+8*0.95*5.67E-8*(BZ29+273)^3))</f>
        <v>0</v>
      </c>
      <c r="U29">
        <f>($C$7*CA29+$D$7*CB29+$E$7*T29)</f>
        <v>0</v>
      </c>
      <c r="V29">
        <f>0.61365*exp(17.502*U29/(240.97+U29))</f>
        <v>0</v>
      </c>
      <c r="W29">
        <f>(X29/Y29*100)</f>
        <v>0</v>
      </c>
      <c r="X29">
        <f>BS29*(BX29+BY29)/1000</f>
        <v>0</v>
      </c>
      <c r="Y29">
        <f>0.61365*exp(17.502*BZ29/(240.97+BZ29))</f>
        <v>0</v>
      </c>
      <c r="Z29">
        <f>(V29-BS29*(BX29+BY29)/1000)</f>
        <v>0</v>
      </c>
      <c r="AA29">
        <f>(-I29*44100)</f>
        <v>0</v>
      </c>
      <c r="AB29">
        <f>2*29.3*P29*0.92*(BZ29-U29)</f>
        <v>0</v>
      </c>
      <c r="AC29">
        <f>2*0.95*5.67E-8*(((BZ29+$B$7)+273)^4-(U29+273)^4)</f>
        <v>0</v>
      </c>
      <c r="AD29">
        <f>S29+AC29+AA29+AB29</f>
        <v>0</v>
      </c>
      <c r="AE29">
        <v>0</v>
      </c>
      <c r="AF29">
        <v>0</v>
      </c>
      <c r="AG29">
        <f>IF(AE29*$H$13&gt;=AI29,1.0,(AI29/(AI29-AE29*$H$13)))</f>
        <v>0</v>
      </c>
      <c r="AH29">
        <f>(AG29-1)*100</f>
        <v>0</v>
      </c>
      <c r="AI29">
        <f>MAX(0,($B$13+$C$13*CE29)/(1+$D$13*CE29)*BX29/(BZ29+273)*$E$13)</f>
        <v>0</v>
      </c>
      <c r="AJ29" t="s">
        <v>287</v>
      </c>
      <c r="AK29">
        <v>715.476923076923</v>
      </c>
      <c r="AL29">
        <v>3262.08</v>
      </c>
      <c r="AM29">
        <f>AL29-AK29</f>
        <v>0</v>
      </c>
      <c r="AN29">
        <f>AM29/AL29</f>
        <v>0</v>
      </c>
      <c r="AO29">
        <v>-0.577747479816223</v>
      </c>
      <c r="AP29" t="s">
        <v>353</v>
      </c>
      <c r="AQ29">
        <v>819.70932</v>
      </c>
      <c r="AR29">
        <v>1012.39</v>
      </c>
      <c r="AS29">
        <f>1-AQ29/AR29</f>
        <v>0</v>
      </c>
      <c r="AT29">
        <v>0.5</v>
      </c>
      <c r="AU29">
        <f>BI29</f>
        <v>0</v>
      </c>
      <c r="AV29">
        <f>J29</f>
        <v>0</v>
      </c>
      <c r="AW29">
        <f>AS29*AT29*AU29</f>
        <v>0</v>
      </c>
      <c r="AX29">
        <f>BC29/AR29</f>
        <v>0</v>
      </c>
      <c r="AY29">
        <f>(AV29-AO29)/AU29</f>
        <v>0</v>
      </c>
      <c r="AZ29">
        <f>(AL29-AR29)/AR29</f>
        <v>0</v>
      </c>
      <c r="BA29" t="s">
        <v>354</v>
      </c>
      <c r="BB29">
        <v>598.18</v>
      </c>
      <c r="BC29">
        <f>AR29-BB29</f>
        <v>0</v>
      </c>
      <c r="BD29">
        <f>(AR29-AQ29)/(AR29-BB29)</f>
        <v>0</v>
      </c>
      <c r="BE29">
        <f>(AL29-AR29)/(AL29-BB29)</f>
        <v>0</v>
      </c>
      <c r="BF29">
        <f>(AR29-AQ29)/(AR29-AK29)</f>
        <v>0</v>
      </c>
      <c r="BG29">
        <f>(AL29-AR29)/(AL29-AK29)</f>
        <v>0</v>
      </c>
      <c r="BH29">
        <f>$B$11*CF29+$C$11*CG29+$F$11*CH29*(1-CK29)</f>
        <v>0</v>
      </c>
      <c r="BI29">
        <f>BH29*BJ29</f>
        <v>0</v>
      </c>
      <c r="BJ29">
        <f>($B$11*$D$9+$C$11*$D$9+$F$11*((CU29+CM29)/MAX(CU29+CM29+CV29, 0.1)*$I$9+CV29/MAX(CU29+CM29+CV29, 0.1)*$J$9))/($B$11+$C$11+$F$11)</f>
        <v>0</v>
      </c>
      <c r="BK29">
        <f>($B$11*$K$9+$C$11*$K$9+$F$11*((CU29+CM29)/MAX(CU29+CM29+CV29, 0.1)*$P$9+CV29/MAX(CU29+CM29+CV29, 0.1)*$Q$9))/($B$11+$C$11+$F$11)</f>
        <v>0</v>
      </c>
      <c r="BL29">
        <v>6</v>
      </c>
      <c r="BM29">
        <v>0.5</v>
      </c>
      <c r="BN29" t="s">
        <v>290</v>
      </c>
      <c r="BO29">
        <v>2</v>
      </c>
      <c r="BP29">
        <v>1605306784.25</v>
      </c>
      <c r="BQ29">
        <v>390.726266666667</v>
      </c>
      <c r="BR29">
        <v>401.257933333333</v>
      </c>
      <c r="BS29">
        <v>38.8766033333333</v>
      </c>
      <c r="BT29">
        <v>37.31583</v>
      </c>
      <c r="BU29">
        <v>388.843866666667</v>
      </c>
      <c r="BV29">
        <v>38.2623033333333</v>
      </c>
      <c r="BW29">
        <v>500.0134</v>
      </c>
      <c r="BX29">
        <v>101.567166666667</v>
      </c>
      <c r="BY29">
        <v>0.04683188</v>
      </c>
      <c r="BZ29">
        <v>35.4686566666667</v>
      </c>
      <c r="CA29">
        <v>35.47344</v>
      </c>
      <c r="CB29">
        <v>999.9</v>
      </c>
      <c r="CC29">
        <v>0</v>
      </c>
      <c r="CD29">
        <v>0</v>
      </c>
      <c r="CE29">
        <v>10005.04</v>
      </c>
      <c r="CF29">
        <v>0</v>
      </c>
      <c r="CG29">
        <v>251.8935</v>
      </c>
      <c r="CH29">
        <v>1400.02033333333</v>
      </c>
      <c r="CI29">
        <v>0.8999996</v>
      </c>
      <c r="CJ29">
        <v>0.10000032</v>
      </c>
      <c r="CK29">
        <v>0</v>
      </c>
      <c r="CL29">
        <v>820.211666666667</v>
      </c>
      <c r="CM29">
        <v>4.99938</v>
      </c>
      <c r="CN29">
        <v>11609.2066666667</v>
      </c>
      <c r="CO29">
        <v>11164.5</v>
      </c>
      <c r="CP29">
        <v>49.625</v>
      </c>
      <c r="CQ29">
        <v>50.7830666666667</v>
      </c>
      <c r="CR29">
        <v>50.1374</v>
      </c>
      <c r="CS29">
        <v>51.1208</v>
      </c>
      <c r="CT29">
        <v>51.6787333333333</v>
      </c>
      <c r="CU29">
        <v>1255.51566666667</v>
      </c>
      <c r="CV29">
        <v>139.505</v>
      </c>
      <c r="CW29">
        <v>0</v>
      </c>
      <c r="CX29">
        <v>279.799999952316</v>
      </c>
      <c r="CY29">
        <v>0</v>
      </c>
      <c r="CZ29">
        <v>819.70932</v>
      </c>
      <c r="DA29">
        <v>-39.2412307615157</v>
      </c>
      <c r="DB29">
        <v>-546.369230783907</v>
      </c>
      <c r="DC29">
        <v>11602.128</v>
      </c>
      <c r="DD29">
        <v>15</v>
      </c>
      <c r="DE29">
        <v>1605306474.5</v>
      </c>
      <c r="DF29" t="s">
        <v>349</v>
      </c>
      <c r="DG29">
        <v>1605306474.5</v>
      </c>
      <c r="DH29">
        <v>1605306468.5</v>
      </c>
      <c r="DI29">
        <v>9</v>
      </c>
      <c r="DJ29">
        <v>-0.018</v>
      </c>
      <c r="DK29">
        <v>0.013</v>
      </c>
      <c r="DL29">
        <v>1.882</v>
      </c>
      <c r="DM29">
        <v>0.614</v>
      </c>
      <c r="DN29">
        <v>400</v>
      </c>
      <c r="DO29">
        <v>37</v>
      </c>
      <c r="DP29">
        <v>0.44</v>
      </c>
      <c r="DQ29">
        <v>0.13</v>
      </c>
      <c r="DR29">
        <v>8.2737138961988</v>
      </c>
      <c r="DS29">
        <v>1.64526376332362</v>
      </c>
      <c r="DT29">
        <v>1.09548854354493</v>
      </c>
      <c r="DU29">
        <v>0</v>
      </c>
      <c r="DV29">
        <v>-10.5083129032258</v>
      </c>
      <c r="DW29">
        <v>0.294501290322616</v>
      </c>
      <c r="DX29">
        <v>1.37724000984248</v>
      </c>
      <c r="DY29">
        <v>0</v>
      </c>
      <c r="DZ29">
        <v>1.56047161290323</v>
      </c>
      <c r="EA29">
        <v>0.0692298387096706</v>
      </c>
      <c r="EB29">
        <v>0.00540425346029027</v>
      </c>
      <c r="EC29">
        <v>1</v>
      </c>
      <c r="ED29">
        <v>1</v>
      </c>
      <c r="EE29">
        <v>3</v>
      </c>
      <c r="EF29" t="s">
        <v>297</v>
      </c>
      <c r="EG29">
        <v>100</v>
      </c>
      <c r="EH29">
        <v>100</v>
      </c>
      <c r="EI29">
        <v>1.883</v>
      </c>
      <c r="EJ29">
        <v>0.6143</v>
      </c>
      <c r="EK29">
        <v>1.88244999999995</v>
      </c>
      <c r="EL29">
        <v>0</v>
      </c>
      <c r="EM29">
        <v>0</v>
      </c>
      <c r="EN29">
        <v>0</v>
      </c>
      <c r="EO29">
        <v>0.614294999999998</v>
      </c>
      <c r="EP29">
        <v>0</v>
      </c>
      <c r="EQ29">
        <v>0</v>
      </c>
      <c r="ER29">
        <v>0</v>
      </c>
      <c r="ES29">
        <v>-1</v>
      </c>
      <c r="ET29">
        <v>-1</v>
      </c>
      <c r="EU29">
        <v>-1</v>
      </c>
      <c r="EV29">
        <v>-1</v>
      </c>
      <c r="EW29">
        <v>5.3</v>
      </c>
      <c r="EX29">
        <v>5.4</v>
      </c>
      <c r="EY29">
        <v>2</v>
      </c>
      <c r="EZ29">
        <v>491.506</v>
      </c>
      <c r="FA29">
        <v>549.472</v>
      </c>
      <c r="FB29">
        <v>34.1044</v>
      </c>
      <c r="FC29">
        <v>32.4743</v>
      </c>
      <c r="FD29">
        <v>30.0001</v>
      </c>
      <c r="FE29">
        <v>32.0891</v>
      </c>
      <c r="FF29">
        <v>32.1401</v>
      </c>
      <c r="FG29">
        <v>20.5634</v>
      </c>
      <c r="FH29">
        <v>0</v>
      </c>
      <c r="FI29">
        <v>100</v>
      </c>
      <c r="FJ29">
        <v>-999.9</v>
      </c>
      <c r="FK29">
        <v>400</v>
      </c>
      <c r="FL29">
        <v>37.3147</v>
      </c>
      <c r="FM29">
        <v>101.213</v>
      </c>
      <c r="FN29">
        <v>100.579</v>
      </c>
    </row>
    <row r="30" spans="1:170">
      <c r="A30">
        <v>14</v>
      </c>
      <c r="B30">
        <v>1605307097.6</v>
      </c>
      <c r="C30">
        <v>3614.5</v>
      </c>
      <c r="D30" t="s">
        <v>355</v>
      </c>
      <c r="E30" t="s">
        <v>356</v>
      </c>
      <c r="F30" t="s">
        <v>352</v>
      </c>
      <c r="G30" t="s">
        <v>311</v>
      </c>
      <c r="H30">
        <v>1605307089.6</v>
      </c>
      <c r="I30">
        <f>BW30*AG30*(BS30-BT30)/(100*BL30*(1000-AG30*BS30))</f>
        <v>0</v>
      </c>
      <c r="J30">
        <f>BW30*AG30*(BR30-BQ30*(1000-AG30*BT30)/(1000-AG30*BS30))/(100*BL30)</f>
        <v>0</v>
      </c>
      <c r="K30">
        <f>BQ30 - IF(AG30&gt;1, J30*BL30*100.0/(AI30*CE30), 0)</f>
        <v>0</v>
      </c>
      <c r="L30">
        <f>((R30-I30/2)*K30-J30)/(R30+I30/2)</f>
        <v>0</v>
      </c>
      <c r="M30">
        <f>L30*(BX30+BY30)/1000.0</f>
        <v>0</v>
      </c>
      <c r="N30">
        <f>(BQ30 - IF(AG30&gt;1, J30*BL30*100.0/(AI30*CE30), 0))*(BX30+BY30)/1000.0</f>
        <v>0</v>
      </c>
      <c r="O30">
        <f>2.0/((1/Q30-1/P30)+SIGN(Q30)*SQRT((1/Q30-1/P30)*(1/Q30-1/P30) + 4*BM30/((BM30+1)*(BM30+1))*(2*1/Q30*1/P30-1/P30*1/P30)))</f>
        <v>0</v>
      </c>
      <c r="P30">
        <f>IF(LEFT(BN30,1)&lt;&gt;"0",IF(LEFT(BN30,1)="1",3.0,BO30),$D$5+$E$5*(CE30*BX30/($K$5*1000))+$F$5*(CE30*BX30/($K$5*1000))*MAX(MIN(BL30,$J$5),$I$5)*MAX(MIN(BL30,$J$5),$I$5)+$G$5*MAX(MIN(BL30,$J$5),$I$5)*(CE30*BX30/($K$5*1000))+$H$5*(CE30*BX30/($K$5*1000))*(CE30*BX30/($K$5*1000)))</f>
        <v>0</v>
      </c>
      <c r="Q30">
        <f>I30*(1000-(1000*0.61365*exp(17.502*U30/(240.97+U30))/(BX30+BY30)+BS30)/2)/(1000*0.61365*exp(17.502*U30/(240.97+U30))/(BX30+BY30)-BS30)</f>
        <v>0</v>
      </c>
      <c r="R30">
        <f>1/((BM30+1)/(O30/1.6)+1/(P30/1.37)) + BM30/((BM30+1)/(O30/1.6) + BM30/(P30/1.37))</f>
        <v>0</v>
      </c>
      <c r="S30">
        <f>(BI30*BK30)</f>
        <v>0</v>
      </c>
      <c r="T30">
        <f>(BZ30+(S30+2*0.95*5.67E-8*(((BZ30+$B$7)+273)^4-(BZ30+273)^4)-44100*I30)/(1.84*29.3*P30+8*0.95*5.67E-8*(BZ30+273)^3))</f>
        <v>0</v>
      </c>
      <c r="U30">
        <f>($C$7*CA30+$D$7*CB30+$E$7*T30)</f>
        <v>0</v>
      </c>
      <c r="V30">
        <f>0.61365*exp(17.502*U30/(240.97+U30))</f>
        <v>0</v>
      </c>
      <c r="W30">
        <f>(X30/Y30*100)</f>
        <v>0</v>
      </c>
      <c r="X30">
        <f>BS30*(BX30+BY30)/1000</f>
        <v>0</v>
      </c>
      <c r="Y30">
        <f>0.61365*exp(17.502*BZ30/(240.97+BZ30))</f>
        <v>0</v>
      </c>
      <c r="Z30">
        <f>(V30-BS30*(BX30+BY30)/1000)</f>
        <v>0</v>
      </c>
      <c r="AA30">
        <f>(-I30*44100)</f>
        <v>0</v>
      </c>
      <c r="AB30">
        <f>2*29.3*P30*0.92*(BZ30-U30)</f>
        <v>0</v>
      </c>
      <c r="AC30">
        <f>2*0.95*5.67E-8*(((BZ30+$B$7)+273)^4-(U30+273)^4)</f>
        <v>0</v>
      </c>
      <c r="AD30">
        <f>S30+AC30+AA30+AB30</f>
        <v>0</v>
      </c>
      <c r="AE30">
        <v>0</v>
      </c>
      <c r="AF30">
        <v>0</v>
      </c>
      <c r="AG30">
        <f>IF(AE30*$H$13&gt;=AI30,1.0,(AI30/(AI30-AE30*$H$13)))</f>
        <v>0</v>
      </c>
      <c r="AH30">
        <f>(AG30-1)*100</f>
        <v>0</v>
      </c>
      <c r="AI30">
        <f>MAX(0,($B$13+$C$13*CE30)/(1+$D$13*CE30)*BX30/(BZ30+273)*$E$13)</f>
        <v>0</v>
      </c>
      <c r="AJ30" t="s">
        <v>287</v>
      </c>
      <c r="AK30">
        <v>715.476923076923</v>
      </c>
      <c r="AL30">
        <v>3262.08</v>
      </c>
      <c r="AM30">
        <f>AL30-AK30</f>
        <v>0</v>
      </c>
      <c r="AN30">
        <f>AM30/AL30</f>
        <v>0</v>
      </c>
      <c r="AO30">
        <v>-0.577747479816223</v>
      </c>
      <c r="AP30" t="s">
        <v>357</v>
      </c>
      <c r="AQ30">
        <v>743.117653846154</v>
      </c>
      <c r="AR30">
        <v>920.47</v>
      </c>
      <c r="AS30">
        <f>1-AQ30/AR30</f>
        <v>0</v>
      </c>
      <c r="AT30">
        <v>0.5</v>
      </c>
      <c r="AU30">
        <f>BI30</f>
        <v>0</v>
      </c>
      <c r="AV30">
        <f>J30</f>
        <v>0</v>
      </c>
      <c r="AW30">
        <f>AS30*AT30*AU30</f>
        <v>0</v>
      </c>
      <c r="AX30">
        <f>BC30/AR30</f>
        <v>0</v>
      </c>
      <c r="AY30">
        <f>(AV30-AO30)/AU30</f>
        <v>0</v>
      </c>
      <c r="AZ30">
        <f>(AL30-AR30)/AR30</f>
        <v>0</v>
      </c>
      <c r="BA30" t="s">
        <v>358</v>
      </c>
      <c r="BB30">
        <v>551.02</v>
      </c>
      <c r="BC30">
        <f>AR30-BB30</f>
        <v>0</v>
      </c>
      <c r="BD30">
        <f>(AR30-AQ30)/(AR30-BB30)</f>
        <v>0</v>
      </c>
      <c r="BE30">
        <f>(AL30-AR30)/(AL30-BB30)</f>
        <v>0</v>
      </c>
      <c r="BF30">
        <f>(AR30-AQ30)/(AR30-AK30)</f>
        <v>0</v>
      </c>
      <c r="BG30">
        <f>(AL30-AR30)/(AL30-AK30)</f>
        <v>0</v>
      </c>
      <c r="BH30">
        <f>$B$11*CF30+$C$11*CG30+$F$11*CH30*(1-CK30)</f>
        <v>0</v>
      </c>
      <c r="BI30">
        <f>BH30*BJ30</f>
        <v>0</v>
      </c>
      <c r="BJ30">
        <f>($B$11*$D$9+$C$11*$D$9+$F$11*((CU30+CM30)/MAX(CU30+CM30+CV30, 0.1)*$I$9+CV30/MAX(CU30+CM30+CV30, 0.1)*$J$9))/($B$11+$C$11+$F$11)</f>
        <v>0</v>
      </c>
      <c r="BK30">
        <f>($B$11*$K$9+$C$11*$K$9+$F$11*((CU30+CM30)/MAX(CU30+CM30+CV30, 0.1)*$P$9+CV30/MAX(CU30+CM30+CV30, 0.1)*$Q$9))/($B$11+$C$11+$F$11)</f>
        <v>0</v>
      </c>
      <c r="BL30">
        <v>6</v>
      </c>
      <c r="BM30">
        <v>0.5</v>
      </c>
      <c r="BN30" t="s">
        <v>290</v>
      </c>
      <c r="BO30">
        <v>2</v>
      </c>
      <c r="BP30">
        <v>1605307089.6</v>
      </c>
      <c r="BQ30">
        <v>390.247032258065</v>
      </c>
      <c r="BR30">
        <v>400.374032258065</v>
      </c>
      <c r="BS30">
        <v>38.6547</v>
      </c>
      <c r="BT30">
        <v>37.3253870967742</v>
      </c>
      <c r="BU30">
        <v>388.364709677419</v>
      </c>
      <c r="BV30">
        <v>38.0404064516129</v>
      </c>
      <c r="BW30">
        <v>500.008516129032</v>
      </c>
      <c r="BX30">
        <v>101.558516129032</v>
      </c>
      <c r="BY30">
        <v>0.0462091516129032</v>
      </c>
      <c r="BZ30">
        <v>35.3069129032258</v>
      </c>
      <c r="CA30">
        <v>35.3019193548387</v>
      </c>
      <c r="CB30">
        <v>999.9</v>
      </c>
      <c r="CC30">
        <v>0</v>
      </c>
      <c r="CD30">
        <v>0</v>
      </c>
      <c r="CE30">
        <v>10002.5016129032</v>
      </c>
      <c r="CF30">
        <v>0</v>
      </c>
      <c r="CG30">
        <v>261.864741935484</v>
      </c>
      <c r="CH30">
        <v>1400.00903225806</v>
      </c>
      <c r="CI30">
        <v>0.900003516129032</v>
      </c>
      <c r="CJ30">
        <v>0.0999966387096774</v>
      </c>
      <c r="CK30">
        <v>0</v>
      </c>
      <c r="CL30">
        <v>743.254612903226</v>
      </c>
      <c r="CM30">
        <v>4.99938</v>
      </c>
      <c r="CN30">
        <v>10620.8096774194</v>
      </c>
      <c r="CO30">
        <v>11164.4064516129</v>
      </c>
      <c r="CP30">
        <v>49.508</v>
      </c>
      <c r="CQ30">
        <v>50.683</v>
      </c>
      <c r="CR30">
        <v>50.062</v>
      </c>
      <c r="CS30">
        <v>51</v>
      </c>
      <c r="CT30">
        <v>51.562</v>
      </c>
      <c r="CU30">
        <v>1255.51516129032</v>
      </c>
      <c r="CV30">
        <v>139.493870967742</v>
      </c>
      <c r="CW30">
        <v>0</v>
      </c>
      <c r="CX30">
        <v>304.5</v>
      </c>
      <c r="CY30">
        <v>0</v>
      </c>
      <c r="CZ30">
        <v>743.117653846154</v>
      </c>
      <c r="DA30">
        <v>-28.4051624085526</v>
      </c>
      <c r="DB30">
        <v>-402.369231167451</v>
      </c>
      <c r="DC30">
        <v>10619.0192307692</v>
      </c>
      <c r="DD30">
        <v>15</v>
      </c>
      <c r="DE30">
        <v>1605306474.5</v>
      </c>
      <c r="DF30" t="s">
        <v>349</v>
      </c>
      <c r="DG30">
        <v>1605306474.5</v>
      </c>
      <c r="DH30">
        <v>1605306468.5</v>
      </c>
      <c r="DI30">
        <v>9</v>
      </c>
      <c r="DJ30">
        <v>-0.018</v>
      </c>
      <c r="DK30">
        <v>0.013</v>
      </c>
      <c r="DL30">
        <v>1.882</v>
      </c>
      <c r="DM30">
        <v>0.614</v>
      </c>
      <c r="DN30">
        <v>400</v>
      </c>
      <c r="DO30">
        <v>37</v>
      </c>
      <c r="DP30">
        <v>0.44</v>
      </c>
      <c r="DQ30">
        <v>0.13</v>
      </c>
      <c r="DR30">
        <v>7.9589703344108</v>
      </c>
      <c r="DS30">
        <v>4.55258514416539</v>
      </c>
      <c r="DT30">
        <v>0.427158010342427</v>
      </c>
      <c r="DU30">
        <v>0</v>
      </c>
      <c r="DV30">
        <v>-10.1092893548387</v>
      </c>
      <c r="DW30">
        <v>-5.43657629032259</v>
      </c>
      <c r="DX30">
        <v>0.518131750550587</v>
      </c>
      <c r="DY30">
        <v>0</v>
      </c>
      <c r="DZ30">
        <v>1.32836387096774</v>
      </c>
      <c r="EA30">
        <v>0.113038548387096</v>
      </c>
      <c r="EB30">
        <v>0.00853811669096365</v>
      </c>
      <c r="EC30">
        <v>1</v>
      </c>
      <c r="ED30">
        <v>1</v>
      </c>
      <c r="EE30">
        <v>3</v>
      </c>
      <c r="EF30" t="s">
        <v>297</v>
      </c>
      <c r="EG30">
        <v>100</v>
      </c>
      <c r="EH30">
        <v>100</v>
      </c>
      <c r="EI30">
        <v>1.882</v>
      </c>
      <c r="EJ30">
        <v>0.6143</v>
      </c>
      <c r="EK30">
        <v>1.88244999999995</v>
      </c>
      <c r="EL30">
        <v>0</v>
      </c>
      <c r="EM30">
        <v>0</v>
      </c>
      <c r="EN30">
        <v>0</v>
      </c>
      <c r="EO30">
        <v>0.614294999999998</v>
      </c>
      <c r="EP30">
        <v>0</v>
      </c>
      <c r="EQ30">
        <v>0</v>
      </c>
      <c r="ER30">
        <v>0</v>
      </c>
      <c r="ES30">
        <v>-1</v>
      </c>
      <c r="ET30">
        <v>-1</v>
      </c>
      <c r="EU30">
        <v>-1</v>
      </c>
      <c r="EV30">
        <v>-1</v>
      </c>
      <c r="EW30">
        <v>10.4</v>
      </c>
      <c r="EX30">
        <v>10.5</v>
      </c>
      <c r="EY30">
        <v>2</v>
      </c>
      <c r="EZ30">
        <v>495.116</v>
      </c>
      <c r="FA30">
        <v>549.827</v>
      </c>
      <c r="FB30">
        <v>33.9979</v>
      </c>
      <c r="FC30">
        <v>32.4061</v>
      </c>
      <c r="FD30">
        <v>29.9998</v>
      </c>
      <c r="FE30">
        <v>32.0427</v>
      </c>
      <c r="FF30">
        <v>32.0946</v>
      </c>
      <c r="FG30">
        <v>20.6445</v>
      </c>
      <c r="FH30">
        <v>0</v>
      </c>
      <c r="FI30">
        <v>100</v>
      </c>
      <c r="FJ30">
        <v>-999.9</v>
      </c>
      <c r="FK30">
        <v>400</v>
      </c>
      <c r="FL30">
        <v>38.5116</v>
      </c>
      <c r="FM30">
        <v>101.229</v>
      </c>
      <c r="FN30">
        <v>100.598</v>
      </c>
    </row>
    <row r="31" spans="1:170">
      <c r="A31">
        <v>15</v>
      </c>
      <c r="B31">
        <v>1605307425.1</v>
      </c>
      <c r="C31">
        <v>3942</v>
      </c>
      <c r="D31" t="s">
        <v>359</v>
      </c>
      <c r="E31" t="s">
        <v>360</v>
      </c>
      <c r="F31" t="s">
        <v>341</v>
      </c>
      <c r="G31" t="s">
        <v>361</v>
      </c>
      <c r="H31">
        <v>1605307417.35</v>
      </c>
      <c r="I31">
        <f>BW31*AG31*(BS31-BT31)/(100*BL31*(1000-AG31*BS31))</f>
        <v>0</v>
      </c>
      <c r="J31">
        <f>BW31*AG31*(BR31-BQ31*(1000-AG31*BT31)/(1000-AG31*BS31))/(100*BL31)</f>
        <v>0</v>
      </c>
      <c r="K31">
        <f>BQ31 - IF(AG31&gt;1, J31*BL31*100.0/(AI31*CE31), 0)</f>
        <v>0</v>
      </c>
      <c r="L31">
        <f>((R31-I31/2)*K31-J31)/(R31+I31/2)</f>
        <v>0</v>
      </c>
      <c r="M31">
        <f>L31*(BX31+BY31)/1000.0</f>
        <v>0</v>
      </c>
      <c r="N31">
        <f>(BQ31 - IF(AG31&gt;1, J31*BL31*100.0/(AI31*CE31), 0))*(BX31+BY31)/1000.0</f>
        <v>0</v>
      </c>
      <c r="O31">
        <f>2.0/((1/Q31-1/P31)+SIGN(Q31)*SQRT((1/Q31-1/P31)*(1/Q31-1/P31) + 4*BM31/((BM31+1)*(BM31+1))*(2*1/Q31*1/P31-1/P31*1/P31)))</f>
        <v>0</v>
      </c>
      <c r="P31">
        <f>IF(LEFT(BN31,1)&lt;&gt;"0",IF(LEFT(BN31,1)="1",3.0,BO31),$D$5+$E$5*(CE31*BX31/($K$5*1000))+$F$5*(CE31*BX31/($K$5*1000))*MAX(MIN(BL31,$J$5),$I$5)*MAX(MIN(BL31,$J$5),$I$5)+$G$5*MAX(MIN(BL31,$J$5),$I$5)*(CE31*BX31/($K$5*1000))+$H$5*(CE31*BX31/($K$5*1000))*(CE31*BX31/($K$5*1000)))</f>
        <v>0</v>
      </c>
      <c r="Q31">
        <f>I31*(1000-(1000*0.61365*exp(17.502*U31/(240.97+U31))/(BX31+BY31)+BS31)/2)/(1000*0.61365*exp(17.502*U31/(240.97+U31))/(BX31+BY31)-BS31)</f>
        <v>0</v>
      </c>
      <c r="R31">
        <f>1/((BM31+1)/(O31/1.6)+1/(P31/1.37)) + BM31/((BM31+1)/(O31/1.6) + BM31/(P31/1.37))</f>
        <v>0</v>
      </c>
      <c r="S31">
        <f>(BI31*BK31)</f>
        <v>0</v>
      </c>
      <c r="T31">
        <f>(BZ31+(S31+2*0.95*5.67E-8*(((BZ31+$B$7)+273)^4-(BZ31+273)^4)-44100*I31)/(1.84*29.3*P31+8*0.95*5.67E-8*(BZ31+273)^3))</f>
        <v>0</v>
      </c>
      <c r="U31">
        <f>($C$7*CA31+$D$7*CB31+$E$7*T31)</f>
        <v>0</v>
      </c>
      <c r="V31">
        <f>0.61365*exp(17.502*U31/(240.97+U31))</f>
        <v>0</v>
      </c>
      <c r="W31">
        <f>(X31/Y31*100)</f>
        <v>0</v>
      </c>
      <c r="X31">
        <f>BS31*(BX31+BY31)/1000</f>
        <v>0</v>
      </c>
      <c r="Y31">
        <f>0.61365*exp(17.502*BZ31/(240.97+BZ31))</f>
        <v>0</v>
      </c>
      <c r="Z31">
        <f>(V31-BS31*(BX31+BY31)/1000)</f>
        <v>0</v>
      </c>
      <c r="AA31">
        <f>(-I31*44100)</f>
        <v>0</v>
      </c>
      <c r="AB31">
        <f>2*29.3*P31*0.92*(BZ31-U31)</f>
        <v>0</v>
      </c>
      <c r="AC31">
        <f>2*0.95*5.67E-8*(((BZ31+$B$7)+273)^4-(U31+273)^4)</f>
        <v>0</v>
      </c>
      <c r="AD31">
        <f>S31+AC31+AA31+AB31</f>
        <v>0</v>
      </c>
      <c r="AE31">
        <v>0</v>
      </c>
      <c r="AF31">
        <v>0</v>
      </c>
      <c r="AG31">
        <f>IF(AE31*$H$13&gt;=AI31,1.0,(AI31/(AI31-AE31*$H$13)))</f>
        <v>0</v>
      </c>
      <c r="AH31">
        <f>(AG31-1)*100</f>
        <v>0</v>
      </c>
      <c r="AI31">
        <f>MAX(0,($B$13+$C$13*CE31)/(1+$D$13*CE31)*BX31/(BZ31+273)*$E$13)</f>
        <v>0</v>
      </c>
      <c r="AJ31" t="s">
        <v>287</v>
      </c>
      <c r="AK31">
        <v>715.476923076923</v>
      </c>
      <c r="AL31">
        <v>3262.08</v>
      </c>
      <c r="AM31">
        <f>AL31-AK31</f>
        <v>0</v>
      </c>
      <c r="AN31">
        <f>AM31/AL31</f>
        <v>0</v>
      </c>
      <c r="AO31">
        <v>-0.577747479816223</v>
      </c>
      <c r="AP31" t="s">
        <v>362</v>
      </c>
      <c r="AQ31">
        <v>1163.9204</v>
      </c>
      <c r="AR31">
        <v>1476.78</v>
      </c>
      <c r="AS31">
        <f>1-AQ31/AR31</f>
        <v>0</v>
      </c>
      <c r="AT31">
        <v>0.5</v>
      </c>
      <c r="AU31">
        <f>BI31</f>
        <v>0</v>
      </c>
      <c r="AV31">
        <f>J31</f>
        <v>0</v>
      </c>
      <c r="AW31">
        <f>AS31*AT31*AU31</f>
        <v>0</v>
      </c>
      <c r="AX31">
        <f>BC31/AR31</f>
        <v>0</v>
      </c>
      <c r="AY31">
        <f>(AV31-AO31)/AU31</f>
        <v>0</v>
      </c>
      <c r="AZ31">
        <f>(AL31-AR31)/AR31</f>
        <v>0</v>
      </c>
      <c r="BA31" t="s">
        <v>363</v>
      </c>
      <c r="BB31">
        <v>624</v>
      </c>
      <c r="BC31">
        <f>AR31-BB31</f>
        <v>0</v>
      </c>
      <c r="BD31">
        <f>(AR31-AQ31)/(AR31-BB31)</f>
        <v>0</v>
      </c>
      <c r="BE31">
        <f>(AL31-AR31)/(AL31-BB31)</f>
        <v>0</v>
      </c>
      <c r="BF31">
        <f>(AR31-AQ31)/(AR31-AK31)</f>
        <v>0</v>
      </c>
      <c r="BG31">
        <f>(AL31-AR31)/(AL31-AK31)</f>
        <v>0</v>
      </c>
      <c r="BH31">
        <f>$B$11*CF31+$C$11*CG31+$F$11*CH31*(1-CK31)</f>
        <v>0</v>
      </c>
      <c r="BI31">
        <f>BH31*BJ31</f>
        <v>0</v>
      </c>
      <c r="BJ31">
        <f>($B$11*$D$9+$C$11*$D$9+$F$11*((CU31+CM31)/MAX(CU31+CM31+CV31, 0.1)*$I$9+CV31/MAX(CU31+CM31+CV31, 0.1)*$J$9))/($B$11+$C$11+$F$11)</f>
        <v>0</v>
      </c>
      <c r="BK31">
        <f>($B$11*$K$9+$C$11*$K$9+$F$11*((CU31+CM31)/MAX(CU31+CM31+CV31, 0.1)*$P$9+CV31/MAX(CU31+CM31+CV31, 0.1)*$Q$9))/($B$11+$C$11+$F$11)</f>
        <v>0</v>
      </c>
      <c r="BL31">
        <v>6</v>
      </c>
      <c r="BM31">
        <v>0.5</v>
      </c>
      <c r="BN31" t="s">
        <v>290</v>
      </c>
      <c r="BO31">
        <v>2</v>
      </c>
      <c r="BP31">
        <v>1605307417.35</v>
      </c>
      <c r="BQ31">
        <v>384.912066666667</v>
      </c>
      <c r="BR31">
        <v>399.191733333333</v>
      </c>
      <c r="BS31">
        <v>37.8189866666667</v>
      </c>
      <c r="BT31">
        <v>34.7005433333333</v>
      </c>
      <c r="BU31">
        <v>383.029633333333</v>
      </c>
      <c r="BV31">
        <v>37.2046866666667</v>
      </c>
      <c r="BW31">
        <v>500.003566666667</v>
      </c>
      <c r="BX31">
        <v>101.545433333333</v>
      </c>
      <c r="BY31">
        <v>0.0462332533333333</v>
      </c>
      <c r="BZ31">
        <v>35.1225466666667</v>
      </c>
      <c r="CA31">
        <v>35.0125433333333</v>
      </c>
      <c r="CB31">
        <v>999.9</v>
      </c>
      <c r="CC31">
        <v>0</v>
      </c>
      <c r="CD31">
        <v>0</v>
      </c>
      <c r="CE31">
        <v>9994.16833333333</v>
      </c>
      <c r="CF31">
        <v>0</v>
      </c>
      <c r="CG31">
        <v>301.7913</v>
      </c>
      <c r="CH31">
        <v>1399.98</v>
      </c>
      <c r="CI31">
        <v>0.900000866666667</v>
      </c>
      <c r="CJ31">
        <v>0.09999924</v>
      </c>
      <c r="CK31">
        <v>0</v>
      </c>
      <c r="CL31">
        <v>1165.10233333333</v>
      </c>
      <c r="CM31">
        <v>4.99938</v>
      </c>
      <c r="CN31">
        <v>16614.27</v>
      </c>
      <c r="CO31">
        <v>11164.1733333333</v>
      </c>
      <c r="CP31">
        <v>49.4163333333333</v>
      </c>
      <c r="CQ31">
        <v>50.4769</v>
      </c>
      <c r="CR31">
        <v>49.937</v>
      </c>
      <c r="CS31">
        <v>50.812</v>
      </c>
      <c r="CT31">
        <v>51.437</v>
      </c>
      <c r="CU31">
        <v>1255.484</v>
      </c>
      <c r="CV31">
        <v>139.496</v>
      </c>
      <c r="CW31">
        <v>0</v>
      </c>
      <c r="CX31">
        <v>326.700000047684</v>
      </c>
      <c r="CY31">
        <v>0</v>
      </c>
      <c r="CZ31">
        <v>1163.9204</v>
      </c>
      <c r="DA31">
        <v>-121.322307703127</v>
      </c>
      <c r="DB31">
        <v>-1720.42307698422</v>
      </c>
      <c r="DC31">
        <v>16597.62</v>
      </c>
      <c r="DD31">
        <v>15</v>
      </c>
      <c r="DE31">
        <v>1605306474.5</v>
      </c>
      <c r="DF31" t="s">
        <v>349</v>
      </c>
      <c r="DG31">
        <v>1605306474.5</v>
      </c>
      <c r="DH31">
        <v>1605306468.5</v>
      </c>
      <c r="DI31">
        <v>9</v>
      </c>
      <c r="DJ31">
        <v>-0.018</v>
      </c>
      <c r="DK31">
        <v>0.013</v>
      </c>
      <c r="DL31">
        <v>1.882</v>
      </c>
      <c r="DM31">
        <v>0.614</v>
      </c>
      <c r="DN31">
        <v>400</v>
      </c>
      <c r="DO31">
        <v>37</v>
      </c>
      <c r="DP31">
        <v>0.44</v>
      </c>
      <c r="DQ31">
        <v>0.13</v>
      </c>
      <c r="DR31">
        <v>11.0075424756659</v>
      </c>
      <c r="DS31">
        <v>14.0586428888457</v>
      </c>
      <c r="DT31">
        <v>2.08247528067421</v>
      </c>
      <c r="DU31">
        <v>0</v>
      </c>
      <c r="DV31">
        <v>-14.3586032258065</v>
      </c>
      <c r="DW31">
        <v>-20.6431548387096</v>
      </c>
      <c r="DX31">
        <v>2.39659970313909</v>
      </c>
      <c r="DY31">
        <v>0</v>
      </c>
      <c r="DZ31">
        <v>3.11884806451613</v>
      </c>
      <c r="EA31">
        <v>0.0496446774193449</v>
      </c>
      <c r="EB31">
        <v>0.00796717354639761</v>
      </c>
      <c r="EC31">
        <v>1</v>
      </c>
      <c r="ED31">
        <v>1</v>
      </c>
      <c r="EE31">
        <v>3</v>
      </c>
      <c r="EF31" t="s">
        <v>297</v>
      </c>
      <c r="EG31">
        <v>100</v>
      </c>
      <c r="EH31">
        <v>100</v>
      </c>
      <c r="EI31">
        <v>1.883</v>
      </c>
      <c r="EJ31">
        <v>0.6143</v>
      </c>
      <c r="EK31">
        <v>1.88244999999995</v>
      </c>
      <c r="EL31">
        <v>0</v>
      </c>
      <c r="EM31">
        <v>0</v>
      </c>
      <c r="EN31">
        <v>0</v>
      </c>
      <c r="EO31">
        <v>0.614294999999998</v>
      </c>
      <c r="EP31">
        <v>0</v>
      </c>
      <c r="EQ31">
        <v>0</v>
      </c>
      <c r="ER31">
        <v>0</v>
      </c>
      <c r="ES31">
        <v>-1</v>
      </c>
      <c r="ET31">
        <v>-1</v>
      </c>
      <c r="EU31">
        <v>-1</v>
      </c>
      <c r="EV31">
        <v>-1</v>
      </c>
      <c r="EW31">
        <v>15.8</v>
      </c>
      <c r="EX31">
        <v>15.9</v>
      </c>
      <c r="EY31">
        <v>2</v>
      </c>
      <c r="EZ31">
        <v>495.268</v>
      </c>
      <c r="FA31">
        <v>545.518</v>
      </c>
      <c r="FB31">
        <v>33.8833</v>
      </c>
      <c r="FC31">
        <v>32.2766</v>
      </c>
      <c r="FD31">
        <v>29.9999</v>
      </c>
      <c r="FE31">
        <v>31.9252</v>
      </c>
      <c r="FF31">
        <v>31.9797</v>
      </c>
      <c r="FG31">
        <v>20.4792</v>
      </c>
      <c r="FH31">
        <v>12.7346</v>
      </c>
      <c r="FI31">
        <v>100</v>
      </c>
      <c r="FJ31">
        <v>-999.9</v>
      </c>
      <c r="FK31">
        <v>400</v>
      </c>
      <c r="FL31">
        <v>34.7432</v>
      </c>
      <c r="FM31">
        <v>101.248</v>
      </c>
      <c r="FN31">
        <v>100.625</v>
      </c>
    </row>
    <row r="32" spans="1:170">
      <c r="A32">
        <v>16</v>
      </c>
      <c r="B32">
        <v>1605307680.1</v>
      </c>
      <c r="C32">
        <v>4197</v>
      </c>
      <c r="D32" t="s">
        <v>364</v>
      </c>
      <c r="E32" t="s">
        <v>365</v>
      </c>
      <c r="F32" t="s">
        <v>341</v>
      </c>
      <c r="G32" t="s">
        <v>361</v>
      </c>
      <c r="H32">
        <v>1605307672.35</v>
      </c>
      <c r="I32">
        <f>BW32*AG32*(BS32-BT32)/(100*BL32*(1000-AG32*BS32))</f>
        <v>0</v>
      </c>
      <c r="J32">
        <f>BW32*AG32*(BR32-BQ32*(1000-AG32*BT32)/(1000-AG32*BS32))/(100*BL32)</f>
        <v>0</v>
      </c>
      <c r="K32">
        <f>BQ32 - IF(AG32&gt;1, J32*BL32*100.0/(AI32*CE32), 0)</f>
        <v>0</v>
      </c>
      <c r="L32">
        <f>((R32-I32/2)*K32-J32)/(R32+I32/2)</f>
        <v>0</v>
      </c>
      <c r="M32">
        <f>L32*(BX32+BY32)/1000.0</f>
        <v>0</v>
      </c>
      <c r="N32">
        <f>(BQ32 - IF(AG32&gt;1, J32*BL32*100.0/(AI32*CE32), 0))*(BX32+BY32)/1000.0</f>
        <v>0</v>
      </c>
      <c r="O32">
        <f>2.0/((1/Q32-1/P32)+SIGN(Q32)*SQRT((1/Q32-1/P32)*(1/Q32-1/P32) + 4*BM32/((BM32+1)*(BM32+1))*(2*1/Q32*1/P32-1/P32*1/P32)))</f>
        <v>0</v>
      </c>
      <c r="P32">
        <f>IF(LEFT(BN32,1)&lt;&gt;"0",IF(LEFT(BN32,1)="1",3.0,BO32),$D$5+$E$5*(CE32*BX32/($K$5*1000))+$F$5*(CE32*BX32/($K$5*1000))*MAX(MIN(BL32,$J$5),$I$5)*MAX(MIN(BL32,$J$5),$I$5)+$G$5*MAX(MIN(BL32,$J$5),$I$5)*(CE32*BX32/($K$5*1000))+$H$5*(CE32*BX32/($K$5*1000))*(CE32*BX32/($K$5*1000)))</f>
        <v>0</v>
      </c>
      <c r="Q32">
        <f>I32*(1000-(1000*0.61365*exp(17.502*U32/(240.97+U32))/(BX32+BY32)+BS32)/2)/(1000*0.61365*exp(17.502*U32/(240.97+U32))/(BX32+BY32)-BS32)</f>
        <v>0</v>
      </c>
      <c r="R32">
        <f>1/((BM32+1)/(O32/1.6)+1/(P32/1.37)) + BM32/((BM32+1)/(O32/1.6) + BM32/(P32/1.37))</f>
        <v>0</v>
      </c>
      <c r="S32">
        <f>(BI32*BK32)</f>
        <v>0</v>
      </c>
      <c r="T32">
        <f>(BZ32+(S32+2*0.95*5.67E-8*(((BZ32+$B$7)+273)^4-(BZ32+273)^4)-44100*I32)/(1.84*29.3*P32+8*0.95*5.67E-8*(BZ32+273)^3))</f>
        <v>0</v>
      </c>
      <c r="U32">
        <f>($C$7*CA32+$D$7*CB32+$E$7*T32)</f>
        <v>0</v>
      </c>
      <c r="V32">
        <f>0.61365*exp(17.502*U32/(240.97+U32))</f>
        <v>0</v>
      </c>
      <c r="W32">
        <f>(X32/Y32*100)</f>
        <v>0</v>
      </c>
      <c r="X32">
        <f>BS32*(BX32+BY32)/1000</f>
        <v>0</v>
      </c>
      <c r="Y32">
        <f>0.61365*exp(17.502*BZ32/(240.97+BZ32))</f>
        <v>0</v>
      </c>
      <c r="Z32">
        <f>(V32-BS32*(BX32+BY32)/1000)</f>
        <v>0</v>
      </c>
      <c r="AA32">
        <f>(-I32*44100)</f>
        <v>0</v>
      </c>
      <c r="AB32">
        <f>2*29.3*P32*0.92*(BZ32-U32)</f>
        <v>0</v>
      </c>
      <c r="AC32">
        <f>2*0.95*5.67E-8*(((BZ32+$B$7)+273)^4-(U32+273)^4)</f>
        <v>0</v>
      </c>
      <c r="AD32">
        <f>S32+AC32+AA32+AB32</f>
        <v>0</v>
      </c>
      <c r="AE32">
        <v>0</v>
      </c>
      <c r="AF32">
        <v>0</v>
      </c>
      <c r="AG32">
        <f>IF(AE32*$H$13&gt;=AI32,1.0,(AI32/(AI32-AE32*$H$13)))</f>
        <v>0</v>
      </c>
      <c r="AH32">
        <f>(AG32-1)*100</f>
        <v>0</v>
      </c>
      <c r="AI32">
        <f>MAX(0,($B$13+$C$13*CE32)/(1+$D$13*CE32)*BX32/(BZ32+273)*$E$13)</f>
        <v>0</v>
      </c>
      <c r="AJ32" t="s">
        <v>287</v>
      </c>
      <c r="AK32">
        <v>715.476923076923</v>
      </c>
      <c r="AL32">
        <v>3262.08</v>
      </c>
      <c r="AM32">
        <f>AL32-AK32</f>
        <v>0</v>
      </c>
      <c r="AN32">
        <f>AM32/AL32</f>
        <v>0</v>
      </c>
      <c r="AO32">
        <v>-0.577747479816223</v>
      </c>
      <c r="AP32" t="s">
        <v>366</v>
      </c>
      <c r="AQ32">
        <v>743.661884615385</v>
      </c>
      <c r="AR32">
        <v>879.43</v>
      </c>
      <c r="AS32">
        <f>1-AQ32/AR32</f>
        <v>0</v>
      </c>
      <c r="AT32">
        <v>0.5</v>
      </c>
      <c r="AU32">
        <f>BI32</f>
        <v>0</v>
      </c>
      <c r="AV32">
        <f>J32</f>
        <v>0</v>
      </c>
      <c r="AW32">
        <f>AS32*AT32*AU32</f>
        <v>0</v>
      </c>
      <c r="AX32">
        <f>BC32/AR32</f>
        <v>0</v>
      </c>
      <c r="AY32">
        <f>(AV32-AO32)/AU32</f>
        <v>0</v>
      </c>
      <c r="AZ32">
        <f>(AL32-AR32)/AR32</f>
        <v>0</v>
      </c>
      <c r="BA32" t="s">
        <v>367</v>
      </c>
      <c r="BB32">
        <v>525.85</v>
      </c>
      <c r="BC32">
        <f>AR32-BB32</f>
        <v>0</v>
      </c>
      <c r="BD32">
        <f>(AR32-AQ32)/(AR32-BB32)</f>
        <v>0</v>
      </c>
      <c r="BE32">
        <f>(AL32-AR32)/(AL32-BB32)</f>
        <v>0</v>
      </c>
      <c r="BF32">
        <f>(AR32-AQ32)/(AR32-AK32)</f>
        <v>0</v>
      </c>
      <c r="BG32">
        <f>(AL32-AR32)/(AL32-AK32)</f>
        <v>0</v>
      </c>
      <c r="BH32">
        <f>$B$11*CF32+$C$11*CG32+$F$11*CH32*(1-CK32)</f>
        <v>0</v>
      </c>
      <c r="BI32">
        <f>BH32*BJ32</f>
        <v>0</v>
      </c>
      <c r="BJ32">
        <f>($B$11*$D$9+$C$11*$D$9+$F$11*((CU32+CM32)/MAX(CU32+CM32+CV32, 0.1)*$I$9+CV32/MAX(CU32+CM32+CV32, 0.1)*$J$9))/($B$11+$C$11+$F$11)</f>
        <v>0</v>
      </c>
      <c r="BK32">
        <f>($B$11*$K$9+$C$11*$K$9+$F$11*((CU32+CM32)/MAX(CU32+CM32+CV32, 0.1)*$P$9+CV32/MAX(CU32+CM32+CV32, 0.1)*$Q$9))/($B$11+$C$11+$F$11)</f>
        <v>0</v>
      </c>
      <c r="BL32">
        <v>6</v>
      </c>
      <c r="BM32">
        <v>0.5</v>
      </c>
      <c r="BN32" t="s">
        <v>290</v>
      </c>
      <c r="BO32">
        <v>2</v>
      </c>
      <c r="BP32">
        <v>1605307672.35</v>
      </c>
      <c r="BQ32">
        <v>390.2399</v>
      </c>
      <c r="BR32">
        <v>399.965733333333</v>
      </c>
      <c r="BS32">
        <v>38.3937266666667</v>
      </c>
      <c r="BT32">
        <v>36.0871833333333</v>
      </c>
      <c r="BU32">
        <v>388.3574</v>
      </c>
      <c r="BV32">
        <v>37.7794333333333</v>
      </c>
      <c r="BW32">
        <v>499.994066666667</v>
      </c>
      <c r="BX32">
        <v>101.549733333333</v>
      </c>
      <c r="BY32">
        <v>0.04587355</v>
      </c>
      <c r="BZ32">
        <v>35.13946</v>
      </c>
      <c r="CA32">
        <v>35.15351</v>
      </c>
      <c r="CB32">
        <v>999.9</v>
      </c>
      <c r="CC32">
        <v>0</v>
      </c>
      <c r="CD32">
        <v>0</v>
      </c>
      <c r="CE32">
        <v>9996.75233333333</v>
      </c>
      <c r="CF32">
        <v>0</v>
      </c>
      <c r="CG32">
        <v>292.250466666667</v>
      </c>
      <c r="CH32">
        <v>1399.97466666667</v>
      </c>
      <c r="CI32">
        <v>0.9000019</v>
      </c>
      <c r="CJ32">
        <v>0.0999981</v>
      </c>
      <c r="CK32">
        <v>0</v>
      </c>
      <c r="CL32">
        <v>743.8836</v>
      </c>
      <c r="CM32">
        <v>4.99938</v>
      </c>
      <c r="CN32">
        <v>10716.2533333333</v>
      </c>
      <c r="CO32">
        <v>11164.1466666667</v>
      </c>
      <c r="CP32">
        <v>49.3162</v>
      </c>
      <c r="CQ32">
        <v>50.375</v>
      </c>
      <c r="CR32">
        <v>49.8288</v>
      </c>
      <c r="CS32">
        <v>50.75</v>
      </c>
      <c r="CT32">
        <v>51.3582</v>
      </c>
      <c r="CU32">
        <v>1255.48233333333</v>
      </c>
      <c r="CV32">
        <v>139.494666666667</v>
      </c>
      <c r="CW32">
        <v>0</v>
      </c>
      <c r="CX32">
        <v>254.299999952316</v>
      </c>
      <c r="CY32">
        <v>0</v>
      </c>
      <c r="CZ32">
        <v>743.661884615385</v>
      </c>
      <c r="DA32">
        <v>-26.8409230928762</v>
      </c>
      <c r="DB32">
        <v>-385.856410539199</v>
      </c>
      <c r="DC32">
        <v>10713.0346153846</v>
      </c>
      <c r="DD32">
        <v>15</v>
      </c>
      <c r="DE32">
        <v>1605306474.5</v>
      </c>
      <c r="DF32" t="s">
        <v>349</v>
      </c>
      <c r="DG32">
        <v>1605306474.5</v>
      </c>
      <c r="DH32">
        <v>1605306468.5</v>
      </c>
      <c r="DI32">
        <v>9</v>
      </c>
      <c r="DJ32">
        <v>-0.018</v>
      </c>
      <c r="DK32">
        <v>0.013</v>
      </c>
      <c r="DL32">
        <v>1.882</v>
      </c>
      <c r="DM32">
        <v>0.614</v>
      </c>
      <c r="DN32">
        <v>400</v>
      </c>
      <c r="DO32">
        <v>37</v>
      </c>
      <c r="DP32">
        <v>0.44</v>
      </c>
      <c r="DQ32">
        <v>0.13</v>
      </c>
      <c r="DR32">
        <v>7.3174898674096</v>
      </c>
      <c r="DS32">
        <v>0.582879370460053</v>
      </c>
      <c r="DT32">
        <v>0.0539466386286702</v>
      </c>
      <c r="DU32">
        <v>0</v>
      </c>
      <c r="DV32">
        <v>-9.72210612903226</v>
      </c>
      <c r="DW32">
        <v>-0.635170161290277</v>
      </c>
      <c r="DX32">
        <v>0.0621213721301952</v>
      </c>
      <c r="DY32">
        <v>0</v>
      </c>
      <c r="DZ32">
        <v>2.30541096774194</v>
      </c>
      <c r="EA32">
        <v>0.0538819354838644</v>
      </c>
      <c r="EB32">
        <v>0.0102617100237662</v>
      </c>
      <c r="EC32">
        <v>1</v>
      </c>
      <c r="ED32">
        <v>1</v>
      </c>
      <c r="EE32">
        <v>3</v>
      </c>
      <c r="EF32" t="s">
        <v>297</v>
      </c>
      <c r="EG32">
        <v>100</v>
      </c>
      <c r="EH32">
        <v>100</v>
      </c>
      <c r="EI32">
        <v>1.882</v>
      </c>
      <c r="EJ32">
        <v>0.6143</v>
      </c>
      <c r="EK32">
        <v>1.88244999999995</v>
      </c>
      <c r="EL32">
        <v>0</v>
      </c>
      <c r="EM32">
        <v>0</v>
      </c>
      <c r="EN32">
        <v>0</v>
      </c>
      <c r="EO32">
        <v>0.614294999999998</v>
      </c>
      <c r="EP32">
        <v>0</v>
      </c>
      <c r="EQ32">
        <v>0</v>
      </c>
      <c r="ER32">
        <v>0</v>
      </c>
      <c r="ES32">
        <v>-1</v>
      </c>
      <c r="ET32">
        <v>-1</v>
      </c>
      <c r="EU32">
        <v>-1</v>
      </c>
      <c r="EV32">
        <v>-1</v>
      </c>
      <c r="EW32">
        <v>20.1</v>
      </c>
      <c r="EX32">
        <v>20.2</v>
      </c>
      <c r="EY32">
        <v>2</v>
      </c>
      <c r="EZ32">
        <v>495.004</v>
      </c>
      <c r="FA32">
        <v>547.184</v>
      </c>
      <c r="FB32">
        <v>33.8396</v>
      </c>
      <c r="FC32">
        <v>32.2994</v>
      </c>
      <c r="FD32">
        <v>30.0002</v>
      </c>
      <c r="FE32">
        <v>31.9365</v>
      </c>
      <c r="FF32">
        <v>31.993</v>
      </c>
      <c r="FG32">
        <v>20.6289</v>
      </c>
      <c r="FH32">
        <v>8.57637</v>
      </c>
      <c r="FI32">
        <v>100</v>
      </c>
      <c r="FJ32">
        <v>-999.9</v>
      </c>
      <c r="FK32">
        <v>400</v>
      </c>
      <c r="FL32">
        <v>36.0742</v>
      </c>
      <c r="FM32">
        <v>101.235</v>
      </c>
      <c r="FN32">
        <v>100.61</v>
      </c>
    </row>
    <row r="33" spans="1:170">
      <c r="A33">
        <v>17</v>
      </c>
      <c r="B33">
        <v>1605307932.6</v>
      </c>
      <c r="C33">
        <v>4449.5</v>
      </c>
      <c r="D33" t="s">
        <v>368</v>
      </c>
      <c r="E33" t="s">
        <v>369</v>
      </c>
      <c r="F33" t="s">
        <v>321</v>
      </c>
      <c r="G33" t="s">
        <v>370</v>
      </c>
      <c r="H33">
        <v>1605307924.6</v>
      </c>
      <c r="I33">
        <f>BW33*AG33*(BS33-BT33)/(100*BL33*(1000-AG33*BS33))</f>
        <v>0</v>
      </c>
      <c r="J33">
        <f>BW33*AG33*(BR33-BQ33*(1000-AG33*BT33)/(1000-AG33*BS33))/(100*BL33)</f>
        <v>0</v>
      </c>
      <c r="K33">
        <f>BQ33 - IF(AG33&gt;1, J33*BL33*100.0/(AI33*CE33), 0)</f>
        <v>0</v>
      </c>
      <c r="L33">
        <f>((R33-I33/2)*K33-J33)/(R33+I33/2)</f>
        <v>0</v>
      </c>
      <c r="M33">
        <f>L33*(BX33+BY33)/1000.0</f>
        <v>0</v>
      </c>
      <c r="N33">
        <f>(BQ33 - IF(AG33&gt;1, J33*BL33*100.0/(AI33*CE33), 0))*(BX33+BY33)/1000.0</f>
        <v>0</v>
      </c>
      <c r="O33">
        <f>2.0/((1/Q33-1/P33)+SIGN(Q33)*SQRT((1/Q33-1/P33)*(1/Q33-1/P33) + 4*BM33/((BM33+1)*(BM33+1))*(2*1/Q33*1/P33-1/P33*1/P33)))</f>
        <v>0</v>
      </c>
      <c r="P33">
        <f>IF(LEFT(BN33,1)&lt;&gt;"0",IF(LEFT(BN33,1)="1",3.0,BO33),$D$5+$E$5*(CE33*BX33/($K$5*1000))+$F$5*(CE33*BX33/($K$5*1000))*MAX(MIN(BL33,$J$5),$I$5)*MAX(MIN(BL33,$J$5),$I$5)+$G$5*MAX(MIN(BL33,$J$5),$I$5)*(CE33*BX33/($K$5*1000))+$H$5*(CE33*BX33/($K$5*1000))*(CE33*BX33/($K$5*1000)))</f>
        <v>0</v>
      </c>
      <c r="Q33">
        <f>I33*(1000-(1000*0.61365*exp(17.502*U33/(240.97+U33))/(BX33+BY33)+BS33)/2)/(1000*0.61365*exp(17.502*U33/(240.97+U33))/(BX33+BY33)-BS33)</f>
        <v>0</v>
      </c>
      <c r="R33">
        <f>1/((BM33+1)/(O33/1.6)+1/(P33/1.37)) + BM33/((BM33+1)/(O33/1.6) + BM33/(P33/1.37))</f>
        <v>0</v>
      </c>
      <c r="S33">
        <f>(BI33*BK33)</f>
        <v>0</v>
      </c>
      <c r="T33">
        <f>(BZ33+(S33+2*0.95*5.67E-8*(((BZ33+$B$7)+273)^4-(BZ33+273)^4)-44100*I33)/(1.84*29.3*P33+8*0.95*5.67E-8*(BZ33+273)^3))</f>
        <v>0</v>
      </c>
      <c r="U33">
        <f>($C$7*CA33+$D$7*CB33+$E$7*T33)</f>
        <v>0</v>
      </c>
      <c r="V33">
        <f>0.61365*exp(17.502*U33/(240.97+U33))</f>
        <v>0</v>
      </c>
      <c r="W33">
        <f>(X33/Y33*100)</f>
        <v>0</v>
      </c>
      <c r="X33">
        <f>BS33*(BX33+BY33)/1000</f>
        <v>0</v>
      </c>
      <c r="Y33">
        <f>0.61365*exp(17.502*BZ33/(240.97+BZ33))</f>
        <v>0</v>
      </c>
      <c r="Z33">
        <f>(V33-BS33*(BX33+BY33)/1000)</f>
        <v>0</v>
      </c>
      <c r="AA33">
        <f>(-I33*44100)</f>
        <v>0</v>
      </c>
      <c r="AB33">
        <f>2*29.3*P33*0.92*(BZ33-U33)</f>
        <v>0</v>
      </c>
      <c r="AC33">
        <f>2*0.95*5.67E-8*(((BZ33+$B$7)+273)^4-(U33+273)^4)</f>
        <v>0</v>
      </c>
      <c r="AD33">
        <f>S33+AC33+AA33+AB33</f>
        <v>0</v>
      </c>
      <c r="AE33">
        <v>0</v>
      </c>
      <c r="AF33">
        <v>0</v>
      </c>
      <c r="AG33">
        <f>IF(AE33*$H$13&gt;=AI33,1.0,(AI33/(AI33-AE33*$H$13)))</f>
        <v>0</v>
      </c>
      <c r="AH33">
        <f>(AG33-1)*100</f>
        <v>0</v>
      </c>
      <c r="AI33">
        <f>MAX(0,($B$13+$C$13*CE33)/(1+$D$13*CE33)*BX33/(BZ33+273)*$E$13)</f>
        <v>0</v>
      </c>
      <c r="AJ33" t="s">
        <v>287</v>
      </c>
      <c r="AK33">
        <v>715.476923076923</v>
      </c>
      <c r="AL33">
        <v>3262.08</v>
      </c>
      <c r="AM33">
        <f>AL33-AK33</f>
        <v>0</v>
      </c>
      <c r="AN33">
        <f>AM33/AL33</f>
        <v>0</v>
      </c>
      <c r="AO33">
        <v>-0.577747479816223</v>
      </c>
      <c r="AP33" t="s">
        <v>371</v>
      </c>
      <c r="AQ33">
        <v>537.411153846154</v>
      </c>
      <c r="AR33">
        <v>626.91</v>
      </c>
      <c r="AS33">
        <f>1-AQ33/AR33</f>
        <v>0</v>
      </c>
      <c r="AT33">
        <v>0.5</v>
      </c>
      <c r="AU33">
        <f>BI33</f>
        <v>0</v>
      </c>
      <c r="AV33">
        <f>J33</f>
        <v>0</v>
      </c>
      <c r="AW33">
        <f>AS33*AT33*AU33</f>
        <v>0</v>
      </c>
      <c r="AX33">
        <f>BC33/AR33</f>
        <v>0</v>
      </c>
      <c r="AY33">
        <f>(AV33-AO33)/AU33</f>
        <v>0</v>
      </c>
      <c r="AZ33">
        <f>(AL33-AR33)/AR33</f>
        <v>0</v>
      </c>
      <c r="BA33" t="s">
        <v>372</v>
      </c>
      <c r="BB33">
        <v>415.07</v>
      </c>
      <c r="BC33">
        <f>AR33-BB33</f>
        <v>0</v>
      </c>
      <c r="BD33">
        <f>(AR33-AQ33)/(AR33-BB33)</f>
        <v>0</v>
      </c>
      <c r="BE33">
        <f>(AL33-AR33)/(AL33-BB33)</f>
        <v>0</v>
      </c>
      <c r="BF33">
        <f>(AR33-AQ33)/(AR33-AK33)</f>
        <v>0</v>
      </c>
      <c r="BG33">
        <f>(AL33-AR33)/(AL33-AK33)</f>
        <v>0</v>
      </c>
      <c r="BH33">
        <f>$B$11*CF33+$C$11*CG33+$F$11*CH33*(1-CK33)</f>
        <v>0</v>
      </c>
      <c r="BI33">
        <f>BH33*BJ33</f>
        <v>0</v>
      </c>
      <c r="BJ33">
        <f>($B$11*$D$9+$C$11*$D$9+$F$11*((CU33+CM33)/MAX(CU33+CM33+CV33, 0.1)*$I$9+CV33/MAX(CU33+CM33+CV33, 0.1)*$J$9))/($B$11+$C$11+$F$11)</f>
        <v>0</v>
      </c>
      <c r="BK33">
        <f>($B$11*$K$9+$C$11*$K$9+$F$11*((CU33+CM33)/MAX(CU33+CM33+CV33, 0.1)*$P$9+CV33/MAX(CU33+CM33+CV33, 0.1)*$Q$9))/($B$11+$C$11+$F$11)</f>
        <v>0</v>
      </c>
      <c r="BL33">
        <v>6</v>
      </c>
      <c r="BM33">
        <v>0.5</v>
      </c>
      <c r="BN33" t="s">
        <v>290</v>
      </c>
      <c r="BO33">
        <v>2</v>
      </c>
      <c r="BP33">
        <v>1605307924.6</v>
      </c>
      <c r="BQ33">
        <v>397.068612903226</v>
      </c>
      <c r="BR33">
        <v>399.384870967742</v>
      </c>
      <c r="BS33">
        <v>37.6751677419355</v>
      </c>
      <c r="BT33">
        <v>37.5074935483871</v>
      </c>
      <c r="BU33">
        <v>395.216548387097</v>
      </c>
      <c r="BV33">
        <v>37.0483258064516</v>
      </c>
      <c r="BW33">
        <v>500.027322580645</v>
      </c>
      <c r="BX33">
        <v>101.549032258065</v>
      </c>
      <c r="BY33">
        <v>0.0473382193548387</v>
      </c>
      <c r="BZ33">
        <v>35.1957677419355</v>
      </c>
      <c r="CA33">
        <v>35.6789225806452</v>
      </c>
      <c r="CB33">
        <v>999.9</v>
      </c>
      <c r="CC33">
        <v>0</v>
      </c>
      <c r="CD33">
        <v>0</v>
      </c>
      <c r="CE33">
        <v>10021.0741935484</v>
      </c>
      <c r="CF33">
        <v>0</v>
      </c>
      <c r="CG33">
        <v>303.848161290323</v>
      </c>
      <c r="CH33">
        <v>1399.97806451613</v>
      </c>
      <c r="CI33">
        <v>0.899995806451613</v>
      </c>
      <c r="CJ33">
        <v>0.100004216129032</v>
      </c>
      <c r="CK33">
        <v>0</v>
      </c>
      <c r="CL33">
        <v>537.527225806452</v>
      </c>
      <c r="CM33">
        <v>4.99938</v>
      </c>
      <c r="CN33">
        <v>7724.00225806452</v>
      </c>
      <c r="CO33">
        <v>11164.1516129032</v>
      </c>
      <c r="CP33">
        <v>49.375</v>
      </c>
      <c r="CQ33">
        <v>50.429</v>
      </c>
      <c r="CR33">
        <v>49.875</v>
      </c>
      <c r="CS33">
        <v>50.75</v>
      </c>
      <c r="CT33">
        <v>51.375</v>
      </c>
      <c r="CU33">
        <v>1255.47709677419</v>
      </c>
      <c r="CV33">
        <v>139.502580645161</v>
      </c>
      <c r="CW33">
        <v>0</v>
      </c>
      <c r="CX33">
        <v>251.599999904633</v>
      </c>
      <c r="CY33">
        <v>0</v>
      </c>
      <c r="CZ33">
        <v>537.411153846154</v>
      </c>
      <c r="DA33">
        <v>-12.2447863073043</v>
      </c>
      <c r="DB33">
        <v>-177.783247894282</v>
      </c>
      <c r="DC33">
        <v>7722.73538461538</v>
      </c>
      <c r="DD33">
        <v>15</v>
      </c>
      <c r="DE33">
        <v>1605307810.1</v>
      </c>
      <c r="DF33" t="s">
        <v>373</v>
      </c>
      <c r="DG33">
        <v>1605307804.1</v>
      </c>
      <c r="DH33">
        <v>1605307810.1</v>
      </c>
      <c r="DI33">
        <v>10</v>
      </c>
      <c r="DJ33">
        <v>-0.03</v>
      </c>
      <c r="DK33">
        <v>0.013</v>
      </c>
      <c r="DL33">
        <v>1.852</v>
      </c>
      <c r="DM33">
        <v>0.627</v>
      </c>
      <c r="DN33">
        <v>400</v>
      </c>
      <c r="DO33">
        <v>37</v>
      </c>
      <c r="DP33">
        <v>0.03</v>
      </c>
      <c r="DQ33">
        <v>0.01</v>
      </c>
      <c r="DR33">
        <v>1.85393285037958</v>
      </c>
      <c r="DS33">
        <v>1.50908351865283</v>
      </c>
      <c r="DT33">
        <v>0.382148323567429</v>
      </c>
      <c r="DU33">
        <v>0</v>
      </c>
      <c r="DV33">
        <v>-2.3141235483871</v>
      </c>
      <c r="DW33">
        <v>-2.15654467741936</v>
      </c>
      <c r="DX33">
        <v>0.466403857593107</v>
      </c>
      <c r="DY33">
        <v>0</v>
      </c>
      <c r="DZ33">
        <v>0.166717935483871</v>
      </c>
      <c r="EA33">
        <v>0.123978483870968</v>
      </c>
      <c r="EB33">
        <v>0.00952724721077355</v>
      </c>
      <c r="EC33">
        <v>1</v>
      </c>
      <c r="ED33">
        <v>1</v>
      </c>
      <c r="EE33">
        <v>3</v>
      </c>
      <c r="EF33" t="s">
        <v>297</v>
      </c>
      <c r="EG33">
        <v>100</v>
      </c>
      <c r="EH33">
        <v>100</v>
      </c>
      <c r="EI33">
        <v>1.852</v>
      </c>
      <c r="EJ33">
        <v>0.6268</v>
      </c>
      <c r="EK33">
        <v>1.85214999999994</v>
      </c>
      <c r="EL33">
        <v>0</v>
      </c>
      <c r="EM33">
        <v>0</v>
      </c>
      <c r="EN33">
        <v>0</v>
      </c>
      <c r="EO33">
        <v>0.626845000000003</v>
      </c>
      <c r="EP33">
        <v>0</v>
      </c>
      <c r="EQ33">
        <v>0</v>
      </c>
      <c r="ER33">
        <v>0</v>
      </c>
      <c r="ES33">
        <v>-1</v>
      </c>
      <c r="ET33">
        <v>-1</v>
      </c>
      <c r="EU33">
        <v>-1</v>
      </c>
      <c r="EV33">
        <v>-1</v>
      </c>
      <c r="EW33">
        <v>2.1</v>
      </c>
      <c r="EX33">
        <v>2</v>
      </c>
      <c r="EY33">
        <v>2</v>
      </c>
      <c r="EZ33">
        <v>488.14</v>
      </c>
      <c r="FA33">
        <v>548.425</v>
      </c>
      <c r="FB33">
        <v>33.8619</v>
      </c>
      <c r="FC33">
        <v>32.4151</v>
      </c>
      <c r="FD33">
        <v>30.0003</v>
      </c>
      <c r="FE33">
        <v>32.0431</v>
      </c>
      <c r="FF33">
        <v>32.0978</v>
      </c>
      <c r="FG33">
        <v>20.6299</v>
      </c>
      <c r="FH33">
        <v>0</v>
      </c>
      <c r="FI33">
        <v>100</v>
      </c>
      <c r="FJ33">
        <v>-999.9</v>
      </c>
      <c r="FK33">
        <v>400</v>
      </c>
      <c r="FL33">
        <v>38.439</v>
      </c>
      <c r="FM33">
        <v>101.214</v>
      </c>
      <c r="FN33">
        <v>100.578</v>
      </c>
    </row>
    <row r="34" spans="1:170">
      <c r="A34">
        <v>18</v>
      </c>
      <c r="B34">
        <v>1605308148.6</v>
      </c>
      <c r="C34">
        <v>4665.5</v>
      </c>
      <c r="D34" t="s">
        <v>374</v>
      </c>
      <c r="E34" t="s">
        <v>375</v>
      </c>
      <c r="F34" t="s">
        <v>321</v>
      </c>
      <c r="G34" t="s">
        <v>370</v>
      </c>
      <c r="H34">
        <v>1605308140.85</v>
      </c>
      <c r="I34">
        <f>BW34*AG34*(BS34-BT34)/(100*BL34*(1000-AG34*BS34))</f>
        <v>0</v>
      </c>
      <c r="J34">
        <f>BW34*AG34*(BR34-BQ34*(1000-AG34*BT34)/(1000-AG34*BS34))/(100*BL34)</f>
        <v>0</v>
      </c>
      <c r="K34">
        <f>BQ34 - IF(AG34&gt;1, J34*BL34*100.0/(AI34*CE34), 0)</f>
        <v>0</v>
      </c>
      <c r="L34">
        <f>((R34-I34/2)*K34-J34)/(R34+I34/2)</f>
        <v>0</v>
      </c>
      <c r="M34">
        <f>L34*(BX34+BY34)/1000.0</f>
        <v>0</v>
      </c>
      <c r="N34">
        <f>(BQ34 - IF(AG34&gt;1, J34*BL34*100.0/(AI34*CE34), 0))*(BX34+BY34)/1000.0</f>
        <v>0</v>
      </c>
      <c r="O34">
        <f>2.0/((1/Q34-1/P34)+SIGN(Q34)*SQRT((1/Q34-1/P34)*(1/Q34-1/P34) + 4*BM34/((BM34+1)*(BM34+1))*(2*1/Q34*1/P34-1/P34*1/P34)))</f>
        <v>0</v>
      </c>
      <c r="P34">
        <f>IF(LEFT(BN34,1)&lt;&gt;"0",IF(LEFT(BN34,1)="1",3.0,BO34),$D$5+$E$5*(CE34*BX34/($K$5*1000))+$F$5*(CE34*BX34/($K$5*1000))*MAX(MIN(BL34,$J$5),$I$5)*MAX(MIN(BL34,$J$5),$I$5)+$G$5*MAX(MIN(BL34,$J$5),$I$5)*(CE34*BX34/($K$5*1000))+$H$5*(CE34*BX34/($K$5*1000))*(CE34*BX34/($K$5*1000)))</f>
        <v>0</v>
      </c>
      <c r="Q34">
        <f>I34*(1000-(1000*0.61365*exp(17.502*U34/(240.97+U34))/(BX34+BY34)+BS34)/2)/(1000*0.61365*exp(17.502*U34/(240.97+U34))/(BX34+BY34)-BS34)</f>
        <v>0</v>
      </c>
      <c r="R34">
        <f>1/((BM34+1)/(O34/1.6)+1/(P34/1.37)) + BM34/((BM34+1)/(O34/1.6) + BM34/(P34/1.37))</f>
        <v>0</v>
      </c>
      <c r="S34">
        <f>(BI34*BK34)</f>
        <v>0</v>
      </c>
      <c r="T34">
        <f>(BZ34+(S34+2*0.95*5.67E-8*(((BZ34+$B$7)+273)^4-(BZ34+273)^4)-44100*I34)/(1.84*29.3*P34+8*0.95*5.67E-8*(BZ34+273)^3))</f>
        <v>0</v>
      </c>
      <c r="U34">
        <f>($C$7*CA34+$D$7*CB34+$E$7*T34)</f>
        <v>0</v>
      </c>
      <c r="V34">
        <f>0.61365*exp(17.502*U34/(240.97+U34))</f>
        <v>0</v>
      </c>
      <c r="W34">
        <f>(X34/Y34*100)</f>
        <v>0</v>
      </c>
      <c r="X34">
        <f>BS34*(BX34+BY34)/1000</f>
        <v>0</v>
      </c>
      <c r="Y34">
        <f>0.61365*exp(17.502*BZ34/(240.97+BZ34))</f>
        <v>0</v>
      </c>
      <c r="Z34">
        <f>(V34-BS34*(BX34+BY34)/1000)</f>
        <v>0</v>
      </c>
      <c r="AA34">
        <f>(-I34*44100)</f>
        <v>0</v>
      </c>
      <c r="AB34">
        <f>2*29.3*P34*0.92*(BZ34-U34)</f>
        <v>0</v>
      </c>
      <c r="AC34">
        <f>2*0.95*5.67E-8*(((BZ34+$B$7)+273)^4-(U34+273)^4)</f>
        <v>0</v>
      </c>
      <c r="AD34">
        <f>S34+AC34+AA34+AB34</f>
        <v>0</v>
      </c>
      <c r="AE34">
        <v>0</v>
      </c>
      <c r="AF34">
        <v>0</v>
      </c>
      <c r="AG34">
        <f>IF(AE34*$H$13&gt;=AI34,1.0,(AI34/(AI34-AE34*$H$13)))</f>
        <v>0</v>
      </c>
      <c r="AH34">
        <f>(AG34-1)*100</f>
        <v>0</v>
      </c>
      <c r="AI34">
        <f>MAX(0,($B$13+$C$13*CE34)/(1+$D$13*CE34)*BX34/(BZ34+273)*$E$13)</f>
        <v>0</v>
      </c>
      <c r="AJ34" t="s">
        <v>287</v>
      </c>
      <c r="AK34">
        <v>715.476923076923</v>
      </c>
      <c r="AL34">
        <v>3262.08</v>
      </c>
      <c r="AM34">
        <f>AL34-AK34</f>
        <v>0</v>
      </c>
      <c r="AN34">
        <f>AM34/AL34</f>
        <v>0</v>
      </c>
      <c r="AO34">
        <v>-0.577747479816223</v>
      </c>
      <c r="AP34" t="s">
        <v>376</v>
      </c>
      <c r="AQ34">
        <v>546.95616</v>
      </c>
      <c r="AR34">
        <v>631.41</v>
      </c>
      <c r="AS34">
        <f>1-AQ34/AR34</f>
        <v>0</v>
      </c>
      <c r="AT34">
        <v>0.5</v>
      </c>
      <c r="AU34">
        <f>BI34</f>
        <v>0</v>
      </c>
      <c r="AV34">
        <f>J34</f>
        <v>0</v>
      </c>
      <c r="AW34">
        <f>AS34*AT34*AU34</f>
        <v>0</v>
      </c>
      <c r="AX34">
        <f>BC34/AR34</f>
        <v>0</v>
      </c>
      <c r="AY34">
        <f>(AV34-AO34)/AU34</f>
        <v>0</v>
      </c>
      <c r="AZ34">
        <f>(AL34-AR34)/AR34</f>
        <v>0</v>
      </c>
      <c r="BA34" t="s">
        <v>377</v>
      </c>
      <c r="BB34">
        <v>427.9</v>
      </c>
      <c r="BC34">
        <f>AR34-BB34</f>
        <v>0</v>
      </c>
      <c r="BD34">
        <f>(AR34-AQ34)/(AR34-BB34)</f>
        <v>0</v>
      </c>
      <c r="BE34">
        <f>(AL34-AR34)/(AL34-BB34)</f>
        <v>0</v>
      </c>
      <c r="BF34">
        <f>(AR34-AQ34)/(AR34-AK34)</f>
        <v>0</v>
      </c>
      <c r="BG34">
        <f>(AL34-AR34)/(AL34-AK34)</f>
        <v>0</v>
      </c>
      <c r="BH34">
        <f>$B$11*CF34+$C$11*CG34+$F$11*CH34*(1-CK34)</f>
        <v>0</v>
      </c>
      <c r="BI34">
        <f>BH34*BJ34</f>
        <v>0</v>
      </c>
      <c r="BJ34">
        <f>($B$11*$D$9+$C$11*$D$9+$F$11*((CU34+CM34)/MAX(CU34+CM34+CV34, 0.1)*$I$9+CV34/MAX(CU34+CM34+CV34, 0.1)*$J$9))/($B$11+$C$11+$F$11)</f>
        <v>0</v>
      </c>
      <c r="BK34">
        <f>($B$11*$K$9+$C$11*$K$9+$F$11*((CU34+CM34)/MAX(CU34+CM34+CV34, 0.1)*$P$9+CV34/MAX(CU34+CM34+CV34, 0.1)*$Q$9))/($B$11+$C$11+$F$11)</f>
        <v>0</v>
      </c>
      <c r="BL34">
        <v>6</v>
      </c>
      <c r="BM34">
        <v>0.5</v>
      </c>
      <c r="BN34" t="s">
        <v>290</v>
      </c>
      <c r="BO34">
        <v>2</v>
      </c>
      <c r="BP34">
        <v>1605308140.85</v>
      </c>
      <c r="BQ34">
        <v>398.788366666667</v>
      </c>
      <c r="BR34">
        <v>400.633533333333</v>
      </c>
      <c r="BS34">
        <v>37.5992733333333</v>
      </c>
      <c r="BT34">
        <v>37.5444933333333</v>
      </c>
      <c r="BU34">
        <v>396.936233333333</v>
      </c>
      <c r="BV34">
        <v>36.9724266666667</v>
      </c>
      <c r="BW34">
        <v>500.007733333333</v>
      </c>
      <c r="BX34">
        <v>101.56</v>
      </c>
      <c r="BY34">
        <v>0.0487053333333333</v>
      </c>
      <c r="BZ34">
        <v>35.20178</v>
      </c>
      <c r="CA34">
        <v>35.5106633333333</v>
      </c>
      <c r="CB34">
        <v>999.9</v>
      </c>
      <c r="CC34">
        <v>0</v>
      </c>
      <c r="CD34">
        <v>0</v>
      </c>
      <c r="CE34">
        <v>9993.585</v>
      </c>
      <c r="CF34">
        <v>0</v>
      </c>
      <c r="CG34">
        <v>278.8092</v>
      </c>
      <c r="CH34">
        <v>1399.98966666667</v>
      </c>
      <c r="CI34">
        <v>0.899985666666667</v>
      </c>
      <c r="CJ34">
        <v>0.100014383333333</v>
      </c>
      <c r="CK34">
        <v>0</v>
      </c>
      <c r="CL34">
        <v>547.026966666667</v>
      </c>
      <c r="CM34">
        <v>4.99938</v>
      </c>
      <c r="CN34">
        <v>7865.88666666667</v>
      </c>
      <c r="CO34">
        <v>11164.1966666667</v>
      </c>
      <c r="CP34">
        <v>49.437</v>
      </c>
      <c r="CQ34">
        <v>50.437</v>
      </c>
      <c r="CR34">
        <v>49.937</v>
      </c>
      <c r="CS34">
        <v>50.812</v>
      </c>
      <c r="CT34">
        <v>51.3874</v>
      </c>
      <c r="CU34">
        <v>1255.47333333333</v>
      </c>
      <c r="CV34">
        <v>139.520666666667</v>
      </c>
      <c r="CW34">
        <v>0</v>
      </c>
      <c r="CX34">
        <v>215.099999904633</v>
      </c>
      <c r="CY34">
        <v>0</v>
      </c>
      <c r="CZ34">
        <v>546.95616</v>
      </c>
      <c r="DA34">
        <v>-10.1756923254343</v>
      </c>
      <c r="DB34">
        <v>-131.85461558713</v>
      </c>
      <c r="DC34">
        <v>7864.7636</v>
      </c>
      <c r="DD34">
        <v>15</v>
      </c>
      <c r="DE34">
        <v>1605307810.1</v>
      </c>
      <c r="DF34" t="s">
        <v>373</v>
      </c>
      <c r="DG34">
        <v>1605307804.1</v>
      </c>
      <c r="DH34">
        <v>1605307810.1</v>
      </c>
      <c r="DI34">
        <v>10</v>
      </c>
      <c r="DJ34">
        <v>-0.03</v>
      </c>
      <c r="DK34">
        <v>0.013</v>
      </c>
      <c r="DL34">
        <v>1.852</v>
      </c>
      <c r="DM34">
        <v>0.627</v>
      </c>
      <c r="DN34">
        <v>400</v>
      </c>
      <c r="DO34">
        <v>37</v>
      </c>
      <c r="DP34">
        <v>0.03</v>
      </c>
      <c r="DQ34">
        <v>0.01</v>
      </c>
      <c r="DR34">
        <v>1.70703869126832</v>
      </c>
      <c r="DS34">
        <v>9.00183807540204</v>
      </c>
      <c r="DT34">
        <v>1.71488424325127</v>
      </c>
      <c r="DU34">
        <v>0</v>
      </c>
      <c r="DV34">
        <v>-1.90582035483871</v>
      </c>
      <c r="DW34">
        <v>-6.13982182258064</v>
      </c>
      <c r="DX34">
        <v>2.21739761918311</v>
      </c>
      <c r="DY34">
        <v>0</v>
      </c>
      <c r="DZ34">
        <v>0.0531582935483871</v>
      </c>
      <c r="EA34">
        <v>0.129059162903226</v>
      </c>
      <c r="EB34">
        <v>0.00964923426264708</v>
      </c>
      <c r="EC34">
        <v>1</v>
      </c>
      <c r="ED34">
        <v>1</v>
      </c>
      <c r="EE34">
        <v>3</v>
      </c>
      <c r="EF34" t="s">
        <v>297</v>
      </c>
      <c r="EG34">
        <v>100</v>
      </c>
      <c r="EH34">
        <v>100</v>
      </c>
      <c r="EI34">
        <v>1.852</v>
      </c>
      <c r="EJ34">
        <v>0.6269</v>
      </c>
      <c r="EK34">
        <v>1.85214999999994</v>
      </c>
      <c r="EL34">
        <v>0</v>
      </c>
      <c r="EM34">
        <v>0</v>
      </c>
      <c r="EN34">
        <v>0</v>
      </c>
      <c r="EO34">
        <v>0.626845000000003</v>
      </c>
      <c r="EP34">
        <v>0</v>
      </c>
      <c r="EQ34">
        <v>0</v>
      </c>
      <c r="ER34">
        <v>0</v>
      </c>
      <c r="ES34">
        <v>-1</v>
      </c>
      <c r="ET34">
        <v>-1</v>
      </c>
      <c r="EU34">
        <v>-1</v>
      </c>
      <c r="EV34">
        <v>-1</v>
      </c>
      <c r="EW34">
        <v>5.7</v>
      </c>
      <c r="EX34">
        <v>5.6</v>
      </c>
      <c r="EY34">
        <v>2</v>
      </c>
      <c r="EZ34">
        <v>492.163</v>
      </c>
      <c r="FA34">
        <v>548.176</v>
      </c>
      <c r="FB34">
        <v>33.8683</v>
      </c>
      <c r="FC34">
        <v>32.4857</v>
      </c>
      <c r="FD34">
        <v>30.0001</v>
      </c>
      <c r="FE34">
        <v>32.1118</v>
      </c>
      <c r="FF34">
        <v>32.1652</v>
      </c>
      <c r="FG34">
        <v>20.4235</v>
      </c>
      <c r="FH34">
        <v>0</v>
      </c>
      <c r="FI34">
        <v>100</v>
      </c>
      <c r="FJ34">
        <v>-999.9</v>
      </c>
      <c r="FK34">
        <v>400</v>
      </c>
      <c r="FL34">
        <v>37.6787</v>
      </c>
      <c r="FM34">
        <v>101.196</v>
      </c>
      <c r="FN34">
        <v>100.566</v>
      </c>
    </row>
    <row r="35" spans="1:170">
      <c r="A35">
        <v>19</v>
      </c>
      <c r="B35">
        <v>1605308643</v>
      </c>
      <c r="C35">
        <v>5159.90000009537</v>
      </c>
      <c r="D35" t="s">
        <v>378</v>
      </c>
      <c r="E35" t="s">
        <v>379</v>
      </c>
      <c r="F35" t="s">
        <v>380</v>
      </c>
      <c r="G35" t="s">
        <v>381</v>
      </c>
      <c r="H35">
        <v>1605308635</v>
      </c>
      <c r="I35">
        <f>BW35*AG35*(BS35-BT35)/(100*BL35*(1000-AG35*BS35))</f>
        <v>0</v>
      </c>
      <c r="J35">
        <f>BW35*AG35*(BR35-BQ35*(1000-AG35*BT35)/(1000-AG35*BS35))/(100*BL35)</f>
        <v>0</v>
      </c>
      <c r="K35">
        <f>BQ35 - IF(AG35&gt;1, J35*BL35*100.0/(AI35*CE35), 0)</f>
        <v>0</v>
      </c>
      <c r="L35">
        <f>((R35-I35/2)*K35-J35)/(R35+I35/2)</f>
        <v>0</v>
      </c>
      <c r="M35">
        <f>L35*(BX35+BY35)/1000.0</f>
        <v>0</v>
      </c>
      <c r="N35">
        <f>(BQ35 - IF(AG35&gt;1, J35*BL35*100.0/(AI35*CE35), 0))*(BX35+BY35)/1000.0</f>
        <v>0</v>
      </c>
      <c r="O35">
        <f>2.0/((1/Q35-1/P35)+SIGN(Q35)*SQRT((1/Q35-1/P35)*(1/Q35-1/P35) + 4*BM35/((BM35+1)*(BM35+1))*(2*1/Q35*1/P35-1/P35*1/P35)))</f>
        <v>0</v>
      </c>
      <c r="P35">
        <f>IF(LEFT(BN35,1)&lt;&gt;"0",IF(LEFT(BN35,1)="1",3.0,BO35),$D$5+$E$5*(CE35*BX35/($K$5*1000))+$F$5*(CE35*BX35/($K$5*1000))*MAX(MIN(BL35,$J$5),$I$5)*MAX(MIN(BL35,$J$5),$I$5)+$G$5*MAX(MIN(BL35,$J$5),$I$5)*(CE35*BX35/($K$5*1000))+$H$5*(CE35*BX35/($K$5*1000))*(CE35*BX35/($K$5*1000)))</f>
        <v>0</v>
      </c>
      <c r="Q35">
        <f>I35*(1000-(1000*0.61365*exp(17.502*U35/(240.97+U35))/(BX35+BY35)+BS35)/2)/(1000*0.61365*exp(17.502*U35/(240.97+U35))/(BX35+BY35)-BS35)</f>
        <v>0</v>
      </c>
      <c r="R35">
        <f>1/((BM35+1)/(O35/1.6)+1/(P35/1.37)) + BM35/((BM35+1)/(O35/1.6) + BM35/(P35/1.37))</f>
        <v>0</v>
      </c>
      <c r="S35">
        <f>(BI35*BK35)</f>
        <v>0</v>
      </c>
      <c r="T35">
        <f>(BZ35+(S35+2*0.95*5.67E-8*(((BZ35+$B$7)+273)^4-(BZ35+273)^4)-44100*I35)/(1.84*29.3*P35+8*0.95*5.67E-8*(BZ35+273)^3))</f>
        <v>0</v>
      </c>
      <c r="U35">
        <f>($C$7*CA35+$D$7*CB35+$E$7*T35)</f>
        <v>0</v>
      </c>
      <c r="V35">
        <f>0.61365*exp(17.502*U35/(240.97+U35))</f>
        <v>0</v>
      </c>
      <c r="W35">
        <f>(X35/Y35*100)</f>
        <v>0</v>
      </c>
      <c r="X35">
        <f>BS35*(BX35+BY35)/1000</f>
        <v>0</v>
      </c>
      <c r="Y35">
        <f>0.61365*exp(17.502*BZ35/(240.97+BZ35))</f>
        <v>0</v>
      </c>
      <c r="Z35">
        <f>(V35-BS35*(BX35+BY35)/1000)</f>
        <v>0</v>
      </c>
      <c r="AA35">
        <f>(-I35*44100)</f>
        <v>0</v>
      </c>
      <c r="AB35">
        <f>2*29.3*P35*0.92*(BZ35-U35)</f>
        <v>0</v>
      </c>
      <c r="AC35">
        <f>2*0.95*5.67E-8*(((BZ35+$B$7)+273)^4-(U35+273)^4)</f>
        <v>0</v>
      </c>
      <c r="AD35">
        <f>S35+AC35+AA35+AB35</f>
        <v>0</v>
      </c>
      <c r="AE35">
        <v>0</v>
      </c>
      <c r="AF35">
        <v>0</v>
      </c>
      <c r="AG35">
        <f>IF(AE35*$H$13&gt;=AI35,1.0,(AI35/(AI35-AE35*$H$13)))</f>
        <v>0</v>
      </c>
      <c r="AH35">
        <f>(AG35-1)*100</f>
        <v>0</v>
      </c>
      <c r="AI35">
        <f>MAX(0,($B$13+$C$13*CE35)/(1+$D$13*CE35)*BX35/(BZ35+273)*$E$13)</f>
        <v>0</v>
      </c>
      <c r="AJ35" t="s">
        <v>287</v>
      </c>
      <c r="AK35">
        <v>715.476923076923</v>
      </c>
      <c r="AL35">
        <v>3262.08</v>
      </c>
      <c r="AM35">
        <f>AL35-AK35</f>
        <v>0</v>
      </c>
      <c r="AN35">
        <f>AM35/AL35</f>
        <v>0</v>
      </c>
      <c r="AO35">
        <v>-0.577747479816223</v>
      </c>
      <c r="AP35" t="s">
        <v>382</v>
      </c>
      <c r="AQ35">
        <v>663.406730769231</v>
      </c>
      <c r="AR35">
        <v>889.22</v>
      </c>
      <c r="AS35">
        <f>1-AQ35/AR35</f>
        <v>0</v>
      </c>
      <c r="AT35">
        <v>0.5</v>
      </c>
      <c r="AU35">
        <f>BI35</f>
        <v>0</v>
      </c>
      <c r="AV35">
        <f>J35</f>
        <v>0</v>
      </c>
      <c r="AW35">
        <f>AS35*AT35*AU35</f>
        <v>0</v>
      </c>
      <c r="AX35">
        <f>BC35/AR35</f>
        <v>0</v>
      </c>
      <c r="AY35">
        <f>(AV35-AO35)/AU35</f>
        <v>0</v>
      </c>
      <c r="AZ35">
        <f>(AL35-AR35)/AR35</f>
        <v>0</v>
      </c>
      <c r="BA35" t="s">
        <v>383</v>
      </c>
      <c r="BB35">
        <v>520.94</v>
      </c>
      <c r="BC35">
        <f>AR35-BB35</f>
        <v>0</v>
      </c>
      <c r="BD35">
        <f>(AR35-AQ35)/(AR35-BB35)</f>
        <v>0</v>
      </c>
      <c r="BE35">
        <f>(AL35-AR35)/(AL35-BB35)</f>
        <v>0</v>
      </c>
      <c r="BF35">
        <f>(AR35-AQ35)/(AR35-AK35)</f>
        <v>0</v>
      </c>
      <c r="BG35">
        <f>(AL35-AR35)/(AL35-AK35)</f>
        <v>0</v>
      </c>
      <c r="BH35">
        <f>$B$11*CF35+$C$11*CG35+$F$11*CH35*(1-CK35)</f>
        <v>0</v>
      </c>
      <c r="BI35">
        <f>BH35*BJ35</f>
        <v>0</v>
      </c>
      <c r="BJ35">
        <f>($B$11*$D$9+$C$11*$D$9+$F$11*((CU35+CM35)/MAX(CU35+CM35+CV35, 0.1)*$I$9+CV35/MAX(CU35+CM35+CV35, 0.1)*$J$9))/($B$11+$C$11+$F$11)</f>
        <v>0</v>
      </c>
      <c r="BK35">
        <f>($B$11*$K$9+$C$11*$K$9+$F$11*((CU35+CM35)/MAX(CU35+CM35+CV35, 0.1)*$P$9+CV35/MAX(CU35+CM35+CV35, 0.1)*$Q$9))/($B$11+$C$11+$F$11)</f>
        <v>0</v>
      </c>
      <c r="BL35">
        <v>6</v>
      </c>
      <c r="BM35">
        <v>0.5</v>
      </c>
      <c r="BN35" t="s">
        <v>290</v>
      </c>
      <c r="BO35">
        <v>2</v>
      </c>
      <c r="BP35">
        <v>1605308635</v>
      </c>
      <c r="BQ35">
        <v>390.762741935484</v>
      </c>
      <c r="BR35">
        <v>399.649580645161</v>
      </c>
      <c r="BS35">
        <v>38.6464161290323</v>
      </c>
      <c r="BT35">
        <v>37.5833322580645</v>
      </c>
      <c r="BU35">
        <v>388.910612903226</v>
      </c>
      <c r="BV35">
        <v>38.0195870967742</v>
      </c>
      <c r="BW35">
        <v>500.014032258065</v>
      </c>
      <c r="BX35">
        <v>101.557483870968</v>
      </c>
      <c r="BY35">
        <v>0.0504437258064516</v>
      </c>
      <c r="BZ35">
        <v>35.345064516129</v>
      </c>
      <c r="CA35">
        <v>35.4245612903226</v>
      </c>
      <c r="CB35">
        <v>999.9</v>
      </c>
      <c r="CC35">
        <v>0</v>
      </c>
      <c r="CD35">
        <v>0</v>
      </c>
      <c r="CE35">
        <v>10005.75</v>
      </c>
      <c r="CF35">
        <v>0</v>
      </c>
      <c r="CG35">
        <v>163.104483870968</v>
      </c>
      <c r="CH35">
        <v>1400.03387096774</v>
      </c>
      <c r="CI35">
        <v>0.899997483870968</v>
      </c>
      <c r="CJ35">
        <v>0.100002548387097</v>
      </c>
      <c r="CK35">
        <v>0</v>
      </c>
      <c r="CL35">
        <v>663.409096774194</v>
      </c>
      <c r="CM35">
        <v>4.99938</v>
      </c>
      <c r="CN35">
        <v>9460.40774193548</v>
      </c>
      <c r="CO35">
        <v>11164.6</v>
      </c>
      <c r="CP35">
        <v>49.562</v>
      </c>
      <c r="CQ35">
        <v>50.562</v>
      </c>
      <c r="CR35">
        <v>50.062</v>
      </c>
      <c r="CS35">
        <v>51.004</v>
      </c>
      <c r="CT35">
        <v>51.538</v>
      </c>
      <c r="CU35">
        <v>1255.52741935484</v>
      </c>
      <c r="CV35">
        <v>139.506774193548</v>
      </c>
      <c r="CW35">
        <v>0</v>
      </c>
      <c r="CX35">
        <v>493.900000095367</v>
      </c>
      <c r="CY35">
        <v>0</v>
      </c>
      <c r="CZ35">
        <v>663.406730769231</v>
      </c>
      <c r="DA35">
        <v>-1.76769230933844</v>
      </c>
      <c r="DB35">
        <v>-25.4037606644219</v>
      </c>
      <c r="DC35">
        <v>9460.00384615385</v>
      </c>
      <c r="DD35">
        <v>15</v>
      </c>
      <c r="DE35">
        <v>1605307810.1</v>
      </c>
      <c r="DF35" t="s">
        <v>373</v>
      </c>
      <c r="DG35">
        <v>1605307804.1</v>
      </c>
      <c r="DH35">
        <v>1605307810.1</v>
      </c>
      <c r="DI35">
        <v>10</v>
      </c>
      <c r="DJ35">
        <v>-0.03</v>
      </c>
      <c r="DK35">
        <v>0.013</v>
      </c>
      <c r="DL35">
        <v>1.852</v>
      </c>
      <c r="DM35">
        <v>0.627</v>
      </c>
      <c r="DN35">
        <v>400</v>
      </c>
      <c r="DO35">
        <v>37</v>
      </c>
      <c r="DP35">
        <v>0.03</v>
      </c>
      <c r="DQ35">
        <v>0.01</v>
      </c>
      <c r="DR35">
        <v>7.01526063666114</v>
      </c>
      <c r="DS35">
        <v>-7.32748777586316</v>
      </c>
      <c r="DT35">
        <v>1.12869410272704</v>
      </c>
      <c r="DU35">
        <v>0</v>
      </c>
      <c r="DV35">
        <v>-8.91806633333333</v>
      </c>
      <c r="DW35">
        <v>13.465595105673</v>
      </c>
      <c r="DX35">
        <v>1.32674460731894</v>
      </c>
      <c r="DY35">
        <v>0</v>
      </c>
      <c r="DZ35">
        <v>1.06275666666667</v>
      </c>
      <c r="EA35">
        <v>0.103001913236934</v>
      </c>
      <c r="EB35">
        <v>0.00786324925771079</v>
      </c>
      <c r="EC35">
        <v>1</v>
      </c>
      <c r="ED35">
        <v>1</v>
      </c>
      <c r="EE35">
        <v>3</v>
      </c>
      <c r="EF35" t="s">
        <v>297</v>
      </c>
      <c r="EG35">
        <v>100</v>
      </c>
      <c r="EH35">
        <v>100</v>
      </c>
      <c r="EI35">
        <v>1.852</v>
      </c>
      <c r="EJ35">
        <v>0.6269</v>
      </c>
      <c r="EK35">
        <v>1.85214999999994</v>
      </c>
      <c r="EL35">
        <v>0</v>
      </c>
      <c r="EM35">
        <v>0</v>
      </c>
      <c r="EN35">
        <v>0</v>
      </c>
      <c r="EO35">
        <v>0.626845000000003</v>
      </c>
      <c r="EP35">
        <v>0</v>
      </c>
      <c r="EQ35">
        <v>0</v>
      </c>
      <c r="ER35">
        <v>0</v>
      </c>
      <c r="ES35">
        <v>-1</v>
      </c>
      <c r="ET35">
        <v>-1</v>
      </c>
      <c r="EU35">
        <v>-1</v>
      </c>
      <c r="EV35">
        <v>-1</v>
      </c>
      <c r="EW35">
        <v>14</v>
      </c>
      <c r="EX35">
        <v>13.9</v>
      </c>
      <c r="EY35">
        <v>2</v>
      </c>
      <c r="EZ35">
        <v>497.004</v>
      </c>
      <c r="FA35">
        <v>547.421</v>
      </c>
      <c r="FB35">
        <v>33.9951</v>
      </c>
      <c r="FC35">
        <v>32.5146</v>
      </c>
      <c r="FD35">
        <v>30</v>
      </c>
      <c r="FE35">
        <v>32.1459</v>
      </c>
      <c r="FF35">
        <v>32.2</v>
      </c>
      <c r="FG35">
        <v>20.5689</v>
      </c>
      <c r="FH35">
        <v>0</v>
      </c>
      <c r="FI35">
        <v>100</v>
      </c>
      <c r="FJ35">
        <v>-999.9</v>
      </c>
      <c r="FK35">
        <v>400</v>
      </c>
      <c r="FL35">
        <v>37.5938</v>
      </c>
      <c r="FM35">
        <v>101.174</v>
      </c>
      <c r="FN35">
        <v>100.555</v>
      </c>
    </row>
    <row r="36" spans="1:170">
      <c r="A36">
        <v>20</v>
      </c>
      <c r="B36">
        <v>1605308894.5</v>
      </c>
      <c r="C36">
        <v>5411.40000009537</v>
      </c>
      <c r="D36" t="s">
        <v>384</v>
      </c>
      <c r="E36" t="s">
        <v>385</v>
      </c>
      <c r="F36" t="s">
        <v>380</v>
      </c>
      <c r="G36" t="s">
        <v>381</v>
      </c>
      <c r="H36">
        <v>1605308886.75</v>
      </c>
      <c r="I36">
        <f>BW36*AG36*(BS36-BT36)/(100*BL36*(1000-AG36*BS36))</f>
        <v>0</v>
      </c>
      <c r="J36">
        <f>BW36*AG36*(BR36-BQ36*(1000-AG36*BT36)/(1000-AG36*BS36))/(100*BL36)</f>
        <v>0</v>
      </c>
      <c r="K36">
        <f>BQ36 - IF(AG36&gt;1, J36*BL36*100.0/(AI36*CE36), 0)</f>
        <v>0</v>
      </c>
      <c r="L36">
        <f>((R36-I36/2)*K36-J36)/(R36+I36/2)</f>
        <v>0</v>
      </c>
      <c r="M36">
        <f>L36*(BX36+BY36)/1000.0</f>
        <v>0</v>
      </c>
      <c r="N36">
        <f>(BQ36 - IF(AG36&gt;1, J36*BL36*100.0/(AI36*CE36), 0))*(BX36+BY36)/1000.0</f>
        <v>0</v>
      </c>
      <c r="O36">
        <f>2.0/((1/Q36-1/P36)+SIGN(Q36)*SQRT((1/Q36-1/P36)*(1/Q36-1/P36) + 4*BM36/((BM36+1)*(BM36+1))*(2*1/Q36*1/P36-1/P36*1/P36)))</f>
        <v>0</v>
      </c>
      <c r="P36">
        <f>IF(LEFT(BN36,1)&lt;&gt;"0",IF(LEFT(BN36,1)="1",3.0,BO36),$D$5+$E$5*(CE36*BX36/($K$5*1000))+$F$5*(CE36*BX36/($K$5*1000))*MAX(MIN(BL36,$J$5),$I$5)*MAX(MIN(BL36,$J$5),$I$5)+$G$5*MAX(MIN(BL36,$J$5),$I$5)*(CE36*BX36/($K$5*1000))+$H$5*(CE36*BX36/($K$5*1000))*(CE36*BX36/($K$5*1000)))</f>
        <v>0</v>
      </c>
      <c r="Q36">
        <f>I36*(1000-(1000*0.61365*exp(17.502*U36/(240.97+U36))/(BX36+BY36)+BS36)/2)/(1000*0.61365*exp(17.502*U36/(240.97+U36))/(BX36+BY36)-BS36)</f>
        <v>0</v>
      </c>
      <c r="R36">
        <f>1/((BM36+1)/(O36/1.6)+1/(P36/1.37)) + BM36/((BM36+1)/(O36/1.6) + BM36/(P36/1.37))</f>
        <v>0</v>
      </c>
      <c r="S36">
        <f>(BI36*BK36)</f>
        <v>0</v>
      </c>
      <c r="T36">
        <f>(BZ36+(S36+2*0.95*5.67E-8*(((BZ36+$B$7)+273)^4-(BZ36+273)^4)-44100*I36)/(1.84*29.3*P36+8*0.95*5.67E-8*(BZ36+273)^3))</f>
        <v>0</v>
      </c>
      <c r="U36">
        <f>($C$7*CA36+$D$7*CB36+$E$7*T36)</f>
        <v>0</v>
      </c>
      <c r="V36">
        <f>0.61365*exp(17.502*U36/(240.97+U36))</f>
        <v>0</v>
      </c>
      <c r="W36">
        <f>(X36/Y36*100)</f>
        <v>0</v>
      </c>
      <c r="X36">
        <f>BS36*(BX36+BY36)/1000</f>
        <v>0</v>
      </c>
      <c r="Y36">
        <f>0.61365*exp(17.502*BZ36/(240.97+BZ36))</f>
        <v>0</v>
      </c>
      <c r="Z36">
        <f>(V36-BS36*(BX36+BY36)/1000)</f>
        <v>0</v>
      </c>
      <c r="AA36">
        <f>(-I36*44100)</f>
        <v>0</v>
      </c>
      <c r="AB36">
        <f>2*29.3*P36*0.92*(BZ36-U36)</f>
        <v>0</v>
      </c>
      <c r="AC36">
        <f>2*0.95*5.67E-8*(((BZ36+$B$7)+273)^4-(U36+273)^4)</f>
        <v>0</v>
      </c>
      <c r="AD36">
        <f>S36+AC36+AA36+AB36</f>
        <v>0</v>
      </c>
      <c r="AE36">
        <v>0</v>
      </c>
      <c r="AF36">
        <v>0</v>
      </c>
      <c r="AG36">
        <f>IF(AE36*$H$13&gt;=AI36,1.0,(AI36/(AI36-AE36*$H$13)))</f>
        <v>0</v>
      </c>
      <c r="AH36">
        <f>(AG36-1)*100</f>
        <v>0</v>
      </c>
      <c r="AI36">
        <f>MAX(0,($B$13+$C$13*CE36)/(1+$D$13*CE36)*BX36/(BZ36+273)*$E$13)</f>
        <v>0</v>
      </c>
      <c r="AJ36" t="s">
        <v>287</v>
      </c>
      <c r="AK36">
        <v>715.476923076923</v>
      </c>
      <c r="AL36">
        <v>3262.08</v>
      </c>
      <c r="AM36">
        <f>AL36-AK36</f>
        <v>0</v>
      </c>
      <c r="AN36">
        <f>AM36/AL36</f>
        <v>0</v>
      </c>
      <c r="AO36">
        <v>-0.577747479816223</v>
      </c>
      <c r="AP36" t="s">
        <v>386</v>
      </c>
      <c r="AQ36">
        <v>728.152153846154</v>
      </c>
      <c r="AR36">
        <v>902.98</v>
      </c>
      <c r="AS36">
        <f>1-AQ36/AR36</f>
        <v>0</v>
      </c>
      <c r="AT36">
        <v>0.5</v>
      </c>
      <c r="AU36">
        <f>BI36</f>
        <v>0</v>
      </c>
      <c r="AV36">
        <f>J36</f>
        <v>0</v>
      </c>
      <c r="AW36">
        <f>AS36*AT36*AU36</f>
        <v>0</v>
      </c>
      <c r="AX36">
        <f>BC36/AR36</f>
        <v>0</v>
      </c>
      <c r="AY36">
        <f>(AV36-AO36)/AU36</f>
        <v>0</v>
      </c>
      <c r="AZ36">
        <f>(AL36-AR36)/AR36</f>
        <v>0</v>
      </c>
      <c r="BA36" t="s">
        <v>387</v>
      </c>
      <c r="BB36">
        <v>562.26</v>
      </c>
      <c r="BC36">
        <f>AR36-BB36</f>
        <v>0</v>
      </c>
      <c r="BD36">
        <f>(AR36-AQ36)/(AR36-BB36)</f>
        <v>0</v>
      </c>
      <c r="BE36">
        <f>(AL36-AR36)/(AL36-BB36)</f>
        <v>0</v>
      </c>
      <c r="BF36">
        <f>(AR36-AQ36)/(AR36-AK36)</f>
        <v>0</v>
      </c>
      <c r="BG36">
        <f>(AL36-AR36)/(AL36-AK36)</f>
        <v>0</v>
      </c>
      <c r="BH36">
        <f>$B$11*CF36+$C$11*CG36+$F$11*CH36*(1-CK36)</f>
        <v>0</v>
      </c>
      <c r="BI36">
        <f>BH36*BJ36</f>
        <v>0</v>
      </c>
      <c r="BJ36">
        <f>($B$11*$D$9+$C$11*$D$9+$F$11*((CU36+CM36)/MAX(CU36+CM36+CV36, 0.1)*$I$9+CV36/MAX(CU36+CM36+CV36, 0.1)*$J$9))/($B$11+$C$11+$F$11)</f>
        <v>0</v>
      </c>
      <c r="BK36">
        <f>($B$11*$K$9+$C$11*$K$9+$F$11*((CU36+CM36)/MAX(CU36+CM36+CV36, 0.1)*$P$9+CV36/MAX(CU36+CM36+CV36, 0.1)*$Q$9))/($B$11+$C$11+$F$11)</f>
        <v>0</v>
      </c>
      <c r="BL36">
        <v>6</v>
      </c>
      <c r="BM36">
        <v>0.5</v>
      </c>
      <c r="BN36" t="s">
        <v>290</v>
      </c>
      <c r="BO36">
        <v>2</v>
      </c>
      <c r="BP36">
        <v>1605308886.75</v>
      </c>
      <c r="BQ36">
        <v>392.706666666667</v>
      </c>
      <c r="BR36">
        <v>400.0382</v>
      </c>
      <c r="BS36">
        <v>38.2296533333333</v>
      </c>
      <c r="BT36">
        <v>37.53322</v>
      </c>
      <c r="BU36">
        <v>390.854566666667</v>
      </c>
      <c r="BV36">
        <v>37.6028066666667</v>
      </c>
      <c r="BW36">
        <v>500.010666666667</v>
      </c>
      <c r="BX36">
        <v>101.554066666667</v>
      </c>
      <c r="BY36">
        <v>0.04683744</v>
      </c>
      <c r="BZ36">
        <v>35.4844133333333</v>
      </c>
      <c r="CA36">
        <v>35.86036</v>
      </c>
      <c r="CB36">
        <v>999.9</v>
      </c>
      <c r="CC36">
        <v>0</v>
      </c>
      <c r="CD36">
        <v>0</v>
      </c>
      <c r="CE36">
        <v>9995.61833333333</v>
      </c>
      <c r="CF36">
        <v>0</v>
      </c>
      <c r="CG36">
        <v>206.475933333333</v>
      </c>
      <c r="CH36">
        <v>1400.003</v>
      </c>
      <c r="CI36">
        <v>0.900005966666667</v>
      </c>
      <c r="CJ36">
        <v>0.09999397</v>
      </c>
      <c r="CK36">
        <v>0</v>
      </c>
      <c r="CL36">
        <v>728.1359</v>
      </c>
      <c r="CM36">
        <v>4.99938</v>
      </c>
      <c r="CN36">
        <v>10424.9466666667</v>
      </c>
      <c r="CO36">
        <v>11164.38</v>
      </c>
      <c r="CP36">
        <v>49.625</v>
      </c>
      <c r="CQ36">
        <v>50.687</v>
      </c>
      <c r="CR36">
        <v>50.1787333333333</v>
      </c>
      <c r="CS36">
        <v>51.062</v>
      </c>
      <c r="CT36">
        <v>51.625</v>
      </c>
      <c r="CU36">
        <v>1255.50833333333</v>
      </c>
      <c r="CV36">
        <v>139.495</v>
      </c>
      <c r="CW36">
        <v>0</v>
      </c>
      <c r="CX36">
        <v>250.400000095367</v>
      </c>
      <c r="CY36">
        <v>0</v>
      </c>
      <c r="CZ36">
        <v>728.152153846154</v>
      </c>
      <c r="DA36">
        <v>-7.56164101232372</v>
      </c>
      <c r="DB36">
        <v>-110.147008585278</v>
      </c>
      <c r="DC36">
        <v>10424.7230769231</v>
      </c>
      <c r="DD36">
        <v>15</v>
      </c>
      <c r="DE36">
        <v>1605307810.1</v>
      </c>
      <c r="DF36" t="s">
        <v>373</v>
      </c>
      <c r="DG36">
        <v>1605307804.1</v>
      </c>
      <c r="DH36">
        <v>1605307810.1</v>
      </c>
      <c r="DI36">
        <v>10</v>
      </c>
      <c r="DJ36">
        <v>-0.03</v>
      </c>
      <c r="DK36">
        <v>0.013</v>
      </c>
      <c r="DL36">
        <v>1.852</v>
      </c>
      <c r="DM36">
        <v>0.627</v>
      </c>
      <c r="DN36">
        <v>400</v>
      </c>
      <c r="DO36">
        <v>37</v>
      </c>
      <c r="DP36">
        <v>0.03</v>
      </c>
      <c r="DQ36">
        <v>0.01</v>
      </c>
      <c r="DR36">
        <v>5.52107059186569</v>
      </c>
      <c r="DS36">
        <v>22.2558038643899</v>
      </c>
      <c r="DT36">
        <v>1.72842847781832</v>
      </c>
      <c r="DU36">
        <v>0</v>
      </c>
      <c r="DV36">
        <v>-7.33158433333333</v>
      </c>
      <c r="DW36">
        <v>-25.5285354393771</v>
      </c>
      <c r="DX36">
        <v>1.91569085972952</v>
      </c>
      <c r="DY36">
        <v>0</v>
      </c>
      <c r="DZ36">
        <v>0.696436433333333</v>
      </c>
      <c r="EA36">
        <v>0.11378832480534</v>
      </c>
      <c r="EB36">
        <v>0.00827121713608234</v>
      </c>
      <c r="EC36">
        <v>1</v>
      </c>
      <c r="ED36">
        <v>1</v>
      </c>
      <c r="EE36">
        <v>3</v>
      </c>
      <c r="EF36" t="s">
        <v>297</v>
      </c>
      <c r="EG36">
        <v>100</v>
      </c>
      <c r="EH36">
        <v>100</v>
      </c>
      <c r="EI36">
        <v>1.852</v>
      </c>
      <c r="EJ36">
        <v>0.6268</v>
      </c>
      <c r="EK36">
        <v>1.85214999999994</v>
      </c>
      <c r="EL36">
        <v>0</v>
      </c>
      <c r="EM36">
        <v>0</v>
      </c>
      <c r="EN36">
        <v>0</v>
      </c>
      <c r="EO36">
        <v>0.626845000000003</v>
      </c>
      <c r="EP36">
        <v>0</v>
      </c>
      <c r="EQ36">
        <v>0</v>
      </c>
      <c r="ER36">
        <v>0</v>
      </c>
      <c r="ES36">
        <v>-1</v>
      </c>
      <c r="ET36">
        <v>-1</v>
      </c>
      <c r="EU36">
        <v>-1</v>
      </c>
      <c r="EV36">
        <v>-1</v>
      </c>
      <c r="EW36">
        <v>18.2</v>
      </c>
      <c r="EX36">
        <v>18.1</v>
      </c>
      <c r="EY36">
        <v>2</v>
      </c>
      <c r="EZ36">
        <v>485.247</v>
      </c>
      <c r="FA36">
        <v>548.349</v>
      </c>
      <c r="FB36">
        <v>34.0649</v>
      </c>
      <c r="FC36">
        <v>32.4829</v>
      </c>
      <c r="FD36">
        <v>30.0001</v>
      </c>
      <c r="FE36">
        <v>32.1203</v>
      </c>
      <c r="FF36">
        <v>32.1744</v>
      </c>
      <c r="FG36">
        <v>20.4007</v>
      </c>
      <c r="FH36">
        <v>0</v>
      </c>
      <c r="FI36">
        <v>100</v>
      </c>
      <c r="FJ36">
        <v>-999.9</v>
      </c>
      <c r="FK36">
        <v>400</v>
      </c>
      <c r="FL36">
        <v>38.5781</v>
      </c>
      <c r="FM36">
        <v>101.187</v>
      </c>
      <c r="FN36">
        <v>100.566</v>
      </c>
    </row>
    <row r="37" spans="1:170">
      <c r="A37">
        <v>21</v>
      </c>
      <c r="B37">
        <v>1605309203</v>
      </c>
      <c r="C37">
        <v>5719.90000009537</v>
      </c>
      <c r="D37" t="s">
        <v>388</v>
      </c>
      <c r="E37" t="s">
        <v>389</v>
      </c>
      <c r="F37" t="s">
        <v>390</v>
      </c>
      <c r="G37" t="s">
        <v>361</v>
      </c>
      <c r="H37">
        <v>1605309195</v>
      </c>
      <c r="I37">
        <f>BW37*AG37*(BS37-BT37)/(100*BL37*(1000-AG37*BS37))</f>
        <v>0</v>
      </c>
      <c r="J37">
        <f>BW37*AG37*(BR37-BQ37*(1000-AG37*BT37)/(1000-AG37*BS37))/(100*BL37)</f>
        <v>0</v>
      </c>
      <c r="K37">
        <f>BQ37 - IF(AG37&gt;1, J37*BL37*100.0/(AI37*CE37), 0)</f>
        <v>0</v>
      </c>
      <c r="L37">
        <f>((R37-I37/2)*K37-J37)/(R37+I37/2)</f>
        <v>0</v>
      </c>
      <c r="M37">
        <f>L37*(BX37+BY37)/1000.0</f>
        <v>0</v>
      </c>
      <c r="N37">
        <f>(BQ37 - IF(AG37&gt;1, J37*BL37*100.0/(AI37*CE37), 0))*(BX37+BY37)/1000.0</f>
        <v>0</v>
      </c>
      <c r="O37">
        <f>2.0/((1/Q37-1/P37)+SIGN(Q37)*SQRT((1/Q37-1/P37)*(1/Q37-1/P37) + 4*BM37/((BM37+1)*(BM37+1))*(2*1/Q37*1/P37-1/P37*1/P37)))</f>
        <v>0</v>
      </c>
      <c r="P37">
        <f>IF(LEFT(BN37,1)&lt;&gt;"0",IF(LEFT(BN37,1)="1",3.0,BO37),$D$5+$E$5*(CE37*BX37/($K$5*1000))+$F$5*(CE37*BX37/($K$5*1000))*MAX(MIN(BL37,$J$5),$I$5)*MAX(MIN(BL37,$J$5),$I$5)+$G$5*MAX(MIN(BL37,$J$5),$I$5)*(CE37*BX37/($K$5*1000))+$H$5*(CE37*BX37/($K$5*1000))*(CE37*BX37/($K$5*1000)))</f>
        <v>0</v>
      </c>
      <c r="Q37">
        <f>I37*(1000-(1000*0.61365*exp(17.502*U37/(240.97+U37))/(BX37+BY37)+BS37)/2)/(1000*0.61365*exp(17.502*U37/(240.97+U37))/(BX37+BY37)-BS37)</f>
        <v>0</v>
      </c>
      <c r="R37">
        <f>1/((BM37+1)/(O37/1.6)+1/(P37/1.37)) + BM37/((BM37+1)/(O37/1.6) + BM37/(P37/1.37))</f>
        <v>0</v>
      </c>
      <c r="S37">
        <f>(BI37*BK37)</f>
        <v>0</v>
      </c>
      <c r="T37">
        <f>(BZ37+(S37+2*0.95*5.67E-8*(((BZ37+$B$7)+273)^4-(BZ37+273)^4)-44100*I37)/(1.84*29.3*P37+8*0.95*5.67E-8*(BZ37+273)^3))</f>
        <v>0</v>
      </c>
      <c r="U37">
        <f>($C$7*CA37+$D$7*CB37+$E$7*T37)</f>
        <v>0</v>
      </c>
      <c r="V37">
        <f>0.61365*exp(17.502*U37/(240.97+U37))</f>
        <v>0</v>
      </c>
      <c r="W37">
        <f>(X37/Y37*100)</f>
        <v>0</v>
      </c>
      <c r="X37">
        <f>BS37*(BX37+BY37)/1000</f>
        <v>0</v>
      </c>
      <c r="Y37">
        <f>0.61365*exp(17.502*BZ37/(240.97+BZ37))</f>
        <v>0</v>
      </c>
      <c r="Z37">
        <f>(V37-BS37*(BX37+BY37)/1000)</f>
        <v>0</v>
      </c>
      <c r="AA37">
        <f>(-I37*44100)</f>
        <v>0</v>
      </c>
      <c r="AB37">
        <f>2*29.3*P37*0.92*(BZ37-U37)</f>
        <v>0</v>
      </c>
      <c r="AC37">
        <f>2*0.95*5.67E-8*(((BZ37+$B$7)+273)^4-(U37+273)^4)</f>
        <v>0</v>
      </c>
      <c r="AD37">
        <f>S37+AC37+AA37+AB37</f>
        <v>0</v>
      </c>
      <c r="AE37">
        <v>0</v>
      </c>
      <c r="AF37">
        <v>0</v>
      </c>
      <c r="AG37">
        <f>IF(AE37*$H$13&gt;=AI37,1.0,(AI37/(AI37-AE37*$H$13)))</f>
        <v>0</v>
      </c>
      <c r="AH37">
        <f>(AG37-1)*100</f>
        <v>0</v>
      </c>
      <c r="AI37">
        <f>MAX(0,($B$13+$C$13*CE37)/(1+$D$13*CE37)*BX37/(BZ37+273)*$E$13)</f>
        <v>0</v>
      </c>
      <c r="AJ37" t="s">
        <v>287</v>
      </c>
      <c r="AK37">
        <v>715.476923076923</v>
      </c>
      <c r="AL37">
        <v>3262.08</v>
      </c>
      <c r="AM37">
        <f>AL37-AK37</f>
        <v>0</v>
      </c>
      <c r="AN37">
        <f>AM37/AL37</f>
        <v>0</v>
      </c>
      <c r="AO37">
        <v>-0.577747479816223</v>
      </c>
      <c r="AP37" t="s">
        <v>391</v>
      </c>
      <c r="AQ37">
        <v>1076.25653846154</v>
      </c>
      <c r="AR37">
        <v>1557.39</v>
      </c>
      <c r="AS37">
        <f>1-AQ37/AR37</f>
        <v>0</v>
      </c>
      <c r="AT37">
        <v>0.5</v>
      </c>
      <c r="AU37">
        <f>BI37</f>
        <v>0</v>
      </c>
      <c r="AV37">
        <f>J37</f>
        <v>0</v>
      </c>
      <c r="AW37">
        <f>AS37*AT37*AU37</f>
        <v>0</v>
      </c>
      <c r="AX37">
        <f>BC37/AR37</f>
        <v>0</v>
      </c>
      <c r="AY37">
        <f>(AV37-AO37)/AU37</f>
        <v>0</v>
      </c>
      <c r="AZ37">
        <f>(AL37-AR37)/AR37</f>
        <v>0</v>
      </c>
      <c r="BA37" t="s">
        <v>392</v>
      </c>
      <c r="BB37">
        <v>613.81</v>
      </c>
      <c r="BC37">
        <f>AR37-BB37</f>
        <v>0</v>
      </c>
      <c r="BD37">
        <f>(AR37-AQ37)/(AR37-BB37)</f>
        <v>0</v>
      </c>
      <c r="BE37">
        <f>(AL37-AR37)/(AL37-BB37)</f>
        <v>0</v>
      </c>
      <c r="BF37">
        <f>(AR37-AQ37)/(AR37-AK37)</f>
        <v>0</v>
      </c>
      <c r="BG37">
        <f>(AL37-AR37)/(AL37-AK37)</f>
        <v>0</v>
      </c>
      <c r="BH37">
        <f>$B$11*CF37+$C$11*CG37+$F$11*CH37*(1-CK37)</f>
        <v>0</v>
      </c>
      <c r="BI37">
        <f>BH37*BJ37</f>
        <v>0</v>
      </c>
      <c r="BJ37">
        <f>($B$11*$D$9+$C$11*$D$9+$F$11*((CU37+CM37)/MAX(CU37+CM37+CV37, 0.1)*$I$9+CV37/MAX(CU37+CM37+CV37, 0.1)*$J$9))/($B$11+$C$11+$F$11)</f>
        <v>0</v>
      </c>
      <c r="BK37">
        <f>($B$11*$K$9+$C$11*$K$9+$F$11*((CU37+CM37)/MAX(CU37+CM37+CV37, 0.1)*$P$9+CV37/MAX(CU37+CM37+CV37, 0.1)*$Q$9))/($B$11+$C$11+$F$11)</f>
        <v>0</v>
      </c>
      <c r="BL37">
        <v>6</v>
      </c>
      <c r="BM37">
        <v>0.5</v>
      </c>
      <c r="BN37" t="s">
        <v>290</v>
      </c>
      <c r="BO37">
        <v>2</v>
      </c>
      <c r="BP37">
        <v>1605309195</v>
      </c>
      <c r="BQ37">
        <v>379.633838709677</v>
      </c>
      <c r="BR37">
        <v>399.742516129032</v>
      </c>
      <c r="BS37">
        <v>40.6121096774194</v>
      </c>
      <c r="BT37">
        <v>37.4858870967742</v>
      </c>
      <c r="BU37">
        <v>377.781741935484</v>
      </c>
      <c r="BV37">
        <v>39.9852612903226</v>
      </c>
      <c r="BW37">
        <v>500.018935483871</v>
      </c>
      <c r="BX37">
        <v>101.555193548387</v>
      </c>
      <c r="BY37">
        <v>0.0477699064516129</v>
      </c>
      <c r="BZ37">
        <v>35.4355935483871</v>
      </c>
      <c r="CA37">
        <v>35.2047677419355</v>
      </c>
      <c r="CB37">
        <v>999.9</v>
      </c>
      <c r="CC37">
        <v>0</v>
      </c>
      <c r="CD37">
        <v>0</v>
      </c>
      <c r="CE37">
        <v>10000.4029032258</v>
      </c>
      <c r="CF37">
        <v>0</v>
      </c>
      <c r="CG37">
        <v>230.218612903226</v>
      </c>
      <c r="CH37">
        <v>1399.99612903226</v>
      </c>
      <c r="CI37">
        <v>0.899998774193548</v>
      </c>
      <c r="CJ37">
        <v>0.100001367741936</v>
      </c>
      <c r="CK37">
        <v>0</v>
      </c>
      <c r="CL37">
        <v>1076.95129032258</v>
      </c>
      <c r="CM37">
        <v>4.99938</v>
      </c>
      <c r="CN37">
        <v>15245.364516129</v>
      </c>
      <c r="CO37">
        <v>11164.3032258065</v>
      </c>
      <c r="CP37">
        <v>49.812</v>
      </c>
      <c r="CQ37">
        <v>51.004</v>
      </c>
      <c r="CR37">
        <v>50.375</v>
      </c>
      <c r="CS37">
        <v>51.3689032258065</v>
      </c>
      <c r="CT37">
        <v>51.812</v>
      </c>
      <c r="CU37">
        <v>1255.4935483871</v>
      </c>
      <c r="CV37">
        <v>139.502580645161</v>
      </c>
      <c r="CW37">
        <v>0</v>
      </c>
      <c r="CX37">
        <v>308</v>
      </c>
      <c r="CY37">
        <v>0</v>
      </c>
      <c r="CZ37">
        <v>1076.25653846154</v>
      </c>
      <c r="DA37">
        <v>-53.6988034622679</v>
      </c>
      <c r="DB37">
        <v>-794.488889460823</v>
      </c>
      <c r="DC37">
        <v>15235.5769230769</v>
      </c>
      <c r="DD37">
        <v>15</v>
      </c>
      <c r="DE37">
        <v>1605307810.1</v>
      </c>
      <c r="DF37" t="s">
        <v>373</v>
      </c>
      <c r="DG37">
        <v>1605307804.1</v>
      </c>
      <c r="DH37">
        <v>1605307810.1</v>
      </c>
      <c r="DI37">
        <v>10</v>
      </c>
      <c r="DJ37">
        <v>-0.03</v>
      </c>
      <c r="DK37">
        <v>0.013</v>
      </c>
      <c r="DL37">
        <v>1.852</v>
      </c>
      <c r="DM37">
        <v>0.627</v>
      </c>
      <c r="DN37">
        <v>400</v>
      </c>
      <c r="DO37">
        <v>37</v>
      </c>
      <c r="DP37">
        <v>0.03</v>
      </c>
      <c r="DQ37">
        <v>0.01</v>
      </c>
      <c r="DR37">
        <v>15.7209183886735</v>
      </c>
      <c r="DS37">
        <v>0.122606832731958</v>
      </c>
      <c r="DT37">
        <v>0.0531108136960944</v>
      </c>
      <c r="DU37">
        <v>1</v>
      </c>
      <c r="DV37">
        <v>-20.1089566666667</v>
      </c>
      <c r="DW37">
        <v>0.00564627363740846</v>
      </c>
      <c r="DX37">
        <v>0.0438844367502749</v>
      </c>
      <c r="DY37">
        <v>1</v>
      </c>
      <c r="DZ37">
        <v>3.12608166666667</v>
      </c>
      <c r="EA37">
        <v>0.100186251390435</v>
      </c>
      <c r="EB37">
        <v>0.00788971823887826</v>
      </c>
      <c r="EC37">
        <v>1</v>
      </c>
      <c r="ED37">
        <v>3</v>
      </c>
      <c r="EE37">
        <v>3</v>
      </c>
      <c r="EF37" t="s">
        <v>393</v>
      </c>
      <c r="EG37">
        <v>100</v>
      </c>
      <c r="EH37">
        <v>100</v>
      </c>
      <c r="EI37">
        <v>1.852</v>
      </c>
      <c r="EJ37">
        <v>0.6268</v>
      </c>
      <c r="EK37">
        <v>1.85214999999994</v>
      </c>
      <c r="EL37">
        <v>0</v>
      </c>
      <c r="EM37">
        <v>0</v>
      </c>
      <c r="EN37">
        <v>0</v>
      </c>
      <c r="EO37">
        <v>0.626845000000003</v>
      </c>
      <c r="EP37">
        <v>0</v>
      </c>
      <c r="EQ37">
        <v>0</v>
      </c>
      <c r="ER37">
        <v>0</v>
      </c>
      <c r="ES37">
        <v>-1</v>
      </c>
      <c r="ET37">
        <v>-1</v>
      </c>
      <c r="EU37">
        <v>-1</v>
      </c>
      <c r="EV37">
        <v>-1</v>
      </c>
      <c r="EW37">
        <v>23.3</v>
      </c>
      <c r="EX37">
        <v>23.2</v>
      </c>
      <c r="EY37">
        <v>2</v>
      </c>
      <c r="EZ37">
        <v>496.309</v>
      </c>
      <c r="FA37">
        <v>548.632</v>
      </c>
      <c r="FB37">
        <v>34.1214</v>
      </c>
      <c r="FC37">
        <v>32.5491</v>
      </c>
      <c r="FD37">
        <v>30.0001</v>
      </c>
      <c r="FE37">
        <v>32.1785</v>
      </c>
      <c r="FF37">
        <v>32.2285</v>
      </c>
      <c r="FG37">
        <v>20.6566</v>
      </c>
      <c r="FH37">
        <v>0</v>
      </c>
      <c r="FI37">
        <v>100</v>
      </c>
      <c r="FJ37">
        <v>-999.9</v>
      </c>
      <c r="FK37">
        <v>400</v>
      </c>
      <c r="FL37">
        <v>40.4398</v>
      </c>
      <c r="FM37">
        <v>101.158</v>
      </c>
      <c r="FN37">
        <v>100.555</v>
      </c>
    </row>
    <row r="38" spans="1:170">
      <c r="A38">
        <v>22</v>
      </c>
      <c r="B38">
        <v>1605309534</v>
      </c>
      <c r="C38">
        <v>6050.90000009537</v>
      </c>
      <c r="D38" t="s">
        <v>394</v>
      </c>
      <c r="E38" t="s">
        <v>395</v>
      </c>
      <c r="F38" t="s">
        <v>390</v>
      </c>
      <c r="G38" t="s">
        <v>361</v>
      </c>
      <c r="H38">
        <v>1605309526.25</v>
      </c>
      <c r="I38">
        <f>BW38*AG38*(BS38-BT38)/(100*BL38*(1000-AG38*BS38))</f>
        <v>0</v>
      </c>
      <c r="J38">
        <f>BW38*AG38*(BR38-BQ38*(1000-AG38*BT38)/(1000-AG38*BS38))/(100*BL38)</f>
        <v>0</v>
      </c>
      <c r="K38">
        <f>BQ38 - IF(AG38&gt;1, J38*BL38*100.0/(AI38*CE38), 0)</f>
        <v>0</v>
      </c>
      <c r="L38">
        <f>((R38-I38/2)*K38-J38)/(R38+I38/2)</f>
        <v>0</v>
      </c>
      <c r="M38">
        <f>L38*(BX38+BY38)/1000.0</f>
        <v>0</v>
      </c>
      <c r="N38">
        <f>(BQ38 - IF(AG38&gt;1, J38*BL38*100.0/(AI38*CE38), 0))*(BX38+BY38)/1000.0</f>
        <v>0</v>
      </c>
      <c r="O38">
        <f>2.0/((1/Q38-1/P38)+SIGN(Q38)*SQRT((1/Q38-1/P38)*(1/Q38-1/P38) + 4*BM38/((BM38+1)*(BM38+1))*(2*1/Q38*1/P38-1/P38*1/P38)))</f>
        <v>0</v>
      </c>
      <c r="P38">
        <f>IF(LEFT(BN38,1)&lt;&gt;"0",IF(LEFT(BN38,1)="1",3.0,BO38),$D$5+$E$5*(CE38*BX38/($K$5*1000))+$F$5*(CE38*BX38/($K$5*1000))*MAX(MIN(BL38,$J$5),$I$5)*MAX(MIN(BL38,$J$5),$I$5)+$G$5*MAX(MIN(BL38,$J$5),$I$5)*(CE38*BX38/($K$5*1000))+$H$5*(CE38*BX38/($K$5*1000))*(CE38*BX38/($K$5*1000)))</f>
        <v>0</v>
      </c>
      <c r="Q38">
        <f>I38*(1000-(1000*0.61365*exp(17.502*U38/(240.97+U38))/(BX38+BY38)+BS38)/2)/(1000*0.61365*exp(17.502*U38/(240.97+U38))/(BX38+BY38)-BS38)</f>
        <v>0</v>
      </c>
      <c r="R38">
        <f>1/((BM38+1)/(O38/1.6)+1/(P38/1.37)) + BM38/((BM38+1)/(O38/1.6) + BM38/(P38/1.37))</f>
        <v>0</v>
      </c>
      <c r="S38">
        <f>(BI38*BK38)</f>
        <v>0</v>
      </c>
      <c r="T38">
        <f>(BZ38+(S38+2*0.95*5.67E-8*(((BZ38+$B$7)+273)^4-(BZ38+273)^4)-44100*I38)/(1.84*29.3*P38+8*0.95*5.67E-8*(BZ38+273)^3))</f>
        <v>0</v>
      </c>
      <c r="U38">
        <f>($C$7*CA38+$D$7*CB38+$E$7*T38)</f>
        <v>0</v>
      </c>
      <c r="V38">
        <f>0.61365*exp(17.502*U38/(240.97+U38))</f>
        <v>0</v>
      </c>
      <c r="W38">
        <f>(X38/Y38*100)</f>
        <v>0</v>
      </c>
      <c r="X38">
        <f>BS38*(BX38+BY38)/1000</f>
        <v>0</v>
      </c>
      <c r="Y38">
        <f>0.61365*exp(17.502*BZ38/(240.97+BZ38))</f>
        <v>0</v>
      </c>
      <c r="Z38">
        <f>(V38-BS38*(BX38+BY38)/1000)</f>
        <v>0</v>
      </c>
      <c r="AA38">
        <f>(-I38*44100)</f>
        <v>0</v>
      </c>
      <c r="AB38">
        <f>2*29.3*P38*0.92*(BZ38-U38)</f>
        <v>0</v>
      </c>
      <c r="AC38">
        <f>2*0.95*5.67E-8*(((BZ38+$B$7)+273)^4-(U38+273)^4)</f>
        <v>0</v>
      </c>
      <c r="AD38">
        <f>S38+AC38+AA38+AB38</f>
        <v>0</v>
      </c>
      <c r="AE38">
        <v>85</v>
      </c>
      <c r="AF38">
        <v>17</v>
      </c>
      <c r="AG38">
        <f>IF(AE38*$H$13&gt;=AI38,1.0,(AI38/(AI38-AE38*$H$13)))</f>
        <v>0</v>
      </c>
      <c r="AH38">
        <f>(AG38-1)*100</f>
        <v>0</v>
      </c>
      <c r="AI38">
        <f>MAX(0,($B$13+$C$13*CE38)/(1+$D$13*CE38)*BX38/(BZ38+273)*$E$13)</f>
        <v>0</v>
      </c>
      <c r="AJ38" t="s">
        <v>287</v>
      </c>
      <c r="AK38">
        <v>715.476923076923</v>
      </c>
      <c r="AL38">
        <v>3262.08</v>
      </c>
      <c r="AM38">
        <f>AL38-AK38</f>
        <v>0</v>
      </c>
      <c r="AN38">
        <f>AM38/AL38</f>
        <v>0</v>
      </c>
      <c r="AO38">
        <v>-0.577747479816223</v>
      </c>
      <c r="AP38" t="s">
        <v>396</v>
      </c>
      <c r="AQ38">
        <v>811.9928</v>
      </c>
      <c r="AR38">
        <v>1091.08</v>
      </c>
      <c r="AS38">
        <f>1-AQ38/AR38</f>
        <v>0</v>
      </c>
      <c r="AT38">
        <v>0.5</v>
      </c>
      <c r="AU38">
        <f>BI38</f>
        <v>0</v>
      </c>
      <c r="AV38">
        <f>J38</f>
        <v>0</v>
      </c>
      <c r="AW38">
        <f>AS38*AT38*AU38</f>
        <v>0</v>
      </c>
      <c r="AX38">
        <f>BC38/AR38</f>
        <v>0</v>
      </c>
      <c r="AY38">
        <f>(AV38-AO38)/AU38</f>
        <v>0</v>
      </c>
      <c r="AZ38">
        <f>(AL38-AR38)/AR38</f>
        <v>0</v>
      </c>
      <c r="BA38" t="s">
        <v>397</v>
      </c>
      <c r="BB38">
        <v>568.59</v>
      </c>
      <c r="BC38">
        <f>AR38-BB38</f>
        <v>0</v>
      </c>
      <c r="BD38">
        <f>(AR38-AQ38)/(AR38-BB38)</f>
        <v>0</v>
      </c>
      <c r="BE38">
        <f>(AL38-AR38)/(AL38-BB38)</f>
        <v>0</v>
      </c>
      <c r="BF38">
        <f>(AR38-AQ38)/(AR38-AK38)</f>
        <v>0</v>
      </c>
      <c r="BG38">
        <f>(AL38-AR38)/(AL38-AK38)</f>
        <v>0</v>
      </c>
      <c r="BH38">
        <f>$B$11*CF38+$C$11*CG38+$F$11*CH38*(1-CK38)</f>
        <v>0</v>
      </c>
      <c r="BI38">
        <f>BH38*BJ38</f>
        <v>0</v>
      </c>
      <c r="BJ38">
        <f>($B$11*$D$9+$C$11*$D$9+$F$11*((CU38+CM38)/MAX(CU38+CM38+CV38, 0.1)*$I$9+CV38/MAX(CU38+CM38+CV38, 0.1)*$J$9))/($B$11+$C$11+$F$11)</f>
        <v>0</v>
      </c>
      <c r="BK38">
        <f>($B$11*$K$9+$C$11*$K$9+$F$11*((CU38+CM38)/MAX(CU38+CM38+CV38, 0.1)*$P$9+CV38/MAX(CU38+CM38+CV38, 0.1)*$Q$9))/($B$11+$C$11+$F$11)</f>
        <v>0</v>
      </c>
      <c r="BL38">
        <v>6</v>
      </c>
      <c r="BM38">
        <v>0.5</v>
      </c>
      <c r="BN38" t="s">
        <v>290</v>
      </c>
      <c r="BO38">
        <v>2</v>
      </c>
      <c r="BP38">
        <v>1605309526.25</v>
      </c>
      <c r="BQ38">
        <v>385.056733333333</v>
      </c>
      <c r="BR38">
        <v>399.906333333333</v>
      </c>
      <c r="BS38">
        <v>30.8188866666667</v>
      </c>
      <c r="BT38">
        <v>27.0328166666667</v>
      </c>
      <c r="BU38">
        <v>383.2314</v>
      </c>
      <c r="BV38">
        <v>30.2879</v>
      </c>
      <c r="BW38">
        <v>500.015866666667</v>
      </c>
      <c r="BX38">
        <v>101.563433333333</v>
      </c>
      <c r="BY38">
        <v>0.0454061066666667</v>
      </c>
      <c r="BZ38">
        <v>35.4100533333333</v>
      </c>
      <c r="CA38">
        <v>35.22528</v>
      </c>
      <c r="CB38">
        <v>999.9</v>
      </c>
      <c r="CC38">
        <v>0</v>
      </c>
      <c r="CD38">
        <v>0</v>
      </c>
      <c r="CE38">
        <v>10001.8296666667</v>
      </c>
      <c r="CF38">
        <v>0</v>
      </c>
      <c r="CG38">
        <v>139.184933333333</v>
      </c>
      <c r="CH38">
        <v>1400.016</v>
      </c>
      <c r="CI38">
        <v>0.900009666666666</v>
      </c>
      <c r="CJ38">
        <v>0.0999906000000001</v>
      </c>
      <c r="CK38">
        <v>0</v>
      </c>
      <c r="CL38">
        <v>812.288433333333</v>
      </c>
      <c r="CM38">
        <v>4.99938</v>
      </c>
      <c r="CN38">
        <v>11581.3566666667</v>
      </c>
      <c r="CO38">
        <v>11164.49</v>
      </c>
      <c r="CP38">
        <v>49.9412</v>
      </c>
      <c r="CQ38">
        <v>51.125</v>
      </c>
      <c r="CR38">
        <v>50.5082666666667</v>
      </c>
      <c r="CS38">
        <v>51.5</v>
      </c>
      <c r="CT38">
        <v>51.875</v>
      </c>
      <c r="CU38">
        <v>1255.528</v>
      </c>
      <c r="CV38">
        <v>139.488</v>
      </c>
      <c r="CW38">
        <v>0</v>
      </c>
      <c r="CX38">
        <v>330.200000047684</v>
      </c>
      <c r="CY38">
        <v>0</v>
      </c>
      <c r="CZ38">
        <v>811.9928</v>
      </c>
      <c r="DA38">
        <v>-24.3663846113736</v>
      </c>
      <c r="DB38">
        <v>-356.276923112374</v>
      </c>
      <c r="DC38">
        <v>11577.148</v>
      </c>
      <c r="DD38">
        <v>15</v>
      </c>
      <c r="DE38">
        <v>1605309290</v>
      </c>
      <c r="DF38" t="s">
        <v>398</v>
      </c>
      <c r="DG38">
        <v>1605309288</v>
      </c>
      <c r="DH38">
        <v>1605309290</v>
      </c>
      <c r="DI38">
        <v>11</v>
      </c>
      <c r="DJ38">
        <v>-0.027</v>
      </c>
      <c r="DK38">
        <v>-0.096</v>
      </c>
      <c r="DL38">
        <v>1.825</v>
      </c>
      <c r="DM38">
        <v>0.531</v>
      </c>
      <c r="DN38">
        <v>400</v>
      </c>
      <c r="DO38">
        <v>35</v>
      </c>
      <c r="DP38">
        <v>0.01</v>
      </c>
      <c r="DQ38">
        <v>0.01</v>
      </c>
      <c r="DR38">
        <v>11.1670949010097</v>
      </c>
      <c r="DS38">
        <v>-0.404858665516647</v>
      </c>
      <c r="DT38">
        <v>0.241263919590676</v>
      </c>
      <c r="DU38">
        <v>1</v>
      </c>
      <c r="DV38">
        <v>-14.87274</v>
      </c>
      <c r="DW38">
        <v>0.248873859844267</v>
      </c>
      <c r="DX38">
        <v>0.289198724755141</v>
      </c>
      <c r="DY38">
        <v>0</v>
      </c>
      <c r="DZ38">
        <v>3.78443833333333</v>
      </c>
      <c r="EA38">
        <v>0.191464204671866</v>
      </c>
      <c r="EB38">
        <v>0.014367118264364</v>
      </c>
      <c r="EC38">
        <v>1</v>
      </c>
      <c r="ED38">
        <v>2</v>
      </c>
      <c r="EE38">
        <v>3</v>
      </c>
      <c r="EF38" t="s">
        <v>292</v>
      </c>
      <c r="EG38">
        <v>100</v>
      </c>
      <c r="EH38">
        <v>100</v>
      </c>
      <c r="EI38">
        <v>1.826</v>
      </c>
      <c r="EJ38">
        <v>0.531</v>
      </c>
      <c r="EK38">
        <v>1.82533333333333</v>
      </c>
      <c r="EL38">
        <v>0</v>
      </c>
      <c r="EM38">
        <v>0</v>
      </c>
      <c r="EN38">
        <v>0</v>
      </c>
      <c r="EO38">
        <v>0.530995238095237</v>
      </c>
      <c r="EP38">
        <v>0</v>
      </c>
      <c r="EQ38">
        <v>0</v>
      </c>
      <c r="ER38">
        <v>0</v>
      </c>
      <c r="ES38">
        <v>-1</v>
      </c>
      <c r="ET38">
        <v>-1</v>
      </c>
      <c r="EU38">
        <v>-1</v>
      </c>
      <c r="EV38">
        <v>-1</v>
      </c>
      <c r="EW38">
        <v>4.1</v>
      </c>
      <c r="EX38">
        <v>4.1</v>
      </c>
      <c r="EY38">
        <v>2</v>
      </c>
      <c r="EZ38">
        <v>377.648</v>
      </c>
      <c r="FA38">
        <v>530.336</v>
      </c>
      <c r="FB38">
        <v>34.1256</v>
      </c>
      <c r="FC38">
        <v>32.6212</v>
      </c>
      <c r="FD38">
        <v>30.0002</v>
      </c>
      <c r="FE38">
        <v>32.2456</v>
      </c>
      <c r="FF38">
        <v>32.2887</v>
      </c>
      <c r="FG38">
        <v>20.408</v>
      </c>
      <c r="FH38">
        <v>31.2542</v>
      </c>
      <c r="FI38">
        <v>86.9133</v>
      </c>
      <c r="FJ38">
        <v>-999.9</v>
      </c>
      <c r="FK38">
        <v>400</v>
      </c>
      <c r="FL38">
        <v>27.1528</v>
      </c>
      <c r="FM38">
        <v>101.177</v>
      </c>
      <c r="FN38">
        <v>100.571</v>
      </c>
    </row>
    <row r="39" spans="1:170">
      <c r="A39">
        <v>23</v>
      </c>
      <c r="B39">
        <v>1605309770</v>
      </c>
      <c r="C39">
        <v>6286.90000009537</v>
      </c>
      <c r="D39" t="s">
        <v>399</v>
      </c>
      <c r="E39" t="s">
        <v>400</v>
      </c>
      <c r="F39" t="s">
        <v>401</v>
      </c>
      <c r="G39" t="s">
        <v>361</v>
      </c>
      <c r="H39">
        <v>1605309762</v>
      </c>
      <c r="I39">
        <f>BW39*AG39*(BS39-BT39)/(100*BL39*(1000-AG39*BS39))</f>
        <v>0</v>
      </c>
      <c r="J39">
        <f>BW39*AG39*(BR39-BQ39*(1000-AG39*BT39)/(1000-AG39*BS39))/(100*BL39)</f>
        <v>0</v>
      </c>
      <c r="K39">
        <f>BQ39 - IF(AG39&gt;1, J39*BL39*100.0/(AI39*CE39), 0)</f>
        <v>0</v>
      </c>
      <c r="L39">
        <f>((R39-I39/2)*K39-J39)/(R39+I39/2)</f>
        <v>0</v>
      </c>
      <c r="M39">
        <f>L39*(BX39+BY39)/1000.0</f>
        <v>0</v>
      </c>
      <c r="N39">
        <f>(BQ39 - IF(AG39&gt;1, J39*BL39*100.0/(AI39*CE39), 0))*(BX39+BY39)/1000.0</f>
        <v>0</v>
      </c>
      <c r="O39">
        <f>2.0/((1/Q39-1/P39)+SIGN(Q39)*SQRT((1/Q39-1/P39)*(1/Q39-1/P39) + 4*BM39/((BM39+1)*(BM39+1))*(2*1/Q39*1/P39-1/P39*1/P39)))</f>
        <v>0</v>
      </c>
      <c r="P39">
        <f>IF(LEFT(BN39,1)&lt;&gt;"0",IF(LEFT(BN39,1)="1",3.0,BO39),$D$5+$E$5*(CE39*BX39/($K$5*1000))+$F$5*(CE39*BX39/($K$5*1000))*MAX(MIN(BL39,$J$5),$I$5)*MAX(MIN(BL39,$J$5),$I$5)+$G$5*MAX(MIN(BL39,$J$5),$I$5)*(CE39*BX39/($K$5*1000))+$H$5*(CE39*BX39/($K$5*1000))*(CE39*BX39/($K$5*1000)))</f>
        <v>0</v>
      </c>
      <c r="Q39">
        <f>I39*(1000-(1000*0.61365*exp(17.502*U39/(240.97+U39))/(BX39+BY39)+BS39)/2)/(1000*0.61365*exp(17.502*U39/(240.97+U39))/(BX39+BY39)-BS39)</f>
        <v>0</v>
      </c>
      <c r="R39">
        <f>1/((BM39+1)/(O39/1.6)+1/(P39/1.37)) + BM39/((BM39+1)/(O39/1.6) + BM39/(P39/1.37))</f>
        <v>0</v>
      </c>
      <c r="S39">
        <f>(BI39*BK39)</f>
        <v>0</v>
      </c>
      <c r="T39">
        <f>(BZ39+(S39+2*0.95*5.67E-8*(((BZ39+$B$7)+273)^4-(BZ39+273)^4)-44100*I39)/(1.84*29.3*P39+8*0.95*5.67E-8*(BZ39+273)^3))</f>
        <v>0</v>
      </c>
      <c r="U39">
        <f>($C$7*CA39+$D$7*CB39+$E$7*T39)</f>
        <v>0</v>
      </c>
      <c r="V39">
        <f>0.61365*exp(17.502*U39/(240.97+U39))</f>
        <v>0</v>
      </c>
      <c r="W39">
        <f>(X39/Y39*100)</f>
        <v>0</v>
      </c>
      <c r="X39">
        <f>BS39*(BX39+BY39)/1000</f>
        <v>0</v>
      </c>
      <c r="Y39">
        <f>0.61365*exp(17.502*BZ39/(240.97+BZ39))</f>
        <v>0</v>
      </c>
      <c r="Z39">
        <f>(V39-BS39*(BX39+BY39)/1000)</f>
        <v>0</v>
      </c>
      <c r="AA39">
        <f>(-I39*44100)</f>
        <v>0</v>
      </c>
      <c r="AB39">
        <f>2*29.3*P39*0.92*(BZ39-U39)</f>
        <v>0</v>
      </c>
      <c r="AC39">
        <f>2*0.95*5.67E-8*(((BZ39+$B$7)+273)^4-(U39+273)^4)</f>
        <v>0</v>
      </c>
      <c r="AD39">
        <f>S39+AC39+AA39+AB39</f>
        <v>0</v>
      </c>
      <c r="AE39">
        <v>0</v>
      </c>
      <c r="AF39">
        <v>0</v>
      </c>
      <c r="AG39">
        <f>IF(AE39*$H$13&gt;=AI39,1.0,(AI39/(AI39-AE39*$H$13)))</f>
        <v>0</v>
      </c>
      <c r="AH39">
        <f>(AG39-1)*100</f>
        <v>0</v>
      </c>
      <c r="AI39">
        <f>MAX(0,($B$13+$C$13*CE39)/(1+$D$13*CE39)*BX39/(BZ39+273)*$E$13)</f>
        <v>0</v>
      </c>
      <c r="AJ39" t="s">
        <v>287</v>
      </c>
      <c r="AK39">
        <v>715.476923076923</v>
      </c>
      <c r="AL39">
        <v>3262.08</v>
      </c>
      <c r="AM39">
        <f>AL39-AK39</f>
        <v>0</v>
      </c>
      <c r="AN39">
        <f>AM39/AL39</f>
        <v>0</v>
      </c>
      <c r="AO39">
        <v>-0.577747479816223</v>
      </c>
      <c r="AP39" t="s">
        <v>402</v>
      </c>
      <c r="AQ39">
        <v>938.09412</v>
      </c>
      <c r="AR39">
        <v>1152.13</v>
      </c>
      <c r="AS39">
        <f>1-AQ39/AR39</f>
        <v>0</v>
      </c>
      <c r="AT39">
        <v>0.5</v>
      </c>
      <c r="AU39">
        <f>BI39</f>
        <v>0</v>
      </c>
      <c r="AV39">
        <f>J39</f>
        <v>0</v>
      </c>
      <c r="AW39">
        <f>AS39*AT39*AU39</f>
        <v>0</v>
      </c>
      <c r="AX39">
        <f>BC39/AR39</f>
        <v>0</v>
      </c>
      <c r="AY39">
        <f>(AV39-AO39)/AU39</f>
        <v>0</v>
      </c>
      <c r="AZ39">
        <f>(AL39-AR39)/AR39</f>
        <v>0</v>
      </c>
      <c r="BA39" t="s">
        <v>403</v>
      </c>
      <c r="BB39">
        <v>622.54</v>
      </c>
      <c r="BC39">
        <f>AR39-BB39</f>
        <v>0</v>
      </c>
      <c r="BD39">
        <f>(AR39-AQ39)/(AR39-BB39)</f>
        <v>0</v>
      </c>
      <c r="BE39">
        <f>(AL39-AR39)/(AL39-BB39)</f>
        <v>0</v>
      </c>
      <c r="BF39">
        <f>(AR39-AQ39)/(AR39-AK39)</f>
        <v>0</v>
      </c>
      <c r="BG39">
        <f>(AL39-AR39)/(AL39-AK39)</f>
        <v>0</v>
      </c>
      <c r="BH39">
        <f>$B$11*CF39+$C$11*CG39+$F$11*CH39*(1-CK39)</f>
        <v>0</v>
      </c>
      <c r="BI39">
        <f>BH39*BJ39</f>
        <v>0</v>
      </c>
      <c r="BJ39">
        <f>($B$11*$D$9+$C$11*$D$9+$F$11*((CU39+CM39)/MAX(CU39+CM39+CV39, 0.1)*$I$9+CV39/MAX(CU39+CM39+CV39, 0.1)*$J$9))/($B$11+$C$11+$F$11)</f>
        <v>0</v>
      </c>
      <c r="BK39">
        <f>($B$11*$K$9+$C$11*$K$9+$F$11*((CU39+CM39)/MAX(CU39+CM39+CV39, 0.1)*$P$9+CV39/MAX(CU39+CM39+CV39, 0.1)*$Q$9))/($B$11+$C$11+$F$11)</f>
        <v>0</v>
      </c>
      <c r="BL39">
        <v>6</v>
      </c>
      <c r="BM39">
        <v>0.5</v>
      </c>
      <c r="BN39" t="s">
        <v>290</v>
      </c>
      <c r="BO39">
        <v>2</v>
      </c>
      <c r="BP39">
        <v>1605309762</v>
      </c>
      <c r="BQ39">
        <v>388.348290322581</v>
      </c>
      <c r="BR39">
        <v>400.712806451613</v>
      </c>
      <c r="BS39">
        <v>39.4100967741936</v>
      </c>
      <c r="BT39">
        <v>37.4080161290323</v>
      </c>
      <c r="BU39">
        <v>386.522967741935</v>
      </c>
      <c r="BV39">
        <v>38.8791</v>
      </c>
      <c r="BW39">
        <v>500.00235483871</v>
      </c>
      <c r="BX39">
        <v>101.573161290323</v>
      </c>
      <c r="BY39">
        <v>0.0465601580645161</v>
      </c>
      <c r="BZ39">
        <v>35.4363838709677</v>
      </c>
      <c r="CA39">
        <v>35.4758258064516</v>
      </c>
      <c r="CB39">
        <v>999.9</v>
      </c>
      <c r="CC39">
        <v>0</v>
      </c>
      <c r="CD39">
        <v>0</v>
      </c>
      <c r="CE39">
        <v>9996.65161290323</v>
      </c>
      <c r="CF39">
        <v>0</v>
      </c>
      <c r="CG39">
        <v>143.065935483871</v>
      </c>
      <c r="CH39">
        <v>1400.01483870968</v>
      </c>
      <c r="CI39">
        <v>0.900010483870968</v>
      </c>
      <c r="CJ39">
        <v>0.0999897</v>
      </c>
      <c r="CK39">
        <v>0</v>
      </c>
      <c r="CL39">
        <v>940.709806451613</v>
      </c>
      <c r="CM39">
        <v>4.99938</v>
      </c>
      <c r="CN39">
        <v>13268.2161290323</v>
      </c>
      <c r="CO39">
        <v>11164.4774193548</v>
      </c>
      <c r="CP39">
        <v>50</v>
      </c>
      <c r="CQ39">
        <v>51.125</v>
      </c>
      <c r="CR39">
        <v>50.55</v>
      </c>
      <c r="CS39">
        <v>51.5</v>
      </c>
      <c r="CT39">
        <v>51.9837419354839</v>
      </c>
      <c r="CU39">
        <v>1255.52838709677</v>
      </c>
      <c r="CV39">
        <v>139.486774193548</v>
      </c>
      <c r="CW39">
        <v>0</v>
      </c>
      <c r="CX39">
        <v>235.400000095367</v>
      </c>
      <c r="CY39">
        <v>0</v>
      </c>
      <c r="CZ39">
        <v>938.09412</v>
      </c>
      <c r="DA39">
        <v>-145.121692076988</v>
      </c>
      <c r="DB39">
        <v>-1988.96922772855</v>
      </c>
      <c r="DC39">
        <v>13232.308</v>
      </c>
      <c r="DD39">
        <v>15</v>
      </c>
      <c r="DE39">
        <v>1605309290</v>
      </c>
      <c r="DF39" t="s">
        <v>398</v>
      </c>
      <c r="DG39">
        <v>1605309288</v>
      </c>
      <c r="DH39">
        <v>1605309290</v>
      </c>
      <c r="DI39">
        <v>11</v>
      </c>
      <c r="DJ39">
        <v>-0.027</v>
      </c>
      <c r="DK39">
        <v>-0.096</v>
      </c>
      <c r="DL39">
        <v>1.825</v>
      </c>
      <c r="DM39">
        <v>0.531</v>
      </c>
      <c r="DN39">
        <v>400</v>
      </c>
      <c r="DO39">
        <v>35</v>
      </c>
      <c r="DP39">
        <v>0.01</v>
      </c>
      <c r="DQ39">
        <v>0.01</v>
      </c>
      <c r="DR39">
        <v>9.76894518471035</v>
      </c>
      <c r="DS39">
        <v>-0.786327874987831</v>
      </c>
      <c r="DT39">
        <v>2.58582867852196</v>
      </c>
      <c r="DU39">
        <v>0</v>
      </c>
      <c r="DV39">
        <v>-12.498661</v>
      </c>
      <c r="DW39">
        <v>7.71358371523915</v>
      </c>
      <c r="DX39">
        <v>3.23134705578272</v>
      </c>
      <c r="DY39">
        <v>0</v>
      </c>
      <c r="DZ39">
        <v>2.001555</v>
      </c>
      <c r="EA39">
        <v>0.138528587319242</v>
      </c>
      <c r="EB39">
        <v>0.0101685914298229</v>
      </c>
      <c r="EC39">
        <v>1</v>
      </c>
      <c r="ED39">
        <v>1</v>
      </c>
      <c r="EE39">
        <v>3</v>
      </c>
      <c r="EF39" t="s">
        <v>297</v>
      </c>
      <c r="EG39">
        <v>100</v>
      </c>
      <c r="EH39">
        <v>100</v>
      </c>
      <c r="EI39">
        <v>1.825</v>
      </c>
      <c r="EJ39">
        <v>0.531</v>
      </c>
      <c r="EK39">
        <v>1.82533333333333</v>
      </c>
      <c r="EL39">
        <v>0</v>
      </c>
      <c r="EM39">
        <v>0</v>
      </c>
      <c r="EN39">
        <v>0</v>
      </c>
      <c r="EO39">
        <v>0.530995238095237</v>
      </c>
      <c r="EP39">
        <v>0</v>
      </c>
      <c r="EQ39">
        <v>0</v>
      </c>
      <c r="ER39">
        <v>0</v>
      </c>
      <c r="ES39">
        <v>-1</v>
      </c>
      <c r="ET39">
        <v>-1</v>
      </c>
      <c r="EU39">
        <v>-1</v>
      </c>
      <c r="EV39">
        <v>-1</v>
      </c>
      <c r="EW39">
        <v>8</v>
      </c>
      <c r="EX39">
        <v>8</v>
      </c>
      <c r="EY39">
        <v>2</v>
      </c>
      <c r="EZ39">
        <v>485.62</v>
      </c>
      <c r="FA39">
        <v>548.342</v>
      </c>
      <c r="FB39">
        <v>34.1101</v>
      </c>
      <c r="FC39">
        <v>32.6649</v>
      </c>
      <c r="FD39">
        <v>30.0002</v>
      </c>
      <c r="FE39">
        <v>32.2995</v>
      </c>
      <c r="FF39">
        <v>32.3486</v>
      </c>
      <c r="FG39">
        <v>20.5179</v>
      </c>
      <c r="FH39">
        <v>0</v>
      </c>
      <c r="FI39">
        <v>100</v>
      </c>
      <c r="FJ39">
        <v>-999.9</v>
      </c>
      <c r="FK39">
        <v>400</v>
      </c>
      <c r="FL39">
        <v>38.0625</v>
      </c>
      <c r="FM39">
        <v>101.139</v>
      </c>
      <c r="FN39">
        <v>100.537</v>
      </c>
    </row>
    <row r="40" spans="1:170">
      <c r="A40">
        <v>24</v>
      </c>
      <c r="B40">
        <v>1605310178.6</v>
      </c>
      <c r="C40">
        <v>6695.5</v>
      </c>
      <c r="D40" t="s">
        <v>404</v>
      </c>
      <c r="E40" t="s">
        <v>405</v>
      </c>
      <c r="F40" t="s">
        <v>401</v>
      </c>
      <c r="G40" t="s">
        <v>361</v>
      </c>
      <c r="H40">
        <v>1605310170.85</v>
      </c>
      <c r="I40">
        <f>BW40*AG40*(BS40-BT40)/(100*BL40*(1000-AG40*BS40))</f>
        <v>0</v>
      </c>
      <c r="J40">
        <f>BW40*AG40*(BR40-BQ40*(1000-AG40*BT40)/(1000-AG40*BS40))/(100*BL40)</f>
        <v>0</v>
      </c>
      <c r="K40">
        <f>BQ40 - IF(AG40&gt;1, J40*BL40*100.0/(AI40*CE40), 0)</f>
        <v>0</v>
      </c>
      <c r="L40">
        <f>((R40-I40/2)*K40-J40)/(R40+I40/2)</f>
        <v>0</v>
      </c>
      <c r="M40">
        <f>L40*(BX40+BY40)/1000.0</f>
        <v>0</v>
      </c>
      <c r="N40">
        <f>(BQ40 - IF(AG40&gt;1, J40*BL40*100.0/(AI40*CE40), 0))*(BX40+BY40)/1000.0</f>
        <v>0</v>
      </c>
      <c r="O40">
        <f>2.0/((1/Q40-1/P40)+SIGN(Q40)*SQRT((1/Q40-1/P40)*(1/Q40-1/P40) + 4*BM40/((BM40+1)*(BM40+1))*(2*1/Q40*1/P40-1/P40*1/P40)))</f>
        <v>0</v>
      </c>
      <c r="P40">
        <f>IF(LEFT(BN40,1)&lt;&gt;"0",IF(LEFT(BN40,1)="1",3.0,BO40),$D$5+$E$5*(CE40*BX40/($K$5*1000))+$F$5*(CE40*BX40/($K$5*1000))*MAX(MIN(BL40,$J$5),$I$5)*MAX(MIN(BL40,$J$5),$I$5)+$G$5*MAX(MIN(BL40,$J$5),$I$5)*(CE40*BX40/($K$5*1000))+$H$5*(CE40*BX40/($K$5*1000))*(CE40*BX40/($K$5*1000)))</f>
        <v>0</v>
      </c>
      <c r="Q40">
        <f>I40*(1000-(1000*0.61365*exp(17.502*U40/(240.97+U40))/(BX40+BY40)+BS40)/2)/(1000*0.61365*exp(17.502*U40/(240.97+U40))/(BX40+BY40)-BS40)</f>
        <v>0</v>
      </c>
      <c r="R40">
        <f>1/((BM40+1)/(O40/1.6)+1/(P40/1.37)) + BM40/((BM40+1)/(O40/1.6) + BM40/(P40/1.37))</f>
        <v>0</v>
      </c>
      <c r="S40">
        <f>(BI40*BK40)</f>
        <v>0</v>
      </c>
      <c r="T40">
        <f>(BZ40+(S40+2*0.95*5.67E-8*(((BZ40+$B$7)+273)^4-(BZ40+273)^4)-44100*I40)/(1.84*29.3*P40+8*0.95*5.67E-8*(BZ40+273)^3))</f>
        <v>0</v>
      </c>
      <c r="U40">
        <f>($C$7*CA40+$D$7*CB40+$E$7*T40)</f>
        <v>0</v>
      </c>
      <c r="V40">
        <f>0.61365*exp(17.502*U40/(240.97+U40))</f>
        <v>0</v>
      </c>
      <c r="W40">
        <f>(X40/Y40*100)</f>
        <v>0</v>
      </c>
      <c r="X40">
        <f>BS40*(BX40+BY40)/1000</f>
        <v>0</v>
      </c>
      <c r="Y40">
        <f>0.61365*exp(17.502*BZ40/(240.97+BZ40))</f>
        <v>0</v>
      </c>
      <c r="Z40">
        <f>(V40-BS40*(BX40+BY40)/1000)</f>
        <v>0</v>
      </c>
      <c r="AA40">
        <f>(-I40*44100)</f>
        <v>0</v>
      </c>
      <c r="AB40">
        <f>2*29.3*P40*0.92*(BZ40-U40)</f>
        <v>0</v>
      </c>
      <c r="AC40">
        <f>2*0.95*5.67E-8*(((BZ40+$B$7)+273)^4-(U40+273)^4)</f>
        <v>0</v>
      </c>
      <c r="AD40">
        <f>S40+AC40+AA40+AB40</f>
        <v>0</v>
      </c>
      <c r="AE40">
        <v>0</v>
      </c>
      <c r="AF40">
        <v>0</v>
      </c>
      <c r="AG40">
        <f>IF(AE40*$H$13&gt;=AI40,1.0,(AI40/(AI40-AE40*$H$13)))</f>
        <v>0</v>
      </c>
      <c r="AH40">
        <f>(AG40-1)*100</f>
        <v>0</v>
      </c>
      <c r="AI40">
        <f>MAX(0,($B$13+$C$13*CE40)/(1+$D$13*CE40)*BX40/(BZ40+273)*$E$13)</f>
        <v>0</v>
      </c>
      <c r="AJ40" t="s">
        <v>287</v>
      </c>
      <c r="AK40">
        <v>715.476923076923</v>
      </c>
      <c r="AL40">
        <v>3262.08</v>
      </c>
      <c r="AM40">
        <f>AL40-AK40</f>
        <v>0</v>
      </c>
      <c r="AN40">
        <f>AM40/AL40</f>
        <v>0</v>
      </c>
      <c r="AO40">
        <v>-0.577747479816223</v>
      </c>
      <c r="AP40" t="s">
        <v>406</v>
      </c>
      <c r="AQ40">
        <v>736.117653846154</v>
      </c>
      <c r="AR40">
        <v>902.1</v>
      </c>
      <c r="AS40">
        <f>1-AQ40/AR40</f>
        <v>0</v>
      </c>
      <c r="AT40">
        <v>0.5</v>
      </c>
      <c r="AU40">
        <f>BI40</f>
        <v>0</v>
      </c>
      <c r="AV40">
        <f>J40</f>
        <v>0</v>
      </c>
      <c r="AW40">
        <f>AS40*AT40*AU40</f>
        <v>0</v>
      </c>
      <c r="AX40">
        <f>BC40/AR40</f>
        <v>0</v>
      </c>
      <c r="AY40">
        <f>(AV40-AO40)/AU40</f>
        <v>0</v>
      </c>
      <c r="AZ40">
        <f>(AL40-AR40)/AR40</f>
        <v>0</v>
      </c>
      <c r="BA40" t="s">
        <v>407</v>
      </c>
      <c r="BB40">
        <v>563.47</v>
      </c>
      <c r="BC40">
        <f>AR40-BB40</f>
        <v>0</v>
      </c>
      <c r="BD40">
        <f>(AR40-AQ40)/(AR40-BB40)</f>
        <v>0</v>
      </c>
      <c r="BE40">
        <f>(AL40-AR40)/(AL40-BB40)</f>
        <v>0</v>
      </c>
      <c r="BF40">
        <f>(AR40-AQ40)/(AR40-AK40)</f>
        <v>0</v>
      </c>
      <c r="BG40">
        <f>(AL40-AR40)/(AL40-AK40)</f>
        <v>0</v>
      </c>
      <c r="BH40">
        <f>$B$11*CF40+$C$11*CG40+$F$11*CH40*(1-CK40)</f>
        <v>0</v>
      </c>
      <c r="BI40">
        <f>BH40*BJ40</f>
        <v>0</v>
      </c>
      <c r="BJ40">
        <f>($B$11*$D$9+$C$11*$D$9+$F$11*((CU40+CM40)/MAX(CU40+CM40+CV40, 0.1)*$I$9+CV40/MAX(CU40+CM40+CV40, 0.1)*$J$9))/($B$11+$C$11+$F$11)</f>
        <v>0</v>
      </c>
      <c r="BK40">
        <f>($B$11*$K$9+$C$11*$K$9+$F$11*((CU40+CM40)/MAX(CU40+CM40+CV40, 0.1)*$P$9+CV40/MAX(CU40+CM40+CV40, 0.1)*$Q$9))/($B$11+$C$11+$F$11)</f>
        <v>0</v>
      </c>
      <c r="BL40">
        <v>6</v>
      </c>
      <c r="BM40">
        <v>0.5</v>
      </c>
      <c r="BN40" t="s">
        <v>290</v>
      </c>
      <c r="BO40">
        <v>2</v>
      </c>
      <c r="BP40">
        <v>1605310170.85</v>
      </c>
      <c r="BQ40">
        <v>392.466366666667</v>
      </c>
      <c r="BR40">
        <v>398.517066666667</v>
      </c>
      <c r="BS40">
        <v>38.6386933333333</v>
      </c>
      <c r="BT40">
        <v>37.5137133333333</v>
      </c>
      <c r="BU40">
        <v>390.641</v>
      </c>
      <c r="BV40">
        <v>38.1077033333333</v>
      </c>
      <c r="BW40">
        <v>500.010066666667</v>
      </c>
      <c r="BX40">
        <v>101.581866666667</v>
      </c>
      <c r="BY40">
        <v>0.0468278233333333</v>
      </c>
      <c r="BZ40">
        <v>35.2603</v>
      </c>
      <c r="CA40">
        <v>35.2625666666667</v>
      </c>
      <c r="CB40">
        <v>999.9</v>
      </c>
      <c r="CC40">
        <v>0</v>
      </c>
      <c r="CD40">
        <v>0</v>
      </c>
      <c r="CE40">
        <v>10001.9926666667</v>
      </c>
      <c r="CF40">
        <v>0</v>
      </c>
      <c r="CG40">
        <v>213.153866666667</v>
      </c>
      <c r="CH40">
        <v>1400.01333333333</v>
      </c>
      <c r="CI40">
        <v>0.8999981</v>
      </c>
      <c r="CJ40">
        <v>0.1000019</v>
      </c>
      <c r="CK40">
        <v>0</v>
      </c>
      <c r="CL40">
        <v>736.1178</v>
      </c>
      <c r="CM40">
        <v>4.99938</v>
      </c>
      <c r="CN40">
        <v>10306.9</v>
      </c>
      <c r="CO40">
        <v>11164.44</v>
      </c>
      <c r="CP40">
        <v>47.2706666666667</v>
      </c>
      <c r="CQ40">
        <v>48.583</v>
      </c>
      <c r="CR40">
        <v>47.7038</v>
      </c>
      <c r="CS40">
        <v>48.7665333333333</v>
      </c>
      <c r="CT40">
        <v>49.354</v>
      </c>
      <c r="CU40">
        <v>1255.51</v>
      </c>
      <c r="CV40">
        <v>139.503666666667</v>
      </c>
      <c r="CW40">
        <v>0</v>
      </c>
      <c r="CX40">
        <v>407.5</v>
      </c>
      <c r="CY40">
        <v>0</v>
      </c>
      <c r="CZ40">
        <v>736.117653846154</v>
      </c>
      <c r="DA40">
        <v>-17.4522051224518</v>
      </c>
      <c r="DB40">
        <v>-251.95213644739</v>
      </c>
      <c r="DC40">
        <v>10306.6384615385</v>
      </c>
      <c r="DD40">
        <v>15</v>
      </c>
      <c r="DE40">
        <v>1605309290</v>
      </c>
      <c r="DF40" t="s">
        <v>398</v>
      </c>
      <c r="DG40">
        <v>1605309288</v>
      </c>
      <c r="DH40">
        <v>1605309290</v>
      </c>
      <c r="DI40">
        <v>11</v>
      </c>
      <c r="DJ40">
        <v>-0.027</v>
      </c>
      <c r="DK40">
        <v>-0.096</v>
      </c>
      <c r="DL40">
        <v>1.825</v>
      </c>
      <c r="DM40">
        <v>0.531</v>
      </c>
      <c r="DN40">
        <v>400</v>
      </c>
      <c r="DO40">
        <v>35</v>
      </c>
      <c r="DP40">
        <v>0.01</v>
      </c>
      <c r="DQ40">
        <v>0.01</v>
      </c>
      <c r="DR40">
        <v>4.67211902552567</v>
      </c>
      <c r="DS40">
        <v>-14.1825631847597</v>
      </c>
      <c r="DT40">
        <v>1.83567211653104</v>
      </c>
      <c r="DU40">
        <v>0</v>
      </c>
      <c r="DV40">
        <v>-6.050772</v>
      </c>
      <c r="DW40">
        <v>17.1664557063404</v>
      </c>
      <c r="DX40">
        <v>2.20419390448511</v>
      </c>
      <c r="DY40">
        <v>0</v>
      </c>
      <c r="DZ40">
        <v>1.12497633333333</v>
      </c>
      <c r="EA40">
        <v>0.0200454727474972</v>
      </c>
      <c r="EB40">
        <v>0.00297012287437553</v>
      </c>
      <c r="EC40">
        <v>1</v>
      </c>
      <c r="ED40">
        <v>1</v>
      </c>
      <c r="EE40">
        <v>3</v>
      </c>
      <c r="EF40" t="s">
        <v>297</v>
      </c>
      <c r="EG40">
        <v>100</v>
      </c>
      <c r="EH40">
        <v>100</v>
      </c>
      <c r="EI40">
        <v>1.825</v>
      </c>
      <c r="EJ40">
        <v>0.531</v>
      </c>
      <c r="EK40">
        <v>1.82533333333333</v>
      </c>
      <c r="EL40">
        <v>0</v>
      </c>
      <c r="EM40">
        <v>0</v>
      </c>
      <c r="EN40">
        <v>0</v>
      </c>
      <c r="EO40">
        <v>0.530995238095237</v>
      </c>
      <c r="EP40">
        <v>0</v>
      </c>
      <c r="EQ40">
        <v>0</v>
      </c>
      <c r="ER40">
        <v>0</v>
      </c>
      <c r="ES40">
        <v>-1</v>
      </c>
      <c r="ET40">
        <v>-1</v>
      </c>
      <c r="EU40">
        <v>-1</v>
      </c>
      <c r="EV40">
        <v>-1</v>
      </c>
      <c r="EW40">
        <v>14.8</v>
      </c>
      <c r="EX40">
        <v>14.8</v>
      </c>
      <c r="EY40">
        <v>2</v>
      </c>
      <c r="EZ40">
        <v>486.466</v>
      </c>
      <c r="FA40">
        <v>549.117</v>
      </c>
      <c r="FB40">
        <v>34.0884</v>
      </c>
      <c r="FC40">
        <v>32.6445</v>
      </c>
      <c r="FD40">
        <v>30</v>
      </c>
      <c r="FE40">
        <v>32.2877</v>
      </c>
      <c r="FF40">
        <v>32.34</v>
      </c>
      <c r="FG40">
        <v>20.4628</v>
      </c>
      <c r="FH40">
        <v>0</v>
      </c>
      <c r="FI40">
        <v>100</v>
      </c>
      <c r="FJ40">
        <v>-999.9</v>
      </c>
      <c r="FK40">
        <v>400</v>
      </c>
      <c r="FL40">
        <v>38.604</v>
      </c>
      <c r="FM40">
        <v>101.15</v>
      </c>
      <c r="FN40">
        <v>100.544</v>
      </c>
    </row>
    <row r="41" spans="1:170">
      <c r="A41">
        <v>25</v>
      </c>
      <c r="B41">
        <v>1605310490.1</v>
      </c>
      <c r="C41">
        <v>7007</v>
      </c>
      <c r="D41" t="s">
        <v>408</v>
      </c>
      <c r="E41" t="s">
        <v>409</v>
      </c>
      <c r="F41" t="s">
        <v>410</v>
      </c>
      <c r="G41" t="s">
        <v>322</v>
      </c>
      <c r="H41">
        <v>1605310482.1</v>
      </c>
      <c r="I41">
        <f>BW41*AG41*(BS41-BT41)/(100*BL41*(1000-AG41*BS41))</f>
        <v>0</v>
      </c>
      <c r="J41">
        <f>BW41*AG41*(BR41-BQ41*(1000-AG41*BT41)/(1000-AG41*BS41))/(100*BL41)</f>
        <v>0</v>
      </c>
      <c r="K41">
        <f>BQ41 - IF(AG41&gt;1, J41*BL41*100.0/(AI41*CE41), 0)</f>
        <v>0</v>
      </c>
      <c r="L41">
        <f>((R41-I41/2)*K41-J41)/(R41+I41/2)</f>
        <v>0</v>
      </c>
      <c r="M41">
        <f>L41*(BX41+BY41)/1000.0</f>
        <v>0</v>
      </c>
      <c r="N41">
        <f>(BQ41 - IF(AG41&gt;1, J41*BL41*100.0/(AI41*CE41), 0))*(BX41+BY41)/1000.0</f>
        <v>0</v>
      </c>
      <c r="O41">
        <f>2.0/((1/Q41-1/P41)+SIGN(Q41)*SQRT((1/Q41-1/P41)*(1/Q41-1/P41) + 4*BM41/((BM41+1)*(BM41+1))*(2*1/Q41*1/P41-1/P41*1/P41)))</f>
        <v>0</v>
      </c>
      <c r="P41">
        <f>IF(LEFT(BN41,1)&lt;&gt;"0",IF(LEFT(BN41,1)="1",3.0,BO41),$D$5+$E$5*(CE41*BX41/($K$5*1000))+$F$5*(CE41*BX41/($K$5*1000))*MAX(MIN(BL41,$J$5),$I$5)*MAX(MIN(BL41,$J$5),$I$5)+$G$5*MAX(MIN(BL41,$J$5),$I$5)*(CE41*BX41/($K$5*1000))+$H$5*(CE41*BX41/($K$5*1000))*(CE41*BX41/($K$5*1000)))</f>
        <v>0</v>
      </c>
      <c r="Q41">
        <f>I41*(1000-(1000*0.61365*exp(17.502*U41/(240.97+U41))/(BX41+BY41)+BS41)/2)/(1000*0.61365*exp(17.502*U41/(240.97+U41))/(BX41+BY41)-BS41)</f>
        <v>0</v>
      </c>
      <c r="R41">
        <f>1/((BM41+1)/(O41/1.6)+1/(P41/1.37)) + BM41/((BM41+1)/(O41/1.6) + BM41/(P41/1.37))</f>
        <v>0</v>
      </c>
      <c r="S41">
        <f>(BI41*BK41)</f>
        <v>0</v>
      </c>
      <c r="T41">
        <f>(BZ41+(S41+2*0.95*5.67E-8*(((BZ41+$B$7)+273)^4-(BZ41+273)^4)-44100*I41)/(1.84*29.3*P41+8*0.95*5.67E-8*(BZ41+273)^3))</f>
        <v>0</v>
      </c>
      <c r="U41">
        <f>($C$7*CA41+$D$7*CB41+$E$7*T41)</f>
        <v>0</v>
      </c>
      <c r="V41">
        <f>0.61365*exp(17.502*U41/(240.97+U41))</f>
        <v>0</v>
      </c>
      <c r="W41">
        <f>(X41/Y41*100)</f>
        <v>0</v>
      </c>
      <c r="X41">
        <f>BS41*(BX41+BY41)/1000</f>
        <v>0</v>
      </c>
      <c r="Y41">
        <f>0.61365*exp(17.502*BZ41/(240.97+BZ41))</f>
        <v>0</v>
      </c>
      <c r="Z41">
        <f>(V41-BS41*(BX41+BY41)/1000)</f>
        <v>0</v>
      </c>
      <c r="AA41">
        <f>(-I41*44100)</f>
        <v>0</v>
      </c>
      <c r="AB41">
        <f>2*29.3*P41*0.92*(BZ41-U41)</f>
        <v>0</v>
      </c>
      <c r="AC41">
        <f>2*0.95*5.67E-8*(((BZ41+$B$7)+273)^4-(U41+273)^4)</f>
        <v>0</v>
      </c>
      <c r="AD41">
        <f>S41+AC41+AA41+AB41</f>
        <v>0</v>
      </c>
      <c r="AE41">
        <v>0</v>
      </c>
      <c r="AF41">
        <v>0</v>
      </c>
      <c r="AG41">
        <f>IF(AE41*$H$13&gt;=AI41,1.0,(AI41/(AI41-AE41*$H$13)))</f>
        <v>0</v>
      </c>
      <c r="AH41">
        <f>(AG41-1)*100</f>
        <v>0</v>
      </c>
      <c r="AI41">
        <f>MAX(0,($B$13+$C$13*CE41)/(1+$D$13*CE41)*BX41/(BZ41+273)*$E$13)</f>
        <v>0</v>
      </c>
      <c r="AJ41" t="s">
        <v>287</v>
      </c>
      <c r="AK41">
        <v>715.476923076923</v>
      </c>
      <c r="AL41">
        <v>3262.08</v>
      </c>
      <c r="AM41">
        <f>AL41-AK41</f>
        <v>0</v>
      </c>
      <c r="AN41">
        <f>AM41/AL41</f>
        <v>0</v>
      </c>
      <c r="AO41">
        <v>-0.577747479816223</v>
      </c>
      <c r="AP41" t="s">
        <v>411</v>
      </c>
      <c r="AQ41">
        <v>734.00248</v>
      </c>
      <c r="AR41">
        <v>1035.79</v>
      </c>
      <c r="AS41">
        <f>1-AQ41/AR41</f>
        <v>0</v>
      </c>
      <c r="AT41">
        <v>0.5</v>
      </c>
      <c r="AU41">
        <f>BI41</f>
        <v>0</v>
      </c>
      <c r="AV41">
        <f>J41</f>
        <v>0</v>
      </c>
      <c r="AW41">
        <f>AS41*AT41*AU41</f>
        <v>0</v>
      </c>
      <c r="AX41">
        <f>BC41/AR41</f>
        <v>0</v>
      </c>
      <c r="AY41">
        <f>(AV41-AO41)/AU41</f>
        <v>0</v>
      </c>
      <c r="AZ41">
        <f>(AL41-AR41)/AR41</f>
        <v>0</v>
      </c>
      <c r="BA41" t="s">
        <v>412</v>
      </c>
      <c r="BB41">
        <v>563.81</v>
      </c>
      <c r="BC41">
        <f>AR41-BB41</f>
        <v>0</v>
      </c>
      <c r="BD41">
        <f>(AR41-AQ41)/(AR41-BB41)</f>
        <v>0</v>
      </c>
      <c r="BE41">
        <f>(AL41-AR41)/(AL41-BB41)</f>
        <v>0</v>
      </c>
      <c r="BF41">
        <f>(AR41-AQ41)/(AR41-AK41)</f>
        <v>0</v>
      </c>
      <c r="BG41">
        <f>(AL41-AR41)/(AL41-AK41)</f>
        <v>0</v>
      </c>
      <c r="BH41">
        <f>$B$11*CF41+$C$11*CG41+$F$11*CH41*(1-CK41)</f>
        <v>0</v>
      </c>
      <c r="BI41">
        <f>BH41*BJ41</f>
        <v>0</v>
      </c>
      <c r="BJ41">
        <f>($B$11*$D$9+$C$11*$D$9+$F$11*((CU41+CM41)/MAX(CU41+CM41+CV41, 0.1)*$I$9+CV41/MAX(CU41+CM41+CV41, 0.1)*$J$9))/($B$11+$C$11+$F$11)</f>
        <v>0</v>
      </c>
      <c r="BK41">
        <f>($B$11*$K$9+$C$11*$K$9+$F$11*((CU41+CM41)/MAX(CU41+CM41+CV41, 0.1)*$P$9+CV41/MAX(CU41+CM41+CV41, 0.1)*$Q$9))/($B$11+$C$11+$F$11)</f>
        <v>0</v>
      </c>
      <c r="BL41">
        <v>6</v>
      </c>
      <c r="BM41">
        <v>0.5</v>
      </c>
      <c r="BN41" t="s">
        <v>290</v>
      </c>
      <c r="BO41">
        <v>2</v>
      </c>
      <c r="BP41">
        <v>1605310482.1</v>
      </c>
      <c r="BQ41">
        <v>383.332903225806</v>
      </c>
      <c r="BR41">
        <v>401.668322580645</v>
      </c>
      <c r="BS41">
        <v>36.7410387096774</v>
      </c>
      <c r="BT41">
        <v>33.4997161290323</v>
      </c>
      <c r="BU41">
        <v>381.507451612903</v>
      </c>
      <c r="BV41">
        <v>36.2100419354839</v>
      </c>
      <c r="BW41">
        <v>500.003612903226</v>
      </c>
      <c r="BX41">
        <v>101.575451612903</v>
      </c>
      <c r="BY41">
        <v>0.0450402774193548</v>
      </c>
      <c r="BZ41">
        <v>34.906864516129</v>
      </c>
      <c r="CA41">
        <v>34.6804516129032</v>
      </c>
      <c r="CB41">
        <v>999.9</v>
      </c>
      <c r="CC41">
        <v>0</v>
      </c>
      <c r="CD41">
        <v>0</v>
      </c>
      <c r="CE41">
        <v>10000.1274193548</v>
      </c>
      <c r="CF41">
        <v>0</v>
      </c>
      <c r="CG41">
        <v>232.084096774194</v>
      </c>
      <c r="CH41">
        <v>1400.00032258065</v>
      </c>
      <c r="CI41">
        <v>0.899990096774194</v>
      </c>
      <c r="CJ41">
        <v>0.100009916129032</v>
      </c>
      <c r="CK41">
        <v>0</v>
      </c>
      <c r="CL41">
        <v>733.929548387097</v>
      </c>
      <c r="CM41">
        <v>4.99938</v>
      </c>
      <c r="CN41">
        <v>10273.8967741935</v>
      </c>
      <c r="CO41">
        <v>11164.2967741936</v>
      </c>
      <c r="CP41">
        <v>45.909</v>
      </c>
      <c r="CQ41">
        <v>47.2012258064516</v>
      </c>
      <c r="CR41">
        <v>46.308</v>
      </c>
      <c r="CS41">
        <v>47.4552903225806</v>
      </c>
      <c r="CT41">
        <v>48.0843548387097</v>
      </c>
      <c r="CU41">
        <v>1255.48516129032</v>
      </c>
      <c r="CV41">
        <v>139.515483870968</v>
      </c>
      <c r="CW41">
        <v>0</v>
      </c>
      <c r="CX41">
        <v>310.900000095367</v>
      </c>
      <c r="CY41">
        <v>0</v>
      </c>
      <c r="CZ41">
        <v>734.00248</v>
      </c>
      <c r="DA41">
        <v>0.555384600494404</v>
      </c>
      <c r="DB41">
        <v>-12.1692307289183</v>
      </c>
      <c r="DC41">
        <v>10273.784</v>
      </c>
      <c r="DD41">
        <v>15</v>
      </c>
      <c r="DE41">
        <v>1605309290</v>
      </c>
      <c r="DF41" t="s">
        <v>398</v>
      </c>
      <c r="DG41">
        <v>1605309288</v>
      </c>
      <c r="DH41">
        <v>1605309290</v>
      </c>
      <c r="DI41">
        <v>11</v>
      </c>
      <c r="DJ41">
        <v>-0.027</v>
      </c>
      <c r="DK41">
        <v>-0.096</v>
      </c>
      <c r="DL41">
        <v>1.825</v>
      </c>
      <c r="DM41">
        <v>0.531</v>
      </c>
      <c r="DN41">
        <v>400</v>
      </c>
      <c r="DO41">
        <v>35</v>
      </c>
      <c r="DP41">
        <v>0.01</v>
      </c>
      <c r="DQ41">
        <v>0.01</v>
      </c>
      <c r="DR41">
        <v>14.3281642497865</v>
      </c>
      <c r="DS41">
        <v>6.66226573610092</v>
      </c>
      <c r="DT41">
        <v>1.12364531954898</v>
      </c>
      <c r="DU41">
        <v>0</v>
      </c>
      <c r="DV41">
        <v>-18.4244566666667</v>
      </c>
      <c r="DW41">
        <v>-6.9271661846496</v>
      </c>
      <c r="DX41">
        <v>1.37766248640789</v>
      </c>
      <c r="DY41">
        <v>0</v>
      </c>
      <c r="DZ41">
        <v>3.24144266666667</v>
      </c>
      <c r="EA41">
        <v>-0.0250689210233589</v>
      </c>
      <c r="EB41">
        <v>0.00247850214623449</v>
      </c>
      <c r="EC41">
        <v>1</v>
      </c>
      <c r="ED41">
        <v>1</v>
      </c>
      <c r="EE41">
        <v>3</v>
      </c>
      <c r="EF41" t="s">
        <v>297</v>
      </c>
      <c r="EG41">
        <v>100</v>
      </c>
      <c r="EH41">
        <v>100</v>
      </c>
      <c r="EI41">
        <v>1.826</v>
      </c>
      <c r="EJ41">
        <v>0.531</v>
      </c>
      <c r="EK41">
        <v>1.82533333333333</v>
      </c>
      <c r="EL41">
        <v>0</v>
      </c>
      <c r="EM41">
        <v>0</v>
      </c>
      <c r="EN41">
        <v>0</v>
      </c>
      <c r="EO41">
        <v>0.530995238095237</v>
      </c>
      <c r="EP41">
        <v>0</v>
      </c>
      <c r="EQ41">
        <v>0</v>
      </c>
      <c r="ER41">
        <v>0</v>
      </c>
      <c r="ES41">
        <v>-1</v>
      </c>
      <c r="ET41">
        <v>-1</v>
      </c>
      <c r="EU41">
        <v>-1</v>
      </c>
      <c r="EV41">
        <v>-1</v>
      </c>
      <c r="EW41">
        <v>20</v>
      </c>
      <c r="EX41">
        <v>20</v>
      </c>
      <c r="EY41">
        <v>2</v>
      </c>
      <c r="EZ41">
        <v>494.267</v>
      </c>
      <c r="FA41">
        <v>543.312</v>
      </c>
      <c r="FB41">
        <v>33.8801</v>
      </c>
      <c r="FC41">
        <v>32.4651</v>
      </c>
      <c r="FD41">
        <v>29.9999</v>
      </c>
      <c r="FE41">
        <v>32.1228</v>
      </c>
      <c r="FF41">
        <v>32.1772</v>
      </c>
      <c r="FG41">
        <v>20.3739</v>
      </c>
      <c r="FH41">
        <v>16.2056</v>
      </c>
      <c r="FI41">
        <v>100</v>
      </c>
      <c r="FJ41">
        <v>-999.9</v>
      </c>
      <c r="FK41">
        <v>400</v>
      </c>
      <c r="FL41">
        <v>33.5242</v>
      </c>
      <c r="FM41">
        <v>101.197</v>
      </c>
      <c r="FN41">
        <v>100.593</v>
      </c>
    </row>
    <row r="42" spans="1:170">
      <c r="A42">
        <v>26</v>
      </c>
      <c r="B42">
        <v>1605311063.6</v>
      </c>
      <c r="C42">
        <v>7580.5</v>
      </c>
      <c r="D42" t="s">
        <v>413</v>
      </c>
      <c r="E42" t="s">
        <v>414</v>
      </c>
      <c r="F42" t="s">
        <v>410</v>
      </c>
      <c r="G42" t="s">
        <v>322</v>
      </c>
      <c r="H42">
        <v>1605311055.85</v>
      </c>
      <c r="I42">
        <f>BW42*AG42*(BS42-BT42)/(100*BL42*(1000-AG42*BS42))</f>
        <v>0</v>
      </c>
      <c r="J42">
        <f>BW42*AG42*(BR42-BQ42*(1000-AG42*BT42)/(1000-AG42*BS42))/(100*BL42)</f>
        <v>0</v>
      </c>
      <c r="K42">
        <f>BQ42 - IF(AG42&gt;1, J42*BL42*100.0/(AI42*CE42), 0)</f>
        <v>0</v>
      </c>
      <c r="L42">
        <f>((R42-I42/2)*K42-J42)/(R42+I42/2)</f>
        <v>0</v>
      </c>
      <c r="M42">
        <f>L42*(BX42+BY42)/1000.0</f>
        <v>0</v>
      </c>
      <c r="N42">
        <f>(BQ42 - IF(AG42&gt;1, J42*BL42*100.0/(AI42*CE42), 0))*(BX42+BY42)/1000.0</f>
        <v>0</v>
      </c>
      <c r="O42">
        <f>2.0/((1/Q42-1/P42)+SIGN(Q42)*SQRT((1/Q42-1/P42)*(1/Q42-1/P42) + 4*BM42/((BM42+1)*(BM42+1))*(2*1/Q42*1/P42-1/P42*1/P42)))</f>
        <v>0</v>
      </c>
      <c r="P42">
        <f>IF(LEFT(BN42,1)&lt;&gt;"0",IF(LEFT(BN42,1)="1",3.0,BO42),$D$5+$E$5*(CE42*BX42/($K$5*1000))+$F$5*(CE42*BX42/($K$5*1000))*MAX(MIN(BL42,$J$5),$I$5)*MAX(MIN(BL42,$J$5),$I$5)+$G$5*MAX(MIN(BL42,$J$5),$I$5)*(CE42*BX42/($K$5*1000))+$H$5*(CE42*BX42/($K$5*1000))*(CE42*BX42/($K$5*1000)))</f>
        <v>0</v>
      </c>
      <c r="Q42">
        <f>I42*(1000-(1000*0.61365*exp(17.502*U42/(240.97+U42))/(BX42+BY42)+BS42)/2)/(1000*0.61365*exp(17.502*U42/(240.97+U42))/(BX42+BY42)-BS42)</f>
        <v>0</v>
      </c>
      <c r="R42">
        <f>1/((BM42+1)/(O42/1.6)+1/(P42/1.37)) + BM42/((BM42+1)/(O42/1.6) + BM42/(P42/1.37))</f>
        <v>0</v>
      </c>
      <c r="S42">
        <f>(BI42*BK42)</f>
        <v>0</v>
      </c>
      <c r="T42">
        <f>(BZ42+(S42+2*0.95*5.67E-8*(((BZ42+$B$7)+273)^4-(BZ42+273)^4)-44100*I42)/(1.84*29.3*P42+8*0.95*5.67E-8*(BZ42+273)^3))</f>
        <v>0</v>
      </c>
      <c r="U42">
        <f>($C$7*CA42+$D$7*CB42+$E$7*T42)</f>
        <v>0</v>
      </c>
      <c r="V42">
        <f>0.61365*exp(17.502*U42/(240.97+U42))</f>
        <v>0</v>
      </c>
      <c r="W42">
        <f>(X42/Y42*100)</f>
        <v>0</v>
      </c>
      <c r="X42">
        <f>BS42*(BX42+BY42)/1000</f>
        <v>0</v>
      </c>
      <c r="Y42">
        <f>0.61365*exp(17.502*BZ42/(240.97+BZ42))</f>
        <v>0</v>
      </c>
      <c r="Z42">
        <f>(V42-BS42*(BX42+BY42)/1000)</f>
        <v>0</v>
      </c>
      <c r="AA42">
        <f>(-I42*44100)</f>
        <v>0</v>
      </c>
      <c r="AB42">
        <f>2*29.3*P42*0.92*(BZ42-U42)</f>
        <v>0</v>
      </c>
      <c r="AC42">
        <f>2*0.95*5.67E-8*(((BZ42+$B$7)+273)^4-(U42+273)^4)</f>
        <v>0</v>
      </c>
      <c r="AD42">
        <f>S42+AC42+AA42+AB42</f>
        <v>0</v>
      </c>
      <c r="AE42">
        <v>0</v>
      </c>
      <c r="AF42">
        <v>0</v>
      </c>
      <c r="AG42">
        <f>IF(AE42*$H$13&gt;=AI42,1.0,(AI42/(AI42-AE42*$H$13)))</f>
        <v>0</v>
      </c>
      <c r="AH42">
        <f>(AG42-1)*100</f>
        <v>0</v>
      </c>
      <c r="AI42">
        <f>MAX(0,($B$13+$C$13*CE42)/(1+$D$13*CE42)*BX42/(BZ42+273)*$E$13)</f>
        <v>0</v>
      </c>
      <c r="AJ42" t="s">
        <v>287</v>
      </c>
      <c r="AK42">
        <v>715.476923076923</v>
      </c>
      <c r="AL42">
        <v>3262.08</v>
      </c>
      <c r="AM42">
        <f>AL42-AK42</f>
        <v>0</v>
      </c>
      <c r="AN42">
        <f>AM42/AL42</f>
        <v>0</v>
      </c>
      <c r="AO42">
        <v>-0.577747479816223</v>
      </c>
      <c r="AP42" t="s">
        <v>415</v>
      </c>
      <c r="AQ42">
        <v>700.94116</v>
      </c>
      <c r="AR42">
        <v>997.68</v>
      </c>
      <c r="AS42">
        <f>1-AQ42/AR42</f>
        <v>0</v>
      </c>
      <c r="AT42">
        <v>0.5</v>
      </c>
      <c r="AU42">
        <f>BI42</f>
        <v>0</v>
      </c>
      <c r="AV42">
        <f>J42</f>
        <v>0</v>
      </c>
      <c r="AW42">
        <f>AS42*AT42*AU42</f>
        <v>0</v>
      </c>
      <c r="AX42">
        <f>BC42/AR42</f>
        <v>0</v>
      </c>
      <c r="AY42">
        <f>(AV42-AO42)/AU42</f>
        <v>0</v>
      </c>
      <c r="AZ42">
        <f>(AL42-AR42)/AR42</f>
        <v>0</v>
      </c>
      <c r="BA42" t="s">
        <v>416</v>
      </c>
      <c r="BB42">
        <v>543.59</v>
      </c>
      <c r="BC42">
        <f>AR42-BB42</f>
        <v>0</v>
      </c>
      <c r="BD42">
        <f>(AR42-AQ42)/(AR42-BB42)</f>
        <v>0</v>
      </c>
      <c r="BE42">
        <f>(AL42-AR42)/(AL42-BB42)</f>
        <v>0</v>
      </c>
      <c r="BF42">
        <f>(AR42-AQ42)/(AR42-AK42)</f>
        <v>0</v>
      </c>
      <c r="BG42">
        <f>(AL42-AR42)/(AL42-AK42)</f>
        <v>0</v>
      </c>
      <c r="BH42">
        <f>$B$11*CF42+$C$11*CG42+$F$11*CH42*(1-CK42)</f>
        <v>0</v>
      </c>
      <c r="BI42">
        <f>BH42*BJ42</f>
        <v>0</v>
      </c>
      <c r="BJ42">
        <f>($B$11*$D$9+$C$11*$D$9+$F$11*((CU42+CM42)/MAX(CU42+CM42+CV42, 0.1)*$I$9+CV42/MAX(CU42+CM42+CV42, 0.1)*$J$9))/($B$11+$C$11+$F$11)</f>
        <v>0</v>
      </c>
      <c r="BK42">
        <f>($B$11*$K$9+$C$11*$K$9+$F$11*((CU42+CM42)/MAX(CU42+CM42+CV42, 0.1)*$P$9+CV42/MAX(CU42+CM42+CV42, 0.1)*$Q$9))/($B$11+$C$11+$F$11)</f>
        <v>0</v>
      </c>
      <c r="BL42">
        <v>6</v>
      </c>
      <c r="BM42">
        <v>0.5</v>
      </c>
      <c r="BN42" t="s">
        <v>290</v>
      </c>
      <c r="BO42">
        <v>2</v>
      </c>
      <c r="BP42">
        <v>1605311055.85</v>
      </c>
      <c r="BQ42">
        <v>382.1714</v>
      </c>
      <c r="BR42">
        <v>399.564066666667</v>
      </c>
      <c r="BS42">
        <v>36.8704966666667</v>
      </c>
      <c r="BT42">
        <v>33.99832</v>
      </c>
      <c r="BU42">
        <v>380.2374</v>
      </c>
      <c r="BV42">
        <v>36.3696433333333</v>
      </c>
      <c r="BW42">
        <v>499.995766666667</v>
      </c>
      <c r="BX42">
        <v>101.5528</v>
      </c>
      <c r="BY42">
        <v>0.04675938</v>
      </c>
      <c r="BZ42">
        <v>34.86492</v>
      </c>
      <c r="CA42">
        <v>34.6544566666667</v>
      </c>
      <c r="CB42">
        <v>999.9</v>
      </c>
      <c r="CC42">
        <v>0</v>
      </c>
      <c r="CD42">
        <v>0</v>
      </c>
      <c r="CE42">
        <v>9992.955</v>
      </c>
      <c r="CF42">
        <v>0</v>
      </c>
      <c r="CG42">
        <v>255.223733333333</v>
      </c>
      <c r="CH42">
        <v>1399.98866666667</v>
      </c>
      <c r="CI42">
        <v>0.8999886</v>
      </c>
      <c r="CJ42">
        <v>0.10001138</v>
      </c>
      <c r="CK42">
        <v>0</v>
      </c>
      <c r="CL42">
        <v>700.935466666667</v>
      </c>
      <c r="CM42">
        <v>4.99938</v>
      </c>
      <c r="CN42">
        <v>9854.433</v>
      </c>
      <c r="CO42">
        <v>11164.2066666667</v>
      </c>
      <c r="CP42">
        <v>47.562</v>
      </c>
      <c r="CQ42">
        <v>48.7332</v>
      </c>
      <c r="CR42">
        <v>48.0124</v>
      </c>
      <c r="CS42">
        <v>49.187</v>
      </c>
      <c r="CT42">
        <v>49.687</v>
      </c>
      <c r="CU42">
        <v>1255.47266666667</v>
      </c>
      <c r="CV42">
        <v>139.516</v>
      </c>
      <c r="CW42">
        <v>0</v>
      </c>
      <c r="CX42">
        <v>572.400000095367</v>
      </c>
      <c r="CY42">
        <v>0</v>
      </c>
      <c r="CZ42">
        <v>700.94116</v>
      </c>
      <c r="DA42">
        <v>2.41992307626657</v>
      </c>
      <c r="DB42">
        <v>31.8707691936435</v>
      </c>
      <c r="DC42">
        <v>9854.6396</v>
      </c>
      <c r="DD42">
        <v>15</v>
      </c>
      <c r="DE42">
        <v>1605310708.6</v>
      </c>
      <c r="DF42" t="s">
        <v>417</v>
      </c>
      <c r="DG42">
        <v>1605310708.6</v>
      </c>
      <c r="DH42">
        <v>1605310707.6</v>
      </c>
      <c r="DI42">
        <v>12</v>
      </c>
      <c r="DJ42">
        <v>0.109</v>
      </c>
      <c r="DK42">
        <v>-0.03</v>
      </c>
      <c r="DL42">
        <v>1.934</v>
      </c>
      <c r="DM42">
        <v>0.501</v>
      </c>
      <c r="DN42">
        <v>398</v>
      </c>
      <c r="DO42">
        <v>34</v>
      </c>
      <c r="DP42">
        <v>0.31</v>
      </c>
      <c r="DQ42">
        <v>0.07</v>
      </c>
      <c r="DR42">
        <v>13.3659948626677</v>
      </c>
      <c r="DS42">
        <v>10.5286752804224</v>
      </c>
      <c r="DT42">
        <v>0.88706627957194</v>
      </c>
      <c r="DU42">
        <v>0</v>
      </c>
      <c r="DV42">
        <v>-17.39261</v>
      </c>
      <c r="DW42">
        <v>-14.2281797552836</v>
      </c>
      <c r="DX42">
        <v>1.18568590988508</v>
      </c>
      <c r="DY42">
        <v>0</v>
      </c>
      <c r="DZ42">
        <v>2.872174</v>
      </c>
      <c r="EA42">
        <v>-0.083247697441606</v>
      </c>
      <c r="EB42">
        <v>0.00974672136327561</v>
      </c>
      <c r="EC42">
        <v>1</v>
      </c>
      <c r="ED42">
        <v>1</v>
      </c>
      <c r="EE42">
        <v>3</v>
      </c>
      <c r="EF42" t="s">
        <v>297</v>
      </c>
      <c r="EG42">
        <v>100</v>
      </c>
      <c r="EH42">
        <v>100</v>
      </c>
      <c r="EI42">
        <v>1.934</v>
      </c>
      <c r="EJ42">
        <v>0.5009</v>
      </c>
      <c r="EK42">
        <v>1.93400000000003</v>
      </c>
      <c r="EL42">
        <v>0</v>
      </c>
      <c r="EM42">
        <v>0</v>
      </c>
      <c r="EN42">
        <v>0</v>
      </c>
      <c r="EO42">
        <v>0.500857142857143</v>
      </c>
      <c r="EP42">
        <v>0</v>
      </c>
      <c r="EQ42">
        <v>0</v>
      </c>
      <c r="ER42">
        <v>0</v>
      </c>
      <c r="ES42">
        <v>-1</v>
      </c>
      <c r="ET42">
        <v>-1</v>
      </c>
      <c r="EU42">
        <v>-1</v>
      </c>
      <c r="EV42">
        <v>-1</v>
      </c>
      <c r="EW42">
        <v>5.9</v>
      </c>
      <c r="EX42">
        <v>5.9</v>
      </c>
      <c r="EY42">
        <v>2</v>
      </c>
      <c r="EZ42">
        <v>495.557</v>
      </c>
      <c r="FA42">
        <v>543.715</v>
      </c>
      <c r="FB42">
        <v>33.723</v>
      </c>
      <c r="FC42">
        <v>32.3167</v>
      </c>
      <c r="FD42">
        <v>30.0001</v>
      </c>
      <c r="FE42">
        <v>31.9619</v>
      </c>
      <c r="FF42">
        <v>32.0155</v>
      </c>
      <c r="FG42">
        <v>20.3535</v>
      </c>
      <c r="FH42">
        <v>13.5766</v>
      </c>
      <c r="FI42">
        <v>100</v>
      </c>
      <c r="FJ42">
        <v>-999.9</v>
      </c>
      <c r="FK42">
        <v>400</v>
      </c>
      <c r="FL42">
        <v>34.0807</v>
      </c>
      <c r="FM42">
        <v>101.196</v>
      </c>
      <c r="FN42">
        <v>100.594</v>
      </c>
    </row>
    <row r="43" spans="1:170">
      <c r="A43">
        <v>27</v>
      </c>
      <c r="B43">
        <v>1605311498.1</v>
      </c>
      <c r="C43">
        <v>8015</v>
      </c>
      <c r="D43" t="s">
        <v>418</v>
      </c>
      <c r="E43" t="s">
        <v>419</v>
      </c>
      <c r="F43" t="s">
        <v>420</v>
      </c>
      <c r="G43" t="s">
        <v>322</v>
      </c>
      <c r="H43">
        <v>1605311490.35</v>
      </c>
      <c r="I43">
        <f>BW43*AG43*(BS43-BT43)/(100*BL43*(1000-AG43*BS43))</f>
        <v>0</v>
      </c>
      <c r="J43">
        <f>BW43*AG43*(BR43-BQ43*(1000-AG43*BT43)/(1000-AG43*BS43))/(100*BL43)</f>
        <v>0</v>
      </c>
      <c r="K43">
        <f>BQ43 - IF(AG43&gt;1, J43*BL43*100.0/(AI43*CE43), 0)</f>
        <v>0</v>
      </c>
      <c r="L43">
        <f>((R43-I43/2)*K43-J43)/(R43+I43/2)</f>
        <v>0</v>
      </c>
      <c r="M43">
        <f>L43*(BX43+BY43)/1000.0</f>
        <v>0</v>
      </c>
      <c r="N43">
        <f>(BQ43 - IF(AG43&gt;1, J43*BL43*100.0/(AI43*CE43), 0))*(BX43+BY43)/1000.0</f>
        <v>0</v>
      </c>
      <c r="O43">
        <f>2.0/((1/Q43-1/P43)+SIGN(Q43)*SQRT((1/Q43-1/P43)*(1/Q43-1/P43) + 4*BM43/((BM43+1)*(BM43+1))*(2*1/Q43*1/P43-1/P43*1/P43)))</f>
        <v>0</v>
      </c>
      <c r="P43">
        <f>IF(LEFT(BN43,1)&lt;&gt;"0",IF(LEFT(BN43,1)="1",3.0,BO43),$D$5+$E$5*(CE43*BX43/($K$5*1000))+$F$5*(CE43*BX43/($K$5*1000))*MAX(MIN(BL43,$J$5),$I$5)*MAX(MIN(BL43,$J$5),$I$5)+$G$5*MAX(MIN(BL43,$J$5),$I$5)*(CE43*BX43/($K$5*1000))+$H$5*(CE43*BX43/($K$5*1000))*(CE43*BX43/($K$5*1000)))</f>
        <v>0</v>
      </c>
      <c r="Q43">
        <f>I43*(1000-(1000*0.61365*exp(17.502*U43/(240.97+U43))/(BX43+BY43)+BS43)/2)/(1000*0.61365*exp(17.502*U43/(240.97+U43))/(BX43+BY43)-BS43)</f>
        <v>0</v>
      </c>
      <c r="R43">
        <f>1/((BM43+1)/(O43/1.6)+1/(P43/1.37)) + BM43/((BM43+1)/(O43/1.6) + BM43/(P43/1.37))</f>
        <v>0</v>
      </c>
      <c r="S43">
        <f>(BI43*BK43)</f>
        <v>0</v>
      </c>
      <c r="T43">
        <f>(BZ43+(S43+2*0.95*5.67E-8*(((BZ43+$B$7)+273)^4-(BZ43+273)^4)-44100*I43)/(1.84*29.3*P43+8*0.95*5.67E-8*(BZ43+273)^3))</f>
        <v>0</v>
      </c>
      <c r="U43">
        <f>($C$7*CA43+$D$7*CB43+$E$7*T43)</f>
        <v>0</v>
      </c>
      <c r="V43">
        <f>0.61365*exp(17.502*U43/(240.97+U43))</f>
        <v>0</v>
      </c>
      <c r="W43">
        <f>(X43/Y43*100)</f>
        <v>0</v>
      </c>
      <c r="X43">
        <f>BS43*(BX43+BY43)/1000</f>
        <v>0</v>
      </c>
      <c r="Y43">
        <f>0.61365*exp(17.502*BZ43/(240.97+BZ43))</f>
        <v>0</v>
      </c>
      <c r="Z43">
        <f>(V43-BS43*(BX43+BY43)/1000)</f>
        <v>0</v>
      </c>
      <c r="AA43">
        <f>(-I43*44100)</f>
        <v>0</v>
      </c>
      <c r="AB43">
        <f>2*29.3*P43*0.92*(BZ43-U43)</f>
        <v>0</v>
      </c>
      <c r="AC43">
        <f>2*0.95*5.67E-8*(((BZ43+$B$7)+273)^4-(U43+273)^4)</f>
        <v>0</v>
      </c>
      <c r="AD43">
        <f>S43+AC43+AA43+AB43</f>
        <v>0</v>
      </c>
      <c r="AE43">
        <v>0</v>
      </c>
      <c r="AF43">
        <v>0</v>
      </c>
      <c r="AG43">
        <f>IF(AE43*$H$13&gt;=AI43,1.0,(AI43/(AI43-AE43*$H$13)))</f>
        <v>0</v>
      </c>
      <c r="AH43">
        <f>(AG43-1)*100</f>
        <v>0</v>
      </c>
      <c r="AI43">
        <f>MAX(0,($B$13+$C$13*CE43)/(1+$D$13*CE43)*BX43/(BZ43+273)*$E$13)</f>
        <v>0</v>
      </c>
      <c r="AJ43" t="s">
        <v>287</v>
      </c>
      <c r="AK43">
        <v>715.476923076923</v>
      </c>
      <c r="AL43">
        <v>3262.08</v>
      </c>
      <c r="AM43">
        <f>AL43-AK43</f>
        <v>0</v>
      </c>
      <c r="AN43">
        <f>AM43/AL43</f>
        <v>0</v>
      </c>
      <c r="AO43">
        <v>-0.577747479816223</v>
      </c>
      <c r="AP43" t="s">
        <v>421</v>
      </c>
      <c r="AQ43">
        <v>829.84648</v>
      </c>
      <c r="AR43">
        <v>1122.47</v>
      </c>
      <c r="AS43">
        <f>1-AQ43/AR43</f>
        <v>0</v>
      </c>
      <c r="AT43">
        <v>0.5</v>
      </c>
      <c r="AU43">
        <f>BI43</f>
        <v>0</v>
      </c>
      <c r="AV43">
        <f>J43</f>
        <v>0</v>
      </c>
      <c r="AW43">
        <f>AS43*AT43*AU43</f>
        <v>0</v>
      </c>
      <c r="AX43">
        <f>BC43/AR43</f>
        <v>0</v>
      </c>
      <c r="AY43">
        <f>(AV43-AO43)/AU43</f>
        <v>0</v>
      </c>
      <c r="AZ43">
        <f>(AL43-AR43)/AR43</f>
        <v>0</v>
      </c>
      <c r="BA43" t="s">
        <v>422</v>
      </c>
      <c r="BB43">
        <v>622.98</v>
      </c>
      <c r="BC43">
        <f>AR43-BB43</f>
        <v>0</v>
      </c>
      <c r="BD43">
        <f>(AR43-AQ43)/(AR43-BB43)</f>
        <v>0</v>
      </c>
      <c r="BE43">
        <f>(AL43-AR43)/(AL43-BB43)</f>
        <v>0</v>
      </c>
      <c r="BF43">
        <f>(AR43-AQ43)/(AR43-AK43)</f>
        <v>0</v>
      </c>
      <c r="BG43">
        <f>(AL43-AR43)/(AL43-AK43)</f>
        <v>0</v>
      </c>
      <c r="BH43">
        <f>$B$11*CF43+$C$11*CG43+$F$11*CH43*(1-CK43)</f>
        <v>0</v>
      </c>
      <c r="BI43">
        <f>BH43*BJ43</f>
        <v>0</v>
      </c>
      <c r="BJ43">
        <f>($B$11*$D$9+$C$11*$D$9+$F$11*((CU43+CM43)/MAX(CU43+CM43+CV43, 0.1)*$I$9+CV43/MAX(CU43+CM43+CV43, 0.1)*$J$9))/($B$11+$C$11+$F$11)</f>
        <v>0</v>
      </c>
      <c r="BK43">
        <f>($B$11*$K$9+$C$11*$K$9+$F$11*((CU43+CM43)/MAX(CU43+CM43+CV43, 0.1)*$P$9+CV43/MAX(CU43+CM43+CV43, 0.1)*$Q$9))/($B$11+$C$11+$F$11)</f>
        <v>0</v>
      </c>
      <c r="BL43">
        <v>6</v>
      </c>
      <c r="BM43">
        <v>0.5</v>
      </c>
      <c r="BN43" t="s">
        <v>290</v>
      </c>
      <c r="BO43">
        <v>2</v>
      </c>
      <c r="BP43">
        <v>1605311490.35</v>
      </c>
      <c r="BQ43">
        <v>386.903966666667</v>
      </c>
      <c r="BR43">
        <v>399.9695</v>
      </c>
      <c r="BS43">
        <v>37.6146533333333</v>
      </c>
      <c r="BT43">
        <v>35.8655666666667</v>
      </c>
      <c r="BU43">
        <v>384.960033333333</v>
      </c>
      <c r="BV43">
        <v>37.1120133333333</v>
      </c>
      <c r="BW43">
        <v>499.994566666667</v>
      </c>
      <c r="BX43">
        <v>101.558</v>
      </c>
      <c r="BY43">
        <v>0.0463224766666667</v>
      </c>
      <c r="BZ43">
        <v>34.9411866666667</v>
      </c>
      <c r="CA43">
        <v>34.94722</v>
      </c>
      <c r="CB43">
        <v>999.9</v>
      </c>
      <c r="CC43">
        <v>0</v>
      </c>
      <c r="CD43">
        <v>0</v>
      </c>
      <c r="CE43">
        <v>9994.49666666667</v>
      </c>
      <c r="CF43">
        <v>0</v>
      </c>
      <c r="CG43">
        <v>219.296066666667</v>
      </c>
      <c r="CH43">
        <v>1399.99733333333</v>
      </c>
      <c r="CI43">
        <v>0.899991866666666</v>
      </c>
      <c r="CJ43">
        <v>0.10000824</v>
      </c>
      <c r="CK43">
        <v>0</v>
      </c>
      <c r="CL43">
        <v>829.8032</v>
      </c>
      <c r="CM43">
        <v>4.99938</v>
      </c>
      <c r="CN43">
        <v>11707.0533333333</v>
      </c>
      <c r="CO43">
        <v>11164.2833333333</v>
      </c>
      <c r="CP43">
        <v>48.312</v>
      </c>
      <c r="CQ43">
        <v>49.4748</v>
      </c>
      <c r="CR43">
        <v>48.812</v>
      </c>
      <c r="CS43">
        <v>49.8832666666667</v>
      </c>
      <c r="CT43">
        <v>50.3956666666667</v>
      </c>
      <c r="CU43">
        <v>1255.48533333333</v>
      </c>
      <c r="CV43">
        <v>139.512</v>
      </c>
      <c r="CW43">
        <v>0</v>
      </c>
      <c r="CX43">
        <v>433.900000095367</v>
      </c>
      <c r="CY43">
        <v>0</v>
      </c>
      <c r="CZ43">
        <v>829.84648</v>
      </c>
      <c r="DA43">
        <v>2.36846151271102</v>
      </c>
      <c r="DB43">
        <v>28.1615384463168</v>
      </c>
      <c r="DC43">
        <v>11707.448</v>
      </c>
      <c r="DD43">
        <v>15</v>
      </c>
      <c r="DE43">
        <v>1605311346.1</v>
      </c>
      <c r="DF43" t="s">
        <v>423</v>
      </c>
      <c r="DG43">
        <v>1605311340.1</v>
      </c>
      <c r="DH43">
        <v>1605311346.1</v>
      </c>
      <c r="DI43">
        <v>13</v>
      </c>
      <c r="DJ43">
        <v>0.01</v>
      </c>
      <c r="DK43">
        <v>0.002</v>
      </c>
      <c r="DL43">
        <v>1.944</v>
      </c>
      <c r="DM43">
        <v>0.503</v>
      </c>
      <c r="DN43">
        <v>399</v>
      </c>
      <c r="DO43">
        <v>34</v>
      </c>
      <c r="DP43">
        <v>0.09</v>
      </c>
      <c r="DQ43">
        <v>0.03</v>
      </c>
      <c r="DR43">
        <v>10.3481344534339</v>
      </c>
      <c r="DS43">
        <v>-3.11633007328973</v>
      </c>
      <c r="DT43">
        <v>0.291428392476318</v>
      </c>
      <c r="DU43">
        <v>0</v>
      </c>
      <c r="DV43">
        <v>-13.08474</v>
      </c>
      <c r="DW43">
        <v>3.26691523915462</v>
      </c>
      <c r="DX43">
        <v>0.324237967754138</v>
      </c>
      <c r="DY43">
        <v>0</v>
      </c>
      <c r="DZ43">
        <v>1.74943233333333</v>
      </c>
      <c r="EA43">
        <v>-0.0282909010011103</v>
      </c>
      <c r="EB43">
        <v>0.0129810502100391</v>
      </c>
      <c r="EC43">
        <v>1</v>
      </c>
      <c r="ED43">
        <v>1</v>
      </c>
      <c r="EE43">
        <v>3</v>
      </c>
      <c r="EF43" t="s">
        <v>297</v>
      </c>
      <c r="EG43">
        <v>100</v>
      </c>
      <c r="EH43">
        <v>100</v>
      </c>
      <c r="EI43">
        <v>1.944</v>
      </c>
      <c r="EJ43">
        <v>0.5027</v>
      </c>
      <c r="EK43">
        <v>1.94394999999997</v>
      </c>
      <c r="EL43">
        <v>0</v>
      </c>
      <c r="EM43">
        <v>0</v>
      </c>
      <c r="EN43">
        <v>0</v>
      </c>
      <c r="EO43">
        <v>0.502629999999989</v>
      </c>
      <c r="EP43">
        <v>0</v>
      </c>
      <c r="EQ43">
        <v>0</v>
      </c>
      <c r="ER43">
        <v>0</v>
      </c>
      <c r="ES43">
        <v>-1</v>
      </c>
      <c r="ET43">
        <v>-1</v>
      </c>
      <c r="EU43">
        <v>-1</v>
      </c>
      <c r="EV43">
        <v>-1</v>
      </c>
      <c r="EW43">
        <v>2.6</v>
      </c>
      <c r="EX43">
        <v>2.5</v>
      </c>
      <c r="EY43">
        <v>2</v>
      </c>
      <c r="EZ43">
        <v>491.13</v>
      </c>
      <c r="FA43">
        <v>547.467</v>
      </c>
      <c r="FB43">
        <v>33.6903</v>
      </c>
      <c r="FC43">
        <v>32.3881</v>
      </c>
      <c r="FD43">
        <v>30.0001</v>
      </c>
      <c r="FE43">
        <v>32.0325</v>
      </c>
      <c r="FF43">
        <v>32.0835</v>
      </c>
      <c r="FG43">
        <v>20.5454</v>
      </c>
      <c r="FH43">
        <v>5.36601</v>
      </c>
      <c r="FI43">
        <v>100</v>
      </c>
      <c r="FJ43">
        <v>-999.9</v>
      </c>
      <c r="FK43">
        <v>400</v>
      </c>
      <c r="FL43">
        <v>36.0155</v>
      </c>
      <c r="FM43">
        <v>101.176</v>
      </c>
      <c r="FN43">
        <v>100.575</v>
      </c>
    </row>
    <row r="44" spans="1:170">
      <c r="A44">
        <v>28</v>
      </c>
      <c r="B44">
        <v>1605311691.1</v>
      </c>
      <c r="C44">
        <v>8208</v>
      </c>
      <c r="D44" t="s">
        <v>426</v>
      </c>
      <c r="E44" t="s">
        <v>427</v>
      </c>
      <c r="F44" t="s">
        <v>420</v>
      </c>
      <c r="G44" t="s">
        <v>322</v>
      </c>
      <c r="H44">
        <v>1605311683.1</v>
      </c>
      <c r="I44">
        <f>BW44*AG44*(BS44-BT44)/(100*BL44*(1000-AG44*BS44))</f>
        <v>0</v>
      </c>
      <c r="J44">
        <f>BW44*AG44*(BR44-BQ44*(1000-AG44*BT44)/(1000-AG44*BS44))/(100*BL44)</f>
        <v>0</v>
      </c>
      <c r="K44">
        <f>BQ44 - IF(AG44&gt;1, J44*BL44*100.0/(AI44*CE44), 0)</f>
        <v>0</v>
      </c>
      <c r="L44">
        <f>((R44-I44/2)*K44-J44)/(R44+I44/2)</f>
        <v>0</v>
      </c>
      <c r="M44">
        <f>L44*(BX44+BY44)/1000.0</f>
        <v>0</v>
      </c>
      <c r="N44">
        <f>(BQ44 - IF(AG44&gt;1, J44*BL44*100.0/(AI44*CE44), 0))*(BX44+BY44)/1000.0</f>
        <v>0</v>
      </c>
      <c r="O44">
        <f>2.0/((1/Q44-1/P44)+SIGN(Q44)*SQRT((1/Q44-1/P44)*(1/Q44-1/P44) + 4*BM44/((BM44+1)*(BM44+1))*(2*1/Q44*1/P44-1/P44*1/P44)))</f>
        <v>0</v>
      </c>
      <c r="P44">
        <f>IF(LEFT(BN44,1)&lt;&gt;"0",IF(LEFT(BN44,1)="1",3.0,BO44),$D$5+$E$5*(CE44*BX44/($K$5*1000))+$F$5*(CE44*BX44/($K$5*1000))*MAX(MIN(BL44,$J$5),$I$5)*MAX(MIN(BL44,$J$5),$I$5)+$G$5*MAX(MIN(BL44,$J$5),$I$5)*(CE44*BX44/($K$5*1000))+$H$5*(CE44*BX44/($K$5*1000))*(CE44*BX44/($K$5*1000)))</f>
        <v>0</v>
      </c>
      <c r="Q44">
        <f>I44*(1000-(1000*0.61365*exp(17.502*U44/(240.97+U44))/(BX44+BY44)+BS44)/2)/(1000*0.61365*exp(17.502*U44/(240.97+U44))/(BX44+BY44)-BS44)</f>
        <v>0</v>
      </c>
      <c r="R44">
        <f>1/((BM44+1)/(O44/1.6)+1/(P44/1.37)) + BM44/((BM44+1)/(O44/1.6) + BM44/(P44/1.37))</f>
        <v>0</v>
      </c>
      <c r="S44">
        <f>(BI44*BK44)</f>
        <v>0</v>
      </c>
      <c r="T44">
        <f>(BZ44+(S44+2*0.95*5.67E-8*(((BZ44+$B$7)+273)^4-(BZ44+273)^4)-44100*I44)/(1.84*29.3*P44+8*0.95*5.67E-8*(BZ44+273)^3))</f>
        <v>0</v>
      </c>
      <c r="U44">
        <f>($C$7*CA44+$D$7*CB44+$E$7*T44)</f>
        <v>0</v>
      </c>
      <c r="V44">
        <f>0.61365*exp(17.502*U44/(240.97+U44))</f>
        <v>0</v>
      </c>
      <c r="W44">
        <f>(X44/Y44*100)</f>
        <v>0</v>
      </c>
      <c r="X44">
        <f>BS44*(BX44+BY44)/1000</f>
        <v>0</v>
      </c>
      <c r="Y44">
        <f>0.61365*exp(17.502*BZ44/(240.97+BZ44))</f>
        <v>0</v>
      </c>
      <c r="Z44">
        <f>(V44-BS44*(BX44+BY44)/1000)</f>
        <v>0</v>
      </c>
      <c r="AA44">
        <f>(-I44*44100)</f>
        <v>0</v>
      </c>
      <c r="AB44">
        <f>2*29.3*P44*0.92*(BZ44-U44)</f>
        <v>0</v>
      </c>
      <c r="AC44">
        <f>2*0.95*5.67E-8*(((BZ44+$B$7)+273)^4-(U44+273)^4)</f>
        <v>0</v>
      </c>
      <c r="AD44">
        <f>S44+AC44+AA44+AB44</f>
        <v>0</v>
      </c>
      <c r="AE44">
        <v>0</v>
      </c>
      <c r="AF44">
        <v>0</v>
      </c>
      <c r="AG44">
        <f>IF(AE44*$H$13&gt;=AI44,1.0,(AI44/(AI44-AE44*$H$13)))</f>
        <v>0</v>
      </c>
      <c r="AH44">
        <f>(AG44-1)*100</f>
        <v>0</v>
      </c>
      <c r="AI44">
        <f>MAX(0,($B$13+$C$13*CE44)/(1+$D$13*CE44)*BX44/(BZ44+273)*$E$13)</f>
        <v>0</v>
      </c>
      <c r="AJ44" t="s">
        <v>287</v>
      </c>
      <c r="AK44">
        <v>715.476923076923</v>
      </c>
      <c r="AL44">
        <v>3262.08</v>
      </c>
      <c r="AM44">
        <f>AL44-AK44</f>
        <v>0</v>
      </c>
      <c r="AN44">
        <f>AM44/AL44</f>
        <v>0</v>
      </c>
      <c r="AO44">
        <v>-0.577747479816223</v>
      </c>
      <c r="AP44" t="s">
        <v>428</v>
      </c>
      <c r="AQ44">
        <v>774.516</v>
      </c>
      <c r="AR44">
        <v>1002.6</v>
      </c>
      <c r="AS44">
        <f>1-AQ44/AR44</f>
        <v>0</v>
      </c>
      <c r="AT44">
        <v>0.5</v>
      </c>
      <c r="AU44">
        <f>BI44</f>
        <v>0</v>
      </c>
      <c r="AV44">
        <f>J44</f>
        <v>0</v>
      </c>
      <c r="AW44">
        <f>AS44*AT44*AU44</f>
        <v>0</v>
      </c>
      <c r="AX44">
        <f>BC44/AR44</f>
        <v>0</v>
      </c>
      <c r="AY44">
        <f>(AV44-AO44)/AU44</f>
        <v>0</v>
      </c>
      <c r="AZ44">
        <f>(AL44-AR44)/AR44</f>
        <v>0</v>
      </c>
      <c r="BA44" t="s">
        <v>429</v>
      </c>
      <c r="BB44">
        <v>586.79</v>
      </c>
      <c r="BC44">
        <f>AR44-BB44</f>
        <v>0</v>
      </c>
      <c r="BD44">
        <f>(AR44-AQ44)/(AR44-BB44)</f>
        <v>0</v>
      </c>
      <c r="BE44">
        <f>(AL44-AR44)/(AL44-BB44)</f>
        <v>0</v>
      </c>
      <c r="BF44">
        <f>(AR44-AQ44)/(AR44-AK44)</f>
        <v>0</v>
      </c>
      <c r="BG44">
        <f>(AL44-AR44)/(AL44-AK44)</f>
        <v>0</v>
      </c>
      <c r="BH44">
        <f>$B$11*CF44+$C$11*CG44+$F$11*CH44*(1-CK44)</f>
        <v>0</v>
      </c>
      <c r="BI44">
        <f>BH44*BJ44</f>
        <v>0</v>
      </c>
      <c r="BJ44">
        <f>($B$11*$D$9+$C$11*$D$9+$F$11*((CU44+CM44)/MAX(CU44+CM44+CV44, 0.1)*$I$9+CV44/MAX(CU44+CM44+CV44, 0.1)*$J$9))/($B$11+$C$11+$F$11)</f>
        <v>0</v>
      </c>
      <c r="BK44">
        <f>($B$11*$K$9+$C$11*$K$9+$F$11*((CU44+CM44)/MAX(CU44+CM44+CV44, 0.1)*$P$9+CV44/MAX(CU44+CM44+CV44, 0.1)*$Q$9))/($B$11+$C$11+$F$11)</f>
        <v>0</v>
      </c>
      <c r="BL44">
        <v>6</v>
      </c>
      <c r="BM44">
        <v>0.5</v>
      </c>
      <c r="BN44" t="s">
        <v>290</v>
      </c>
      <c r="BO44">
        <v>2</v>
      </c>
      <c r="BP44">
        <v>1605311683.1</v>
      </c>
      <c r="BQ44">
        <v>386.087</v>
      </c>
      <c r="BR44">
        <v>399.122580645161</v>
      </c>
      <c r="BS44">
        <v>37.723135483871</v>
      </c>
      <c r="BT44">
        <v>35.3603838709678</v>
      </c>
      <c r="BU44">
        <v>384.143</v>
      </c>
      <c r="BV44">
        <v>37.2204967741936</v>
      </c>
      <c r="BW44">
        <v>500.007903225806</v>
      </c>
      <c r="BX44">
        <v>101.561322580645</v>
      </c>
      <c r="BY44">
        <v>0.0467536096774194</v>
      </c>
      <c r="BZ44">
        <v>34.9315032258065</v>
      </c>
      <c r="CA44">
        <v>34.9030516129032</v>
      </c>
      <c r="CB44">
        <v>999.9</v>
      </c>
      <c r="CC44">
        <v>0</v>
      </c>
      <c r="CD44">
        <v>0</v>
      </c>
      <c r="CE44">
        <v>10000.2783870968</v>
      </c>
      <c r="CF44">
        <v>0</v>
      </c>
      <c r="CG44">
        <v>212.656677419355</v>
      </c>
      <c r="CH44">
        <v>1399.9964516129</v>
      </c>
      <c r="CI44">
        <v>0.899991032258065</v>
      </c>
      <c r="CJ44">
        <v>0.100008929032258</v>
      </c>
      <c r="CK44">
        <v>0</v>
      </c>
      <c r="CL44">
        <v>774.941903225806</v>
      </c>
      <c r="CM44">
        <v>4.99938</v>
      </c>
      <c r="CN44">
        <v>10949.8935483871</v>
      </c>
      <c r="CO44">
        <v>11164.2709677419</v>
      </c>
      <c r="CP44">
        <v>48.625</v>
      </c>
      <c r="CQ44">
        <v>49.75</v>
      </c>
      <c r="CR44">
        <v>49.125</v>
      </c>
      <c r="CS44">
        <v>50.175</v>
      </c>
      <c r="CT44">
        <v>50.687</v>
      </c>
      <c r="CU44">
        <v>1255.48774193548</v>
      </c>
      <c r="CV44">
        <v>139.512903225806</v>
      </c>
      <c r="CW44">
        <v>0</v>
      </c>
      <c r="CX44">
        <v>192.200000047684</v>
      </c>
      <c r="CY44">
        <v>0</v>
      </c>
      <c r="CZ44">
        <v>774.516</v>
      </c>
      <c r="DA44">
        <v>-30.6650000151606</v>
      </c>
      <c r="DB44">
        <v>-432.146153838202</v>
      </c>
      <c r="DC44">
        <v>10943.52</v>
      </c>
      <c r="DD44">
        <v>15</v>
      </c>
      <c r="DE44">
        <v>1605311346.1</v>
      </c>
      <c r="DF44" t="s">
        <v>423</v>
      </c>
      <c r="DG44">
        <v>1605311340.1</v>
      </c>
      <c r="DH44">
        <v>1605311346.1</v>
      </c>
      <c r="DI44">
        <v>13</v>
      </c>
      <c r="DJ44">
        <v>0.01</v>
      </c>
      <c r="DK44">
        <v>0.002</v>
      </c>
      <c r="DL44">
        <v>1.944</v>
      </c>
      <c r="DM44">
        <v>0.503</v>
      </c>
      <c r="DN44">
        <v>399</v>
      </c>
      <c r="DO44">
        <v>34</v>
      </c>
      <c r="DP44">
        <v>0.09</v>
      </c>
      <c r="DQ44">
        <v>0.03</v>
      </c>
      <c r="DR44">
        <v>9.95071788580361</v>
      </c>
      <c r="DS44">
        <v>9.99575252072341</v>
      </c>
      <c r="DT44">
        <v>0.780958252023346</v>
      </c>
      <c r="DU44">
        <v>0</v>
      </c>
      <c r="DV44">
        <v>-12.99803</v>
      </c>
      <c r="DW44">
        <v>-12.5194918798665</v>
      </c>
      <c r="DX44">
        <v>0.934878749767405</v>
      </c>
      <c r="DY44">
        <v>0</v>
      </c>
      <c r="DZ44">
        <v>2.36410366666667</v>
      </c>
      <c r="EA44">
        <v>-0.339105583982206</v>
      </c>
      <c r="EB44">
        <v>0.0244805240253463</v>
      </c>
      <c r="EC44">
        <v>0</v>
      </c>
      <c r="ED44">
        <v>0</v>
      </c>
      <c r="EE44">
        <v>3</v>
      </c>
      <c r="EF44" t="s">
        <v>344</v>
      </c>
      <c r="EG44">
        <v>100</v>
      </c>
      <c r="EH44">
        <v>100</v>
      </c>
      <c r="EI44">
        <v>1.944</v>
      </c>
      <c r="EJ44">
        <v>0.5026</v>
      </c>
      <c r="EK44">
        <v>1.94394999999997</v>
      </c>
      <c r="EL44">
        <v>0</v>
      </c>
      <c r="EM44">
        <v>0</v>
      </c>
      <c r="EN44">
        <v>0</v>
      </c>
      <c r="EO44">
        <v>0.502629999999989</v>
      </c>
      <c r="EP44">
        <v>0</v>
      </c>
      <c r="EQ44">
        <v>0</v>
      </c>
      <c r="ER44">
        <v>0</v>
      </c>
      <c r="ES44">
        <v>-1</v>
      </c>
      <c r="ET44">
        <v>-1</v>
      </c>
      <c r="EU44">
        <v>-1</v>
      </c>
      <c r="EV44">
        <v>-1</v>
      </c>
      <c r="EW44">
        <v>5.8</v>
      </c>
      <c r="EX44">
        <v>5.8</v>
      </c>
      <c r="EY44">
        <v>2</v>
      </c>
      <c r="EZ44">
        <v>494.624</v>
      </c>
      <c r="FA44">
        <v>546.346</v>
      </c>
      <c r="FB44">
        <v>33.7078</v>
      </c>
      <c r="FC44">
        <v>32.411</v>
      </c>
      <c r="FD44">
        <v>30.0002</v>
      </c>
      <c r="FE44">
        <v>32.0537</v>
      </c>
      <c r="FF44">
        <v>32.1034</v>
      </c>
      <c r="FG44">
        <v>20.4616</v>
      </c>
      <c r="FH44">
        <v>7.93398</v>
      </c>
      <c r="FI44">
        <v>100</v>
      </c>
      <c r="FJ44">
        <v>-999.9</v>
      </c>
      <c r="FK44">
        <v>400</v>
      </c>
      <c r="FL44">
        <v>35.3875</v>
      </c>
      <c r="FM44">
        <v>101.169</v>
      </c>
      <c r="FN44">
        <v>100.575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5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19</v>
      </c>
    </row>
    <row r="12" spans="1:2">
      <c r="A12" t="s">
        <v>21</v>
      </c>
      <c r="B12" t="s">
        <v>17</v>
      </c>
    </row>
    <row r="13" spans="1:2">
      <c r="A13" t="s">
        <v>22</v>
      </c>
      <c r="B13" t="s">
        <v>11</v>
      </c>
    </row>
    <row r="14" spans="1:2">
      <c r="A14" t="s">
        <v>23</v>
      </c>
      <c r="B14" t="s">
        <v>24</v>
      </c>
    </row>
    <row r="15" spans="1:2">
      <c r="A15" t="s">
        <v>424</v>
      </c>
      <c r="B15" t="s">
        <v>425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2020-11-13T15:55:16Z</dcterms:created>
  <dcterms:modified xsi:type="dcterms:W3CDTF">2020-11-13T15:55:16Z</dcterms:modified>
</cp:coreProperties>
</file>