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0C43AAFF-7F90-4589-98B1-D7CA6DADC15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8" i="1" l="1"/>
  <c r="BN28" i="1"/>
  <c r="BM28" i="1"/>
  <c r="AW28" i="1" s="1"/>
  <c r="AY28" i="1" s="1"/>
  <c r="BL28" i="1"/>
  <c r="BJ28" i="1"/>
  <c r="BK28" i="1" s="1"/>
  <c r="BI28" i="1"/>
  <c r="BH28" i="1"/>
  <c r="BG28" i="1"/>
  <c r="BF28" i="1"/>
  <c r="BE28" i="1"/>
  <c r="BB28" i="1"/>
  <c r="AZ28" i="1"/>
  <c r="AU28" i="1"/>
  <c r="AO28" i="1"/>
  <c r="AN28" i="1"/>
  <c r="AI28" i="1"/>
  <c r="AG28" i="1"/>
  <c r="K28" i="1" s="1"/>
  <c r="Y28" i="1"/>
  <c r="X28" i="1"/>
  <c r="W28" i="1"/>
  <c r="S28" i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B27" i="1"/>
  <c r="AZ27" i="1"/>
  <c r="AU27" i="1"/>
  <c r="AN27" i="1"/>
  <c r="AO27" i="1" s="1"/>
  <c r="AI27" i="1"/>
  <c r="AG27" i="1" s="1"/>
  <c r="Y27" i="1"/>
  <c r="X27" i="1"/>
  <c r="W27" i="1" s="1"/>
  <c r="P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 s="1"/>
  <c r="Y26" i="1"/>
  <c r="X26" i="1"/>
  <c r="W26" i="1" s="1"/>
  <c r="P26" i="1"/>
  <c r="BO25" i="1"/>
  <c r="BN25" i="1"/>
  <c r="BL25" i="1"/>
  <c r="BM25" i="1" s="1"/>
  <c r="BJ25" i="1"/>
  <c r="BK25" i="1" s="1"/>
  <c r="BI25" i="1"/>
  <c r="BH25" i="1"/>
  <c r="BG25" i="1"/>
  <c r="BF25" i="1"/>
  <c r="BE25" i="1"/>
  <c r="BB25" i="1"/>
  <c r="AZ25" i="1"/>
  <c r="AU25" i="1"/>
  <c r="AN25" i="1"/>
  <c r="AO25" i="1" s="1"/>
  <c r="AI25" i="1"/>
  <c r="AG25" i="1"/>
  <c r="K25" i="1" s="1"/>
  <c r="Y25" i="1"/>
  <c r="X25" i="1"/>
  <c r="W25" i="1"/>
  <c r="P25" i="1"/>
  <c r="N25" i="1"/>
  <c r="BO24" i="1"/>
  <c r="BN24" i="1"/>
  <c r="BM24" i="1"/>
  <c r="AW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Y24" i="1" s="1"/>
  <c r="AO24" i="1"/>
  <c r="AN24" i="1"/>
  <c r="AI24" i="1"/>
  <c r="AG24" i="1"/>
  <c r="I24" i="1" s="1"/>
  <c r="Y24" i="1"/>
  <c r="X24" i="1"/>
  <c r="W24" i="1"/>
  <c r="S24" i="1"/>
  <c r="P24" i="1"/>
  <c r="K24" i="1"/>
  <c r="BO23" i="1"/>
  <c r="BN23" i="1"/>
  <c r="BL23" i="1"/>
  <c r="BM23" i="1" s="1"/>
  <c r="BJ23" i="1"/>
  <c r="BK23" i="1" s="1"/>
  <c r="BI23" i="1"/>
  <c r="BH23" i="1"/>
  <c r="BG23" i="1"/>
  <c r="BF23" i="1"/>
  <c r="BE23" i="1"/>
  <c r="BB23" i="1"/>
  <c r="AZ23" i="1"/>
  <c r="AU23" i="1"/>
  <c r="AN23" i="1"/>
  <c r="AO23" i="1" s="1"/>
  <c r="AI23" i="1"/>
  <c r="AG23" i="1" s="1"/>
  <c r="Y23" i="1"/>
  <c r="X23" i="1"/>
  <c r="W23" i="1" s="1"/>
  <c r="P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B22" i="1"/>
  <c r="AZ22" i="1"/>
  <c r="AU22" i="1"/>
  <c r="AN22" i="1"/>
  <c r="AO22" i="1" s="1"/>
  <c r="AI22" i="1"/>
  <c r="AG22" i="1" s="1"/>
  <c r="Y22" i="1"/>
  <c r="W22" i="1" s="1"/>
  <c r="X22" i="1"/>
  <c r="P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AZ21" i="1" s="1"/>
  <c r="BB21" i="1"/>
  <c r="AU21" i="1"/>
  <c r="AN21" i="1"/>
  <c r="AO21" i="1" s="1"/>
  <c r="AI21" i="1"/>
  <c r="AG21" i="1"/>
  <c r="AH21" i="1" s="1"/>
  <c r="Y21" i="1"/>
  <c r="X21" i="1"/>
  <c r="W21" i="1"/>
  <c r="P21" i="1"/>
  <c r="N21" i="1"/>
  <c r="K21" i="1"/>
  <c r="J21" i="1"/>
  <c r="AX21" i="1" s="1"/>
  <c r="BO20" i="1"/>
  <c r="BN20" i="1"/>
  <c r="BM20" i="1"/>
  <c r="AW20" i="1" s="1"/>
  <c r="AY20" i="1" s="1"/>
  <c r="BL20" i="1"/>
  <c r="BJ20" i="1"/>
  <c r="BK20" i="1" s="1"/>
  <c r="BI20" i="1"/>
  <c r="BH20" i="1"/>
  <c r="BG20" i="1"/>
  <c r="BF20" i="1"/>
  <c r="BE20" i="1"/>
  <c r="BB20" i="1"/>
  <c r="AZ20" i="1"/>
  <c r="AU20" i="1"/>
  <c r="AO20" i="1"/>
  <c r="AN20" i="1"/>
  <c r="AI20" i="1"/>
  <c r="AG20" i="1"/>
  <c r="K20" i="1" s="1"/>
  <c r="Y20" i="1"/>
  <c r="X20" i="1"/>
  <c r="W20" i="1"/>
  <c r="S20" i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B19" i="1"/>
  <c r="AZ19" i="1"/>
  <c r="AU19" i="1"/>
  <c r="AN19" i="1"/>
  <c r="AO19" i="1" s="1"/>
  <c r="AI19" i="1"/>
  <c r="AG19" i="1" s="1"/>
  <c r="Y19" i="1"/>
  <c r="X19" i="1"/>
  <c r="W19" i="1" s="1"/>
  <c r="P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 s="1"/>
  <c r="Y18" i="1"/>
  <c r="W18" i="1" s="1"/>
  <c r="X18" i="1"/>
  <c r="P18" i="1"/>
  <c r="BO17" i="1"/>
  <c r="BN17" i="1"/>
  <c r="BL17" i="1"/>
  <c r="BM17" i="1" s="1"/>
  <c r="BJ17" i="1"/>
  <c r="BK17" i="1" s="1"/>
  <c r="BI17" i="1"/>
  <c r="BH17" i="1"/>
  <c r="BG17" i="1"/>
  <c r="BF17" i="1"/>
  <c r="BE17" i="1"/>
  <c r="BB17" i="1"/>
  <c r="AZ17" i="1"/>
  <c r="AU17" i="1"/>
  <c r="AN17" i="1"/>
  <c r="AO17" i="1" s="1"/>
  <c r="AI17" i="1"/>
  <c r="AG17" i="1"/>
  <c r="J17" i="1" s="1"/>
  <c r="AX17" i="1" s="1"/>
  <c r="Y17" i="1"/>
  <c r="X17" i="1"/>
  <c r="W17" i="1"/>
  <c r="P17" i="1"/>
  <c r="N17" i="1"/>
  <c r="AA24" i="1" l="1"/>
  <c r="S25" i="1"/>
  <c r="AW25" i="1"/>
  <c r="AY25" i="1" s="1"/>
  <c r="J19" i="1"/>
  <c r="AX19" i="1" s="1"/>
  <c r="I19" i="1"/>
  <c r="AH19" i="1"/>
  <c r="N19" i="1"/>
  <c r="K19" i="1"/>
  <c r="N18" i="1"/>
  <c r="K18" i="1"/>
  <c r="J18" i="1"/>
  <c r="AX18" i="1" s="1"/>
  <c r="BA18" i="1" s="1"/>
  <c r="AH18" i="1"/>
  <c r="I18" i="1"/>
  <c r="BA17" i="1"/>
  <c r="AW18" i="1"/>
  <c r="AY18" i="1" s="1"/>
  <c r="S18" i="1"/>
  <c r="AW19" i="1"/>
  <c r="AY19" i="1" s="1"/>
  <c r="S19" i="1"/>
  <c r="K22" i="1"/>
  <c r="J22" i="1"/>
  <c r="AX22" i="1" s="1"/>
  <c r="BA22" i="1" s="1"/>
  <c r="I22" i="1"/>
  <c r="AH22" i="1"/>
  <c r="N22" i="1"/>
  <c r="N23" i="1"/>
  <c r="K23" i="1"/>
  <c r="J23" i="1"/>
  <c r="AX23" i="1" s="1"/>
  <c r="BA23" i="1" s="1"/>
  <c r="I23" i="1"/>
  <c r="AH23" i="1"/>
  <c r="AW21" i="1"/>
  <c r="BA21" i="1" s="1"/>
  <c r="S21" i="1"/>
  <c r="S22" i="1"/>
  <c r="AW22" i="1"/>
  <c r="AY22" i="1" s="1"/>
  <c r="N26" i="1"/>
  <c r="K26" i="1"/>
  <c r="J26" i="1"/>
  <c r="AX26" i="1" s="1"/>
  <c r="BA26" i="1" s="1"/>
  <c r="I26" i="1"/>
  <c r="AH26" i="1"/>
  <c r="S17" i="1"/>
  <c r="AW17" i="1"/>
  <c r="AY17" i="1" s="1"/>
  <c r="J27" i="1"/>
  <c r="AX27" i="1" s="1"/>
  <c r="BA27" i="1" s="1"/>
  <c r="I27" i="1"/>
  <c r="AH27" i="1"/>
  <c r="N27" i="1"/>
  <c r="K27" i="1"/>
  <c r="AY21" i="1"/>
  <c r="AW23" i="1"/>
  <c r="AY23" i="1" s="1"/>
  <c r="S23" i="1"/>
  <c r="S26" i="1"/>
  <c r="AW26" i="1"/>
  <c r="AY26" i="1" s="1"/>
  <c r="AW27" i="1"/>
  <c r="AY27" i="1" s="1"/>
  <c r="S27" i="1"/>
  <c r="N20" i="1"/>
  <c r="I21" i="1"/>
  <c r="J24" i="1"/>
  <c r="AX24" i="1" s="1"/>
  <c r="BA24" i="1" s="1"/>
  <c r="N28" i="1"/>
  <c r="AH20" i="1"/>
  <c r="AH17" i="1"/>
  <c r="I20" i="1"/>
  <c r="T20" i="1" s="1"/>
  <c r="U20" i="1" s="1"/>
  <c r="AH25" i="1"/>
  <c r="I28" i="1"/>
  <c r="T24" i="1"/>
  <c r="U24" i="1" s="1"/>
  <c r="Q24" i="1" s="1"/>
  <c r="O24" i="1" s="1"/>
  <c r="R24" i="1" s="1"/>
  <c r="L24" i="1" s="1"/>
  <c r="M24" i="1" s="1"/>
  <c r="AH28" i="1"/>
  <c r="I17" i="1"/>
  <c r="J20" i="1"/>
  <c r="AX20" i="1" s="1"/>
  <c r="BA20" i="1" s="1"/>
  <c r="N24" i="1"/>
  <c r="I25" i="1"/>
  <c r="J28" i="1"/>
  <c r="AX28" i="1" s="1"/>
  <c r="BA28" i="1" s="1"/>
  <c r="J25" i="1"/>
  <c r="AX25" i="1" s="1"/>
  <c r="K17" i="1"/>
  <c r="AH24" i="1"/>
  <c r="AC20" i="1" l="1"/>
  <c r="V20" i="1"/>
  <c r="Z20" i="1" s="1"/>
  <c r="AB20" i="1"/>
  <c r="AA28" i="1"/>
  <c r="T23" i="1"/>
  <c r="U23" i="1" s="1"/>
  <c r="AA18" i="1"/>
  <c r="T27" i="1"/>
  <c r="U27" i="1" s="1"/>
  <c r="Q27" i="1" s="1"/>
  <c r="O27" i="1" s="1"/>
  <c r="R27" i="1" s="1"/>
  <c r="L27" i="1" s="1"/>
  <c r="M27" i="1" s="1"/>
  <c r="T22" i="1"/>
  <c r="U22" i="1" s="1"/>
  <c r="Q19" i="1"/>
  <c r="O19" i="1" s="1"/>
  <c r="R19" i="1" s="1"/>
  <c r="L19" i="1" s="1"/>
  <c r="M19" i="1" s="1"/>
  <c r="AA19" i="1"/>
  <c r="AA22" i="1"/>
  <c r="T26" i="1"/>
  <c r="U26" i="1" s="1"/>
  <c r="T25" i="1"/>
  <c r="U25" i="1" s="1"/>
  <c r="AA23" i="1"/>
  <c r="T28" i="1"/>
  <c r="U28" i="1" s="1"/>
  <c r="T19" i="1"/>
  <c r="U19" i="1" s="1"/>
  <c r="AA25" i="1"/>
  <c r="Q25" i="1"/>
  <c r="O25" i="1" s="1"/>
  <c r="R25" i="1" s="1"/>
  <c r="L25" i="1" s="1"/>
  <c r="M25" i="1" s="1"/>
  <c r="T17" i="1"/>
  <c r="U17" i="1" s="1"/>
  <c r="T21" i="1"/>
  <c r="U21" i="1" s="1"/>
  <c r="T18" i="1"/>
  <c r="U18" i="1" s="1"/>
  <c r="BA19" i="1"/>
  <c r="V24" i="1"/>
  <c r="Z24" i="1" s="1"/>
  <c r="AB24" i="1"/>
  <c r="AC24" i="1"/>
  <c r="AD24" i="1" s="1"/>
  <c r="AA27" i="1"/>
  <c r="BA25" i="1"/>
  <c r="AA21" i="1"/>
  <c r="Q20" i="1"/>
  <c r="O20" i="1" s="1"/>
  <c r="R20" i="1" s="1"/>
  <c r="L20" i="1" s="1"/>
  <c r="M20" i="1" s="1"/>
  <c r="AA20" i="1"/>
  <c r="AA17" i="1"/>
  <c r="Q17" i="1"/>
  <c r="O17" i="1" s="1"/>
  <c r="R17" i="1" s="1"/>
  <c r="L17" i="1" s="1"/>
  <c r="M17" i="1" s="1"/>
  <c r="AA26" i="1"/>
  <c r="AC28" i="1" l="1"/>
  <c r="V28" i="1"/>
  <c r="Z28" i="1" s="1"/>
  <c r="AB28" i="1"/>
  <c r="V23" i="1"/>
  <c r="Z23" i="1" s="1"/>
  <c r="AC23" i="1"/>
  <c r="AB23" i="1"/>
  <c r="V17" i="1"/>
  <c r="Z17" i="1" s="1"/>
  <c r="AC17" i="1"/>
  <c r="AD17" i="1" s="1"/>
  <c r="AB17" i="1"/>
  <c r="V22" i="1"/>
  <c r="Z22" i="1" s="1"/>
  <c r="AB22" i="1"/>
  <c r="AC22" i="1"/>
  <c r="Q28" i="1"/>
  <c r="O28" i="1" s="1"/>
  <c r="R28" i="1" s="1"/>
  <c r="L28" i="1" s="1"/>
  <c r="M28" i="1" s="1"/>
  <c r="V21" i="1"/>
  <c r="Z21" i="1" s="1"/>
  <c r="AC21" i="1"/>
  <c r="AD21" i="1" s="1"/>
  <c r="AB21" i="1"/>
  <c r="Q23" i="1"/>
  <c r="O23" i="1" s="1"/>
  <c r="R23" i="1" s="1"/>
  <c r="L23" i="1" s="1"/>
  <c r="M23" i="1" s="1"/>
  <c r="V25" i="1"/>
  <c r="Z25" i="1" s="1"/>
  <c r="AC25" i="1"/>
  <c r="AD25" i="1" s="1"/>
  <c r="AB25" i="1"/>
  <c r="Q21" i="1"/>
  <c r="O21" i="1" s="1"/>
  <c r="R21" i="1" s="1"/>
  <c r="L21" i="1" s="1"/>
  <c r="M21" i="1" s="1"/>
  <c r="V26" i="1"/>
  <c r="Z26" i="1" s="1"/>
  <c r="AC26" i="1"/>
  <c r="AD26" i="1" s="1"/>
  <c r="AB26" i="1"/>
  <c r="V27" i="1"/>
  <c r="Z27" i="1" s="1"/>
  <c r="AC27" i="1"/>
  <c r="AB27" i="1"/>
  <c r="Q26" i="1"/>
  <c r="O26" i="1" s="1"/>
  <c r="R26" i="1" s="1"/>
  <c r="L26" i="1" s="1"/>
  <c r="M26" i="1" s="1"/>
  <c r="AC18" i="1"/>
  <c r="V18" i="1"/>
  <c r="Z18" i="1" s="1"/>
  <c r="AB18" i="1"/>
  <c r="AB19" i="1"/>
  <c r="V19" i="1"/>
  <c r="Z19" i="1" s="1"/>
  <c r="AC19" i="1"/>
  <c r="AD19" i="1" s="1"/>
  <c r="Q22" i="1"/>
  <c r="O22" i="1" s="1"/>
  <c r="R22" i="1" s="1"/>
  <c r="L22" i="1" s="1"/>
  <c r="M22" i="1" s="1"/>
  <c r="Q18" i="1"/>
  <c r="O18" i="1" s="1"/>
  <c r="R18" i="1" s="1"/>
  <c r="L18" i="1" s="1"/>
  <c r="M18" i="1" s="1"/>
  <c r="AD20" i="1"/>
  <c r="AD27" i="1" l="1"/>
  <c r="AD18" i="1"/>
  <c r="AD23" i="1"/>
  <c r="AD22" i="1"/>
  <c r="AD28" i="1"/>
</calcChain>
</file>

<file path=xl/sharedStrings.xml><?xml version="1.0" encoding="utf-8"?>
<sst xmlns="http://schemas.openxmlformats.org/spreadsheetml/2006/main" count="670" uniqueCount="342">
  <si>
    <t>File opened</t>
  </si>
  <si>
    <t>2020-10-29 15:19:27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</si>
  <si>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</si>
  <si>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</si>
  <si>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</si>
  <si>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</si>
  <si>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</si>
  <si>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</si>
  <si>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</si>
  <si>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</si>
  <si>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</si>
  <si>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</si>
  <si>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</si>
  <si>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{"h2oaspan2": "0", "h2obspanconc2": "0", "co2bspanconc1": "2475", "h2oazero": "1.03785", "h2obspan2": "0", "co2bspanconc2": "314.9", "chamberpressurezero": "2.6768", "co2azero": "0.951804", "tazero": "0.0668316", "h2oaspan2a": "0.0712806", "co2aspan2a": "0.314921", "co2aspan1": "1.0031", "co2bspan2": "-0.0398483", "h2oaspanconc2": "0", "tbzero": "0.204033", "h2oaspan1": "1.00998", "h2obspan2b": "0.0724379", "h2obzero": "1.0379", "co2bzero": "0.949913", "co2bspan2a": "0.316856", "flowazero": "0.319", "co2aspan2": "-0.038086", "co2aspan2b": "0.312119", "h2obspan1": "1.01121", "ssa_ref": "34391.2", "oxygen": "21", "flowmeterzero": "0.993451", "co2bspan2b": "0.313962", "ssb_ref": "36665.6", "h2obspan2a": "0.0716346", "h2oaspan2b": "0.0719923", "co2aspanconc2": "314.9", "h2obspanconc1": "12.36", "co2bspan1": "1.0035", "h2oaspanconc1": "12.36", "flowbzero": "0.21524", "co2aspanconc1": "2475"}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</si>
  <si>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</si>
  <si>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</si>
  <si>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</si>
  <si>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</si>
  <si>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</si>
  <si>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</si>
  <si>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</si>
  <si>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</si>
  <si>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</si>
  <si>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15:19:27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</si>
  <si>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</si>
  <si>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</si>
  <si>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</si>
  <si>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</si>
  <si>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</si>
  <si>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</si>
  <si>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</si>
  <si>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</si>
  <si>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</si>
  <si>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</si>
  <si>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</si>
  <si>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</si>
  <si>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</si>
  <si>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</si>
  <si>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</si>
  <si>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</si>
  <si>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</si>
  <si>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</si>
  <si>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</si>
  <si>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</si>
  <si>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</si>
  <si>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</si>
  <si>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</si>
  <si>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</si>
  <si>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</si>
  <si>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</si>
  <si>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</si>
  <si>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</si>
  <si>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</si>
  <si>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</si>
  <si>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</si>
  <si>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</si>
  <si>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</si>
  <si>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</si>
  <si>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</si>
  <si>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</si>
  <si>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</si>
  <si>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</si>
  <si>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</si>
  <si>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</si>
  <si>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</si>
  <si>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</si>
  <si>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</si>
  <si>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</si>
  <si>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</si>
  <si>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</si>
  <si>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</si>
  <si>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</si>
  <si>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</si>
  <si>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</si>
  <si>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</si>
  <si>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</si>
  <si>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4.5071 81.7407 380.487 624.554 870.051 1066.99 1283.4 1451.65</t>
  </si>
  <si>
    <t>Fs_true</t>
  </si>
  <si>
    <t>-0.077325 101.444 403.878 601.369 802.38 999.576 1202.89 1400.94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</si>
  <si>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</si>
  <si>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</si>
  <si>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</si>
  <si>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</si>
  <si>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</si>
  <si>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</si>
  <si>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</si>
  <si>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</si>
  <si>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</si>
  <si>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</si>
  <si>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</si>
  <si>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</si>
  <si>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</si>
  <si>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</si>
  <si>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</si>
  <si>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</si>
  <si>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</si>
  <si>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</si>
  <si>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</si>
  <si>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</si>
  <si>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</si>
  <si>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</si>
  <si>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</si>
  <si>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</si>
  <si>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</si>
  <si>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</si>
  <si>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</si>
  <si>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</si>
  <si>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</si>
  <si>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</si>
  <si>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</si>
  <si>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</si>
  <si>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</si>
  <si>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</si>
  <si>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</si>
  <si>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</si>
  <si>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</si>
  <si>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</si>
  <si>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</si>
  <si>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</si>
  <si>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</si>
  <si>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</si>
  <si>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</si>
  <si>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</si>
  <si>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</si>
  <si>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</si>
  <si>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</si>
  <si>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</si>
  <si>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</si>
  <si>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</si>
  <si>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</si>
  <si>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</si>
  <si>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</si>
  <si>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</si>
  <si>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</si>
  <si>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</si>
  <si>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</si>
  <si>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</si>
  <si>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</si>
  <si>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</si>
  <si>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</si>
  <si>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</si>
  <si>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</si>
  <si>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</si>
  <si>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</si>
  <si>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</si>
  <si>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</si>
  <si>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</si>
  <si>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</si>
  <si>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</si>
  <si>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</si>
  <si>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</si>
  <si>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</si>
  <si>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</si>
  <si>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</si>
  <si>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</si>
  <si>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</si>
  <si>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</si>
  <si>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</si>
  <si>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</si>
  <si>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</si>
  <si>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</si>
  <si>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</si>
  <si>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</si>
  <si>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</si>
  <si>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</si>
  <si>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</si>
  <si>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</si>
  <si>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</si>
  <si>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</si>
  <si>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</si>
  <si>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</si>
  <si>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</si>
  <si>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</si>
  <si>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</si>
  <si>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</si>
  <si>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</si>
  <si>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</si>
  <si>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</si>
  <si>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</si>
  <si>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</si>
  <si>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</si>
  <si>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</si>
  <si>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</si>
  <si>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</si>
  <si>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</si>
  <si>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</si>
  <si>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</si>
  <si>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</si>
  <si>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</si>
  <si>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</si>
  <si>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</si>
  <si>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</si>
  <si>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</si>
  <si>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</si>
  <si>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</si>
  <si>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</si>
  <si>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</si>
  <si>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</si>
  <si>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</si>
  <si>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</si>
  <si>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</si>
  <si>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</si>
  <si>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</si>
  <si>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</si>
  <si>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</si>
  <si>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</si>
  <si>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</si>
  <si>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</si>
  <si>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</si>
  <si>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</si>
  <si>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</si>
  <si>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</si>
  <si>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</si>
  <si>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</si>
  <si>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</si>
  <si>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</si>
  <si>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</si>
  <si>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</si>
  <si>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</si>
  <si>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</si>
  <si>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</si>
  <si>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</si>
  <si>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</si>
  <si>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</si>
  <si>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</si>
  <si>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</si>
  <si>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</si>
  <si>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</si>
  <si>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</si>
  <si>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</si>
  <si>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</si>
  <si>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</si>
  <si>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</si>
  <si>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</si>
  <si>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</si>
  <si>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</si>
  <si>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</si>
  <si>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</si>
  <si>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</si>
  <si>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</si>
  <si>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</si>
  <si>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</si>
  <si>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</si>
  <si>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</si>
  <si>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</si>
  <si>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</si>
  <si>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</si>
  <si>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</si>
  <si>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</si>
  <si>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</si>
  <si>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</si>
  <si>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</si>
  <si>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</si>
  <si>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</si>
  <si>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</si>
  <si>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</si>
  <si>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</si>
  <si>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</si>
  <si>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</si>
  <si>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</si>
  <si>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</si>
  <si>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</si>
  <si>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</si>
  <si>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</si>
  <si>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</si>
  <si>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</si>
  <si>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</si>
  <si>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</si>
  <si>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</si>
  <si>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</si>
  <si>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</si>
  <si>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</si>
  <si>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</si>
  <si>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</si>
  <si>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</si>
  <si>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</si>
  <si>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</si>
  <si>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</si>
  <si>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</si>
  <si>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</si>
  <si>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</si>
  <si>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</si>
  <si>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</si>
  <si>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</si>
  <si>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</si>
  <si>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</si>
  <si>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15:21:59</t>
  </si>
  <si>
    <t>15:21:59</t>
  </si>
  <si>
    <t>CC12</t>
  </si>
  <si>
    <t>_1</t>
  </si>
  <si>
    <t>RECT-4143-20200907-06_33_50</t>
  </si>
  <si>
    <t>RECT-1569-20201029-15_21_58</t>
  </si>
  <si>
    <t>DARK-1570-20201029-15_22_00</t>
  </si>
  <si>
    <t>0: Broadleaf</t>
  </si>
  <si>
    <t>--:--:--</t>
  </si>
  <si>
    <t>3/3</t>
  </si>
  <si>
    <t>20201029 15:24:00</t>
  </si>
  <si>
    <t>15:24:00</t>
  </si>
  <si>
    <t>RECT-1571-20201029-15_23_59</t>
  </si>
  <si>
    <t>DARK-1572-20201029-15_24_01</t>
  </si>
  <si>
    <t>2/3</t>
  </si>
  <si>
    <t>20201029 15:26:00</t>
  </si>
  <si>
    <t>15:26:00</t>
  </si>
  <si>
    <t>RECT-1573-20201029-15_25_59</t>
  </si>
  <si>
    <t>DARK-1574-20201029-15_26_01</t>
  </si>
  <si>
    <t>1/3</t>
  </si>
  <si>
    <t>20201029 15:28:01</t>
  </si>
  <si>
    <t>15:28:01</t>
  </si>
  <si>
    <t>RECT-1575-20201029-15_28_00</t>
  </si>
  <si>
    <t>DARK-1576-20201029-15_28_02</t>
  </si>
  <si>
    <t>20201029 15:30:02</t>
  </si>
  <si>
    <t>15:30:02</t>
  </si>
  <si>
    <t>RECT-1577-20201029-15_30_01</t>
  </si>
  <si>
    <t>DARK-1578-20201029-15_30_03</t>
  </si>
  <si>
    <t>20201029 15:32:02</t>
  </si>
  <si>
    <t>15:32:02</t>
  </si>
  <si>
    <t>RECT-1579-20201029-15_32_01</t>
  </si>
  <si>
    <t>DARK-1580-20201029-15_32_03</t>
  </si>
  <si>
    <t>20201029 15:34:03</t>
  </si>
  <si>
    <t>15:34:03</t>
  </si>
  <si>
    <t>RECT-1581-20201029-15_34_02</t>
  </si>
  <si>
    <t>DARK-1582-20201029-15_34_04</t>
  </si>
  <si>
    <t>20201029 15:35:10</t>
  </si>
  <si>
    <t>15:35:10</t>
  </si>
  <si>
    <t>RECT-1583-20201029-15_35_09</t>
  </si>
  <si>
    <t>DARK-1584-20201029-15_35_11</t>
  </si>
  <si>
    <t>20201029 15:37:10</t>
  </si>
  <si>
    <t>15:37:10</t>
  </si>
  <si>
    <t>RECT-1585-20201029-15_37_09</t>
  </si>
  <si>
    <t>DARK-1586-20201029-15_37_11</t>
  </si>
  <si>
    <t>20201029 15:39:11</t>
  </si>
  <si>
    <t>15:39:11</t>
  </si>
  <si>
    <t>RECT-1587-20201029-15_39_10</t>
  </si>
  <si>
    <t>DARK-1588-20201029-15_39_12</t>
  </si>
  <si>
    <t>20201029 15:41:11</t>
  </si>
  <si>
    <t>15:41:11</t>
  </si>
  <si>
    <t>RECT-1589-20201029-15_41_10</t>
  </si>
  <si>
    <t>DARK-1590-20201029-15_41_12</t>
  </si>
  <si>
    <t>20201029 15:43:00</t>
  </si>
  <si>
    <t>15:43:00</t>
  </si>
  <si>
    <t>RECT-1591-20201029-15_42_59</t>
  </si>
  <si>
    <t>DARK-1592-20201029-15_43_01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</si>
</sst>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8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27</v>
      </c>
    </row>
    <row r="3" spans="1:174" x14ac:dyDescent="0.25">
      <c r="B3">
        <v>4</v>
      </c>
      <c r="C3">
        <v>21</v>
      </c>
    </row>
    <row r="4" spans="1:174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4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4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4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85</v>
      </c>
      <c r="BM14" t="s">
        <v>85</v>
      </c>
      <c r="BN14" t="s">
        <v>85</v>
      </c>
      <c r="BO14" t="s">
        <v>85</v>
      </c>
      <c r="BP14" t="s">
        <v>86</v>
      </c>
      <c r="BQ14" t="s">
        <v>86</v>
      </c>
      <c r="BR14" t="s">
        <v>86</v>
      </c>
      <c r="BS14" t="s">
        <v>86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</row>
    <row r="15" spans="1:174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101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95</v>
      </c>
      <c r="DJ15" t="s">
        <v>98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</row>
    <row r="16" spans="1:174" x14ac:dyDescent="0.25">
      <c r="B16" t="s">
        <v>264</v>
      </c>
      <c r="C16" t="s">
        <v>264</v>
      </c>
      <c r="H16" t="s">
        <v>264</v>
      </c>
      <c r="I16" t="s">
        <v>265</v>
      </c>
      <c r="J16" t="s">
        <v>266</v>
      </c>
      <c r="K16" t="s">
        <v>267</v>
      </c>
      <c r="L16" t="s">
        <v>267</v>
      </c>
      <c r="M16" t="s">
        <v>171</v>
      </c>
      <c r="N16" t="s">
        <v>171</v>
      </c>
      <c r="O16" t="s">
        <v>265</v>
      </c>
      <c r="P16" t="s">
        <v>265</v>
      </c>
      <c r="Q16" t="s">
        <v>265</v>
      </c>
      <c r="R16" t="s">
        <v>265</v>
      </c>
      <c r="S16" t="s">
        <v>268</v>
      </c>
      <c r="T16" t="s">
        <v>269</v>
      </c>
      <c r="U16" t="s">
        <v>269</v>
      </c>
      <c r="V16" t="s">
        <v>270</v>
      </c>
      <c r="W16" t="s">
        <v>271</v>
      </c>
      <c r="X16" t="s">
        <v>270</v>
      </c>
      <c r="Y16" t="s">
        <v>270</v>
      </c>
      <c r="Z16" t="s">
        <v>270</v>
      </c>
      <c r="AA16" t="s">
        <v>268</v>
      </c>
      <c r="AB16" t="s">
        <v>268</v>
      </c>
      <c r="AC16" t="s">
        <v>268</v>
      </c>
      <c r="AD16" t="s">
        <v>268</v>
      </c>
      <c r="AE16" t="s">
        <v>272</v>
      </c>
      <c r="AF16" t="s">
        <v>271</v>
      </c>
      <c r="AH16" t="s">
        <v>271</v>
      </c>
      <c r="AI16" t="s">
        <v>272</v>
      </c>
      <c r="AP16" t="s">
        <v>266</v>
      </c>
      <c r="AW16" t="s">
        <v>266</v>
      </c>
      <c r="AX16" t="s">
        <v>266</v>
      </c>
      <c r="AY16" t="s">
        <v>266</v>
      </c>
      <c r="BA16" t="s">
        <v>273</v>
      </c>
      <c r="BL16" t="s">
        <v>266</v>
      </c>
      <c r="BM16" t="s">
        <v>266</v>
      </c>
      <c r="BO16" t="s">
        <v>274</v>
      </c>
      <c r="BP16" t="s">
        <v>275</v>
      </c>
      <c r="BS16" t="s">
        <v>265</v>
      </c>
      <c r="BT16" t="s">
        <v>264</v>
      </c>
      <c r="BU16" t="s">
        <v>267</v>
      </c>
      <c r="BV16" t="s">
        <v>267</v>
      </c>
      <c r="BW16" t="s">
        <v>276</v>
      </c>
      <c r="BX16" t="s">
        <v>276</v>
      </c>
      <c r="BY16" t="s">
        <v>267</v>
      </c>
      <c r="BZ16" t="s">
        <v>276</v>
      </c>
      <c r="CA16" t="s">
        <v>272</v>
      </c>
      <c r="CB16" t="s">
        <v>270</v>
      </c>
      <c r="CC16" t="s">
        <v>270</v>
      </c>
      <c r="CD16" t="s">
        <v>269</v>
      </c>
      <c r="CE16" t="s">
        <v>269</v>
      </c>
      <c r="CF16" t="s">
        <v>269</v>
      </c>
      <c r="CG16" t="s">
        <v>269</v>
      </c>
      <c r="CH16" t="s">
        <v>269</v>
      </c>
      <c r="CI16" t="s">
        <v>277</v>
      </c>
      <c r="CJ16" t="s">
        <v>266</v>
      </c>
      <c r="CK16" t="s">
        <v>266</v>
      </c>
      <c r="CL16" t="s">
        <v>266</v>
      </c>
      <c r="CQ16" t="s">
        <v>266</v>
      </c>
      <c r="CT16" t="s">
        <v>269</v>
      </c>
      <c r="CU16" t="s">
        <v>269</v>
      </c>
      <c r="CV16" t="s">
        <v>269</v>
      </c>
      <c r="CW16" t="s">
        <v>269</v>
      </c>
      <c r="CX16" t="s">
        <v>269</v>
      </c>
      <c r="CY16" t="s">
        <v>266</v>
      </c>
      <c r="CZ16" t="s">
        <v>266</v>
      </c>
      <c r="DA16" t="s">
        <v>266</v>
      </c>
      <c r="DB16" t="s">
        <v>264</v>
      </c>
      <c r="DE16" t="s">
        <v>278</v>
      </c>
      <c r="DF16" t="s">
        <v>278</v>
      </c>
      <c r="DH16" t="s">
        <v>264</v>
      </c>
      <c r="DI16" t="s">
        <v>279</v>
      </c>
      <c r="DK16" t="s">
        <v>264</v>
      </c>
      <c r="DL16" t="s">
        <v>264</v>
      </c>
      <c r="DN16" t="s">
        <v>280</v>
      </c>
      <c r="DO16" t="s">
        <v>281</v>
      </c>
      <c r="DP16" t="s">
        <v>280</v>
      </c>
      <c r="DQ16" t="s">
        <v>281</v>
      </c>
      <c r="DR16" t="s">
        <v>280</v>
      </c>
      <c r="DS16" t="s">
        <v>281</v>
      </c>
      <c r="DT16" t="s">
        <v>271</v>
      </c>
      <c r="DU16" t="s">
        <v>271</v>
      </c>
      <c r="DV16" t="s">
        <v>266</v>
      </c>
      <c r="DW16" t="s">
        <v>282</v>
      </c>
      <c r="DX16" t="s">
        <v>266</v>
      </c>
      <c r="DZ16" t="s">
        <v>267</v>
      </c>
      <c r="EA16" t="s">
        <v>283</v>
      </c>
      <c r="EB16" t="s">
        <v>267</v>
      </c>
      <c r="ED16" t="s">
        <v>276</v>
      </c>
      <c r="EE16" t="s">
        <v>284</v>
      </c>
      <c r="EF16" t="s">
        <v>276</v>
      </c>
      <c r="EK16" t="s">
        <v>271</v>
      </c>
      <c r="EL16" t="s">
        <v>271</v>
      </c>
      <c r="EM16" t="s">
        <v>280</v>
      </c>
      <c r="EN16" t="s">
        <v>281</v>
      </c>
      <c r="EO16" t="s">
        <v>281</v>
      </c>
      <c r="ES16" t="s">
        <v>281</v>
      </c>
      <c r="EW16" t="s">
        <v>267</v>
      </c>
      <c r="EX16" t="s">
        <v>267</v>
      </c>
      <c r="EY16" t="s">
        <v>276</v>
      </c>
      <c r="EZ16" t="s">
        <v>276</v>
      </c>
      <c r="FA16" t="s">
        <v>285</v>
      </c>
      <c r="FB16" t="s">
        <v>285</v>
      </c>
      <c r="FD16" t="s">
        <v>272</v>
      </c>
      <c r="FE16" t="s">
        <v>272</v>
      </c>
      <c r="FF16" t="s">
        <v>269</v>
      </c>
      <c r="FG16" t="s">
        <v>269</v>
      </c>
      <c r="FH16" t="s">
        <v>269</v>
      </c>
      <c r="FI16" t="s">
        <v>269</v>
      </c>
      <c r="FJ16" t="s">
        <v>269</v>
      </c>
      <c r="FK16" t="s">
        <v>271</v>
      </c>
      <c r="FL16" t="s">
        <v>271</v>
      </c>
      <c r="FM16" t="s">
        <v>271</v>
      </c>
      <c r="FN16" t="s">
        <v>269</v>
      </c>
      <c r="FO16" t="s">
        <v>267</v>
      </c>
      <c r="FP16" t="s">
        <v>276</v>
      </c>
      <c r="FQ16" t="s">
        <v>271</v>
      </c>
      <c r="FR16" t="s">
        <v>271</v>
      </c>
    </row>
    <row r="17" spans="1:174" x14ac:dyDescent="0.25">
      <c r="A17">
        <v>1</v>
      </c>
      <c r="B17">
        <v>1604010119.5999999</v>
      </c>
      <c r="C17">
        <v>0</v>
      </c>
      <c r="D17" t="s">
        <v>286</v>
      </c>
      <c r="E17" t="s">
        <v>287</v>
      </c>
      <c r="F17" t="s">
        <v>288</v>
      </c>
      <c r="G17" t="s">
        <v>289</v>
      </c>
      <c r="H17">
        <v>1604010111.5999999</v>
      </c>
      <c r="I17">
        <f t="shared" ref="I17:I28" si="0">CA17*AG17*(BW17-BX17)/(100*BP17*(1000-AG17*BW17))</f>
        <v>1.7489604693580088E-3</v>
      </c>
      <c r="J17">
        <f t="shared" ref="J17:J28" si="1">CA17*AG17*(BV17-BU17*(1000-AG17*BX17)/(1000-AG17*BW17))/(100*BP17)</f>
        <v>4.1764585750781116</v>
      </c>
      <c r="K17">
        <f t="shared" ref="K17:K28" si="2">BU17 - IF(AG17&gt;1, J17*BP17*100/(AI17*CI17), 0)</f>
        <v>394.158064516129</v>
      </c>
      <c r="L17">
        <f t="shared" ref="L17:L28" si="3">((R17-I17/2)*K17-J17)/(R17+I17/2)</f>
        <v>229.19287355260263</v>
      </c>
      <c r="M17">
        <f t="shared" ref="M17:M28" si="4">L17*(CB17+CC17)/1000</f>
        <v>23.285249670635448</v>
      </c>
      <c r="N17">
        <f t="shared" ref="N17:N28" si="5">(BU17 - IF(AG17&gt;1, J17*BP17*100/(AI17*CI17), 0))*(CB17+CC17)/1000</f>
        <v>40.045175924049907</v>
      </c>
      <c r="O17">
        <f t="shared" ref="O17:O28" si="6">2/((1/Q17-1/P17)+SIGN(Q17)*SQRT((1/Q17-1/P17)*(1/Q17-1/P17) + 4*BQ17/((BQ17+1)*(BQ17+1))*(2*1/Q17*1/P17-1/P17*1/P17)))</f>
        <v>4.6134412280223649E-2</v>
      </c>
      <c r="P17">
        <f t="shared" ref="P17:P28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2.9553368331465601</v>
      </c>
      <c r="Q17">
        <f t="shared" ref="Q17:Q28" si="8">I17*(1000-(1000*0.61365*EXP(17.502*U17/(240.97+U17))/(CB17+CC17)+BW17)/2)/(1000*0.61365*EXP(17.502*U17/(240.97+U17))/(CB17+CC17)-BW17)</f>
        <v>4.5738021509836892E-2</v>
      </c>
      <c r="R17">
        <f t="shared" ref="R17:R28" si="9">1/((BQ17+1)/(O17/1.6)+1/(P17/1.37)) + BQ17/((BQ17+1)/(O17/1.6) + BQ17/(P17/1.37))</f>
        <v>2.8621593574439396E-2</v>
      </c>
      <c r="S17">
        <f t="shared" ref="S17:S28" si="10">(BM17*BO17)</f>
        <v>214.76868974139822</v>
      </c>
      <c r="T17">
        <f t="shared" ref="T17:T28" si="11">(CD17+(S17+2*0.95*0.0000000567*(((CD17+$B$7)+273)^4-(CD17+273)^4)-44100*I17)/(1.84*29.3*P17+8*0.95*0.0000000567*(CD17+273)^3))</f>
        <v>38.247984547546103</v>
      </c>
      <c r="U17">
        <f t="shared" ref="U17:U28" si="12">($C$7*CE17+$D$7*CF17+$E$7*T17)</f>
        <v>36.696354838709702</v>
      </c>
      <c r="V17">
        <f t="shared" ref="V17:V28" si="13">0.61365*EXP(17.502*U17/(240.97+U17))</f>
        <v>6.2011319267005716</v>
      </c>
      <c r="W17">
        <f t="shared" ref="W17:W28" si="14">(X17/Y17*100)</f>
        <v>38.418805541677308</v>
      </c>
      <c r="X17">
        <f t="shared" ref="X17:X28" si="15">BW17*(CB17+CC17)/1000</f>
        <v>2.4822290159425453</v>
      </c>
      <c r="Y17">
        <f t="shared" ref="Y17:Y28" si="16">0.61365*EXP(17.502*CD17/(240.97+CD17))</f>
        <v>6.4609739447776047</v>
      </c>
      <c r="Z17">
        <f t="shared" ref="Z17:Z28" si="17">(V17-BW17*(CB17+CC17)/1000)</f>
        <v>3.7189029107580263</v>
      </c>
      <c r="AA17">
        <f t="shared" ref="AA17:AA28" si="18">(-I17*44100)</f>
        <v>-77.129156698688192</v>
      </c>
      <c r="AB17">
        <f t="shared" ref="AB17:AB28" si="19">2*29.3*P17*0.92*(CD17-U17)</f>
        <v>119.88310265295226</v>
      </c>
      <c r="AC17">
        <f t="shared" ref="AC17:AC28" si="20">2*0.95*0.0000000567*(((CD17+$B$7)+273)^4-(U17+273)^4)</f>
        <v>9.6661354990390915</v>
      </c>
      <c r="AD17">
        <f t="shared" ref="AD17:AD28" si="21">S17+AC17+AA17+AB17</f>
        <v>267.18877119470142</v>
      </c>
      <c r="AE17">
        <v>5</v>
      </c>
      <c r="AF17">
        <v>1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MAX(0,($B$13+$C$13*CI17)/(1+$D$13*CI17)*CB17/(CD17+273)*$E$13)</f>
        <v>51852.814992696316</v>
      </c>
      <c r="AJ17" t="s">
        <v>290</v>
      </c>
      <c r="AK17">
        <v>15552.9</v>
      </c>
      <c r="AL17">
        <v>715.47692307692296</v>
      </c>
      <c r="AM17">
        <v>3262.08</v>
      </c>
      <c r="AN17">
        <f t="shared" ref="AN17:AN28" si="25">AM17-AL17</f>
        <v>2546.603076923077</v>
      </c>
      <c r="AO17">
        <f t="shared" ref="AO17:AO28" si="26">AN17/AM17</f>
        <v>0.78066849277855754</v>
      </c>
      <c r="AP17">
        <v>-0.57774747981622299</v>
      </c>
      <c r="AQ17" t="s">
        <v>291</v>
      </c>
      <c r="AR17">
        <v>15467.9</v>
      </c>
      <c r="AS17">
        <v>1415.4292</v>
      </c>
      <c r="AT17">
        <v>1699.64</v>
      </c>
      <c r="AU17">
        <f t="shared" ref="AU17:AU28" si="27">1-AS17/AT17</f>
        <v>0.16721823444964823</v>
      </c>
      <c r="AV17">
        <v>0.5</v>
      </c>
      <c r="AW17">
        <f t="shared" ref="AW17:AW28" si="28">BM17</f>
        <v>1095.8857632155928</v>
      </c>
      <c r="AX17">
        <f t="shared" ref="AX17:AX28" si="29">J17</f>
        <v>4.1764585750781116</v>
      </c>
      <c r="AY17">
        <f t="shared" ref="AY17:AY28" si="30">AU17*AV17*AW17</f>
        <v>91.626041241708336</v>
      </c>
      <c r="AZ17">
        <f t="shared" ref="AZ17:AZ28" si="31">BE17/AT17</f>
        <v>0.41165776282036198</v>
      </c>
      <c r="BA17">
        <f t="shared" ref="BA17:BA28" si="32">(AX17-AP17)/AW17</f>
        <v>4.3382314238158805E-3</v>
      </c>
      <c r="BB17">
        <f t="shared" ref="BB17:BB28" si="33">(AM17-AT17)/AT17</f>
        <v>0.91927702336965456</v>
      </c>
      <c r="BC17" t="s">
        <v>292</v>
      </c>
      <c r="BD17">
        <v>999.97</v>
      </c>
      <c r="BE17">
        <f t="shared" ref="BE17:BE28" si="34">AT17-BD17</f>
        <v>699.67000000000007</v>
      </c>
      <c r="BF17">
        <f t="shared" ref="BF17:BF28" si="35">(AT17-AS17)/(AT17-BD17)</f>
        <v>0.40620692612231485</v>
      </c>
      <c r="BG17">
        <f t="shared" ref="BG17:BG28" si="36">(AM17-AT17)/(AM17-BD17)</f>
        <v>0.6907002754065894</v>
      </c>
      <c r="BH17">
        <f t="shared" ref="BH17:BH28" si="37">(AT17-AS17)/(AT17-AL17)</f>
        <v>0.28878425401668889</v>
      </c>
      <c r="BI17">
        <f t="shared" ref="BI17:BI28" si="38">(AM17-AT17)/(AM17-AL17)</f>
        <v>0.61353888014924252</v>
      </c>
      <c r="BJ17">
        <f t="shared" ref="BJ17:BJ28" si="39">(BF17*BD17/AS17)</f>
        <v>0.28697637431425826</v>
      </c>
      <c r="BK17">
        <f t="shared" ref="BK17:BK28" si="40">(1-BJ17)</f>
        <v>0.71302362568574174</v>
      </c>
      <c r="BL17">
        <f t="shared" ref="BL17:BL28" si="41">$B$11*CJ17+$C$11*CK17+$F$11*CL17*(1-CO17)</f>
        <v>1300.0006451612901</v>
      </c>
      <c r="BM17">
        <f t="shared" ref="BM17:BM28" si="42">BL17*BN17</f>
        <v>1095.8857632155928</v>
      </c>
      <c r="BN17">
        <f t="shared" ref="BN17:BN28" si="43">($B$11*$D$9+$C$11*$D$9+$F$11*((CY17+CQ17)/MAX(CY17+CQ17+CZ17, 0.1)*$I$9+CZ17/MAX(CY17+CQ17+CZ17, 0.1)*$J$9))/($B$11+$C$11+$F$11)</f>
        <v>0.84298863027073878</v>
      </c>
      <c r="BO17">
        <f t="shared" ref="BO17:BO28" si="44">($B$11*$K$9+$C$11*$K$9+$F$11*((CY17+CQ17)/MAX(CY17+CQ17+CZ17, 0.1)*$P$9+CZ17/MAX(CY17+CQ17+CZ17, 0.1)*$Q$9))/($B$11+$C$11+$F$11)</f>
        <v>0.19597726054147757</v>
      </c>
      <c r="BP17">
        <v>6</v>
      </c>
      <c r="BQ17">
        <v>0.5</v>
      </c>
      <c r="BR17" t="s">
        <v>293</v>
      </c>
      <c r="BS17">
        <v>2</v>
      </c>
      <c r="BT17">
        <v>1604010111.5999999</v>
      </c>
      <c r="BU17">
        <v>394.158064516129</v>
      </c>
      <c r="BV17">
        <v>399.997419354839</v>
      </c>
      <c r="BW17">
        <v>24.4321709677419</v>
      </c>
      <c r="BX17">
        <v>22.384567741935498</v>
      </c>
      <c r="BY17">
        <v>394.158064516129</v>
      </c>
      <c r="BZ17">
        <v>24.3156483870968</v>
      </c>
      <c r="CA17">
        <v>499.96880645161298</v>
      </c>
      <c r="CB17">
        <v>101.49677419354801</v>
      </c>
      <c r="CC17">
        <v>9.9969674193548394E-2</v>
      </c>
      <c r="CD17">
        <v>37.448783870967702</v>
      </c>
      <c r="CE17">
        <v>36.696354838709702</v>
      </c>
      <c r="CF17">
        <v>999.9</v>
      </c>
      <c r="CG17">
        <v>0</v>
      </c>
      <c r="CH17">
        <v>0</v>
      </c>
      <c r="CI17">
        <v>9998.0938709677393</v>
      </c>
      <c r="CJ17">
        <v>0</v>
      </c>
      <c r="CK17">
        <v>648.26687096774197</v>
      </c>
      <c r="CL17">
        <v>1300.0006451612901</v>
      </c>
      <c r="CM17">
        <v>0.89999441935483804</v>
      </c>
      <c r="CN17">
        <v>0.1000056</v>
      </c>
      <c r="CO17">
        <v>0</v>
      </c>
      <c r="CP17">
        <v>1417.8145161290299</v>
      </c>
      <c r="CQ17">
        <v>4.99979</v>
      </c>
      <c r="CR17">
        <v>18599.974193548402</v>
      </c>
      <c r="CS17">
        <v>11051.277419354799</v>
      </c>
      <c r="CT17">
        <v>46.811999999999998</v>
      </c>
      <c r="CU17">
        <v>49.561999999999998</v>
      </c>
      <c r="CV17">
        <v>47.765999999999998</v>
      </c>
      <c r="CW17">
        <v>49.125</v>
      </c>
      <c r="CX17">
        <v>48.875</v>
      </c>
      <c r="CY17">
        <v>1165.4938709677399</v>
      </c>
      <c r="CZ17">
        <v>129.50741935483899</v>
      </c>
      <c r="DA17">
        <v>0</v>
      </c>
      <c r="DB17">
        <v>631.29999995231606</v>
      </c>
      <c r="DC17">
        <v>0</v>
      </c>
      <c r="DD17">
        <v>1415.4292</v>
      </c>
      <c r="DE17">
        <v>-190.11000029028801</v>
      </c>
      <c r="DF17">
        <v>-2443.4769266313801</v>
      </c>
      <c r="DG17">
        <v>18568.848000000002</v>
      </c>
      <c r="DH17">
        <v>15</v>
      </c>
      <c r="DI17">
        <v>0</v>
      </c>
      <c r="DJ17" t="s">
        <v>294</v>
      </c>
      <c r="DK17">
        <v>1603922837.0999999</v>
      </c>
      <c r="DL17">
        <v>1603922837.0999999</v>
      </c>
      <c r="DM17">
        <v>0</v>
      </c>
      <c r="DN17">
        <v>3.5999999999999997E-2</v>
      </c>
      <c r="DO17">
        <v>1.7000000000000001E-2</v>
      </c>
      <c r="DP17">
        <v>0.377</v>
      </c>
      <c r="DQ17">
        <v>-0.105</v>
      </c>
      <c r="DR17">
        <v>400</v>
      </c>
      <c r="DS17">
        <v>12</v>
      </c>
      <c r="DT17">
        <v>0.27</v>
      </c>
      <c r="DU17">
        <v>0.26</v>
      </c>
      <c r="DV17">
        <v>4.1762988885521999</v>
      </c>
      <c r="DW17">
        <v>0.101363700350141</v>
      </c>
      <c r="DX17">
        <v>1.9406473674966701E-2</v>
      </c>
      <c r="DY17">
        <v>1</v>
      </c>
      <c r="DZ17">
        <v>-5.8381651612903198</v>
      </c>
      <c r="EA17">
        <v>-0.130811129032253</v>
      </c>
      <c r="EB17">
        <v>2.3604923607636798E-2</v>
      </c>
      <c r="EC17">
        <v>1</v>
      </c>
      <c r="ED17">
        <v>2.0469087096774201</v>
      </c>
      <c r="EE17">
        <v>9.4458387096770804E-2</v>
      </c>
      <c r="EF17">
        <v>7.1775077631380099E-3</v>
      </c>
      <c r="EG17">
        <v>1</v>
      </c>
      <c r="EH17">
        <v>3</v>
      </c>
      <c r="EI17">
        <v>3</v>
      </c>
      <c r="EJ17" t="s">
        <v>295</v>
      </c>
      <c r="EK17">
        <v>100</v>
      </c>
      <c r="EL17">
        <v>100</v>
      </c>
      <c r="EM17">
        <v>0</v>
      </c>
      <c r="EN17">
        <v>0.1168</v>
      </c>
      <c r="EO17">
        <v>0</v>
      </c>
      <c r="EP17">
        <v>0</v>
      </c>
      <c r="EQ17">
        <v>0</v>
      </c>
      <c r="ER17">
        <v>0</v>
      </c>
      <c r="ES17">
        <v>-0.13641089254119901</v>
      </c>
      <c r="ET17">
        <v>-5.6976549660881903E-3</v>
      </c>
      <c r="EU17">
        <v>7.2294696533427402E-4</v>
      </c>
      <c r="EV17">
        <v>-2.5009322186793402E-6</v>
      </c>
      <c r="EW17">
        <v>-1</v>
      </c>
      <c r="EX17">
        <v>-1</v>
      </c>
      <c r="EY17">
        <v>-1</v>
      </c>
      <c r="EZ17">
        <v>-1</v>
      </c>
      <c r="FA17">
        <v>1454.7</v>
      </c>
      <c r="FB17">
        <v>1454.7</v>
      </c>
      <c r="FC17">
        <v>2</v>
      </c>
      <c r="FD17">
        <v>493.45</v>
      </c>
      <c r="FE17">
        <v>441.36500000000001</v>
      </c>
      <c r="FF17">
        <v>36.0869</v>
      </c>
      <c r="FG17">
        <v>33.957799999999999</v>
      </c>
      <c r="FH17">
        <v>30.000499999999999</v>
      </c>
      <c r="FI17">
        <v>33.625399999999999</v>
      </c>
      <c r="FJ17">
        <v>33.491500000000002</v>
      </c>
      <c r="FK17">
        <v>31.107500000000002</v>
      </c>
      <c r="FL17">
        <v>0</v>
      </c>
      <c r="FM17">
        <v>100</v>
      </c>
      <c r="FN17">
        <v>-999.9</v>
      </c>
      <c r="FO17">
        <v>400</v>
      </c>
      <c r="FP17">
        <v>24.929600000000001</v>
      </c>
      <c r="FQ17">
        <v>100.789</v>
      </c>
      <c r="FR17">
        <v>100.938</v>
      </c>
    </row>
    <row r="18" spans="1:174" x14ac:dyDescent="0.25">
      <c r="A18">
        <v>2</v>
      </c>
      <c r="B18">
        <v>1604010240.0999999</v>
      </c>
      <c r="C18">
        <v>120.5</v>
      </c>
      <c r="D18" t="s">
        <v>296</v>
      </c>
      <c r="E18" t="s">
        <v>297</v>
      </c>
      <c r="F18" t="s">
        <v>288</v>
      </c>
      <c r="G18" t="s">
        <v>289</v>
      </c>
      <c r="H18">
        <v>1604010232.0999999</v>
      </c>
      <c r="I18">
        <f t="shared" si="0"/>
        <v>2.0120009502055049E-3</v>
      </c>
      <c r="J18">
        <f t="shared" si="1"/>
        <v>2.9617665475178248</v>
      </c>
      <c r="K18">
        <f t="shared" si="2"/>
        <v>295.72309677419298</v>
      </c>
      <c r="L18">
        <f t="shared" si="3"/>
        <v>187.93574988834547</v>
      </c>
      <c r="M18">
        <f t="shared" si="4"/>
        <v>19.093040458963575</v>
      </c>
      <c r="N18">
        <f t="shared" si="5"/>
        <v>30.043528464989574</v>
      </c>
      <c r="O18">
        <f t="shared" si="6"/>
        <v>5.1612030120144321E-2</v>
      </c>
      <c r="P18">
        <f t="shared" si="7"/>
        <v>2.9556865461889585</v>
      </c>
      <c r="Q18">
        <f t="shared" si="8"/>
        <v>5.1116526520440915E-2</v>
      </c>
      <c r="R18">
        <f t="shared" si="9"/>
        <v>3.1991951529338127E-2</v>
      </c>
      <c r="S18">
        <f t="shared" si="10"/>
        <v>214.76988610118499</v>
      </c>
      <c r="T18">
        <f t="shared" si="11"/>
        <v>38.482202336905218</v>
      </c>
      <c r="U18">
        <f t="shared" si="12"/>
        <v>37.077035483871001</v>
      </c>
      <c r="V18">
        <f t="shared" si="13"/>
        <v>6.3314379267063483</v>
      </c>
      <c r="W18">
        <f t="shared" si="14"/>
        <v>38.164052091733531</v>
      </c>
      <c r="X18">
        <f t="shared" si="15"/>
        <v>2.5065479105544912</v>
      </c>
      <c r="Y18">
        <f t="shared" si="16"/>
        <v>6.567824361337717</v>
      </c>
      <c r="Z18">
        <f t="shared" si="17"/>
        <v>3.8248900161518571</v>
      </c>
      <c r="AA18">
        <f t="shared" si="18"/>
        <v>-88.729241904062761</v>
      </c>
      <c r="AB18">
        <f t="shared" si="19"/>
        <v>107.3289247505088</v>
      </c>
      <c r="AC18">
        <f t="shared" si="20"/>
        <v>8.6814693832944361</v>
      </c>
      <c r="AD18">
        <f t="shared" si="21"/>
        <v>242.05103833092545</v>
      </c>
      <c r="AE18">
        <v>5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51812.24608711982</v>
      </c>
      <c r="AJ18" t="s">
        <v>290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298</v>
      </c>
      <c r="AR18">
        <v>15460.4</v>
      </c>
      <c r="AS18">
        <v>1024.64461538462</v>
      </c>
      <c r="AT18">
        <v>1252.6500000000001</v>
      </c>
      <c r="AU18">
        <f t="shared" si="27"/>
        <v>0.18201842862362194</v>
      </c>
      <c r="AV18">
        <v>0.5</v>
      </c>
      <c r="AW18">
        <f t="shared" si="28"/>
        <v>1095.8927328856569</v>
      </c>
      <c r="AX18">
        <f t="shared" si="29"/>
        <v>2.9617665475178248</v>
      </c>
      <c r="AY18">
        <f t="shared" si="30"/>
        <v>99.736336589946958</v>
      </c>
      <c r="AZ18">
        <f t="shared" si="31"/>
        <v>0.32786492635612502</v>
      </c>
      <c r="BA18">
        <f t="shared" si="32"/>
        <v>3.2297997067778283E-3</v>
      </c>
      <c r="BB18">
        <f t="shared" si="33"/>
        <v>1.6041432163812714</v>
      </c>
      <c r="BC18" t="s">
        <v>299</v>
      </c>
      <c r="BD18">
        <v>841.95</v>
      </c>
      <c r="BE18">
        <f t="shared" si="34"/>
        <v>410.70000000000005</v>
      </c>
      <c r="BF18">
        <f t="shared" si="35"/>
        <v>0.55516285516284403</v>
      </c>
      <c r="BG18">
        <f t="shared" si="36"/>
        <v>0.83029837240148241</v>
      </c>
      <c r="BH18">
        <f t="shared" si="37"/>
        <v>0.42445422976406971</v>
      </c>
      <c r="BI18">
        <f t="shared" si="38"/>
        <v>0.78906289645573102</v>
      </c>
      <c r="BJ18">
        <f t="shared" si="39"/>
        <v>0.45617705776836753</v>
      </c>
      <c r="BK18">
        <f t="shared" si="40"/>
        <v>0.54382294223163252</v>
      </c>
      <c r="BL18">
        <f t="shared" si="41"/>
        <v>1300.00903225806</v>
      </c>
      <c r="BM18">
        <f t="shared" si="42"/>
        <v>1095.8927328856569</v>
      </c>
      <c r="BN18">
        <f t="shared" si="43"/>
        <v>0.84298855291961949</v>
      </c>
      <c r="BO18">
        <f t="shared" si="44"/>
        <v>0.19597710583923877</v>
      </c>
      <c r="BP18">
        <v>6</v>
      </c>
      <c r="BQ18">
        <v>0.5</v>
      </c>
      <c r="BR18" t="s">
        <v>293</v>
      </c>
      <c r="BS18">
        <v>2</v>
      </c>
      <c r="BT18">
        <v>1604010232.0999999</v>
      </c>
      <c r="BU18">
        <v>295.72309677419298</v>
      </c>
      <c r="BV18">
        <v>299.99112903225802</v>
      </c>
      <c r="BW18">
        <v>24.672338709677401</v>
      </c>
      <c r="BX18">
        <v>22.317551612903198</v>
      </c>
      <c r="BY18">
        <v>295.72309677419298</v>
      </c>
      <c r="BZ18">
        <v>24.549912903225799</v>
      </c>
      <c r="CA18">
        <v>500.00958064516101</v>
      </c>
      <c r="CB18">
        <v>101.493451612903</v>
      </c>
      <c r="CC18">
        <v>9.99943935483871E-2</v>
      </c>
      <c r="CD18">
        <v>37.750590322580599</v>
      </c>
      <c r="CE18">
        <v>37.077035483871001</v>
      </c>
      <c r="CF18">
        <v>999.9</v>
      </c>
      <c r="CG18">
        <v>0</v>
      </c>
      <c r="CH18">
        <v>0</v>
      </c>
      <c r="CI18">
        <v>10000.405483871</v>
      </c>
      <c r="CJ18">
        <v>0</v>
      </c>
      <c r="CK18">
        <v>692.55238709677405</v>
      </c>
      <c r="CL18">
        <v>1300.00903225806</v>
      </c>
      <c r="CM18">
        <v>0.899998903225806</v>
      </c>
      <c r="CN18">
        <v>0.100001212903226</v>
      </c>
      <c r="CO18">
        <v>0</v>
      </c>
      <c r="CP18">
        <v>1025.2664516129</v>
      </c>
      <c r="CQ18">
        <v>4.99979</v>
      </c>
      <c r="CR18">
        <v>13549.635483870999</v>
      </c>
      <c r="CS18">
        <v>11051.367741935501</v>
      </c>
      <c r="CT18">
        <v>47.090451612903202</v>
      </c>
      <c r="CU18">
        <v>49.686999999999998</v>
      </c>
      <c r="CV18">
        <v>47.985774193548401</v>
      </c>
      <c r="CW18">
        <v>49.262</v>
      </c>
      <c r="CX18">
        <v>49.125</v>
      </c>
      <c r="CY18">
        <v>1165.50419354839</v>
      </c>
      <c r="CZ18">
        <v>129.50483870967699</v>
      </c>
      <c r="DA18">
        <v>0</v>
      </c>
      <c r="DB18">
        <v>119.59999990463299</v>
      </c>
      <c r="DC18">
        <v>0</v>
      </c>
      <c r="DD18">
        <v>1024.64461538462</v>
      </c>
      <c r="DE18">
        <v>-111.60478619794</v>
      </c>
      <c r="DF18">
        <v>-1438.7555534988201</v>
      </c>
      <c r="DG18">
        <v>13540.6384615385</v>
      </c>
      <c r="DH18">
        <v>15</v>
      </c>
      <c r="DI18">
        <v>0</v>
      </c>
      <c r="DJ18" t="s">
        <v>294</v>
      </c>
      <c r="DK18">
        <v>1603922837.0999999</v>
      </c>
      <c r="DL18">
        <v>1603922837.0999999</v>
      </c>
      <c r="DM18">
        <v>0</v>
      </c>
      <c r="DN18">
        <v>3.5999999999999997E-2</v>
      </c>
      <c r="DO18">
        <v>1.7000000000000001E-2</v>
      </c>
      <c r="DP18">
        <v>0.377</v>
      </c>
      <c r="DQ18">
        <v>-0.105</v>
      </c>
      <c r="DR18">
        <v>400</v>
      </c>
      <c r="DS18">
        <v>12</v>
      </c>
      <c r="DT18">
        <v>0.27</v>
      </c>
      <c r="DU18">
        <v>0.26</v>
      </c>
      <c r="DV18">
        <v>2.96025276710423</v>
      </c>
      <c r="DW18">
        <v>0.22280004869132</v>
      </c>
      <c r="DX18">
        <v>2.4525139101503401E-2</v>
      </c>
      <c r="DY18">
        <v>1</v>
      </c>
      <c r="DZ18">
        <v>-4.2680016129032197</v>
      </c>
      <c r="EA18">
        <v>-0.34271322580642999</v>
      </c>
      <c r="EB18">
        <v>3.3119919461563903E-2</v>
      </c>
      <c r="EC18">
        <v>0</v>
      </c>
      <c r="ED18">
        <v>2.35479709677419</v>
      </c>
      <c r="EE18">
        <v>0.16787274193547599</v>
      </c>
      <c r="EF18">
        <v>1.25405278979147E-2</v>
      </c>
      <c r="EG18">
        <v>1</v>
      </c>
      <c r="EH18">
        <v>2</v>
      </c>
      <c r="EI18">
        <v>3</v>
      </c>
      <c r="EJ18" t="s">
        <v>300</v>
      </c>
      <c r="EK18">
        <v>100</v>
      </c>
      <c r="EL18">
        <v>100</v>
      </c>
      <c r="EM18">
        <v>0</v>
      </c>
      <c r="EN18">
        <v>0.12280000000000001</v>
      </c>
      <c r="EO18">
        <v>0</v>
      </c>
      <c r="EP18">
        <v>0</v>
      </c>
      <c r="EQ18">
        <v>0</v>
      </c>
      <c r="ER18">
        <v>0</v>
      </c>
      <c r="ES18">
        <v>-0.13641089254119901</v>
      </c>
      <c r="ET18">
        <v>-5.6976549660881903E-3</v>
      </c>
      <c r="EU18">
        <v>7.2294696533427402E-4</v>
      </c>
      <c r="EV18">
        <v>-2.5009322186793402E-6</v>
      </c>
      <c r="EW18">
        <v>-1</v>
      </c>
      <c r="EX18">
        <v>-1</v>
      </c>
      <c r="EY18">
        <v>-1</v>
      </c>
      <c r="EZ18">
        <v>-1</v>
      </c>
      <c r="FA18">
        <v>1456.7</v>
      </c>
      <c r="FB18">
        <v>1456.7</v>
      </c>
      <c r="FC18">
        <v>2</v>
      </c>
      <c r="FD18">
        <v>493.173</v>
      </c>
      <c r="FE18">
        <v>440.59699999999998</v>
      </c>
      <c r="FF18">
        <v>36.293399999999998</v>
      </c>
      <c r="FG18">
        <v>34.102800000000002</v>
      </c>
      <c r="FH18">
        <v>30.000699999999998</v>
      </c>
      <c r="FI18">
        <v>33.761600000000001</v>
      </c>
      <c r="FJ18">
        <v>33.630699999999997</v>
      </c>
      <c r="FK18">
        <v>24.518899999999999</v>
      </c>
      <c r="FL18">
        <v>0</v>
      </c>
      <c r="FM18">
        <v>100</v>
      </c>
      <c r="FN18">
        <v>-999.9</v>
      </c>
      <c r="FO18">
        <v>300</v>
      </c>
      <c r="FP18">
        <v>24.323399999999999</v>
      </c>
      <c r="FQ18">
        <v>100.76300000000001</v>
      </c>
      <c r="FR18">
        <v>100.91500000000001</v>
      </c>
    </row>
    <row r="19" spans="1:174" x14ac:dyDescent="0.25">
      <c r="A19">
        <v>3</v>
      </c>
      <c r="B19">
        <v>1604010360.5999999</v>
      </c>
      <c r="C19">
        <v>241</v>
      </c>
      <c r="D19" t="s">
        <v>301</v>
      </c>
      <c r="E19" t="s">
        <v>302</v>
      </c>
      <c r="F19" t="s">
        <v>288</v>
      </c>
      <c r="G19" t="s">
        <v>289</v>
      </c>
      <c r="H19">
        <v>1604010352.5999999</v>
      </c>
      <c r="I19">
        <f t="shared" si="0"/>
        <v>2.5720810643013936E-3</v>
      </c>
      <c r="J19">
        <f t="shared" si="1"/>
        <v>1.644574770430921</v>
      </c>
      <c r="K19">
        <f t="shared" si="2"/>
        <v>197.41241935483899</v>
      </c>
      <c r="L19">
        <f t="shared" si="3"/>
        <v>146.15111462865769</v>
      </c>
      <c r="M19">
        <f t="shared" si="4"/>
        <v>14.848496547611177</v>
      </c>
      <c r="N19">
        <f t="shared" si="5"/>
        <v>20.056484924481882</v>
      </c>
      <c r="O19">
        <f t="shared" si="6"/>
        <v>6.5811524521722647E-2</v>
      </c>
      <c r="P19">
        <f t="shared" si="7"/>
        <v>2.9558737676311182</v>
      </c>
      <c r="Q19">
        <f t="shared" si="8"/>
        <v>6.5008209263173397E-2</v>
      </c>
      <c r="R19">
        <f t="shared" si="9"/>
        <v>4.0701488416017881E-2</v>
      </c>
      <c r="S19">
        <f t="shared" si="10"/>
        <v>214.76513747808696</v>
      </c>
      <c r="T19">
        <f t="shared" si="11"/>
        <v>38.525322772355096</v>
      </c>
      <c r="U19">
        <f t="shared" si="12"/>
        <v>37.301422580645202</v>
      </c>
      <c r="V19">
        <f t="shared" si="13"/>
        <v>6.4093532085345215</v>
      </c>
      <c r="W19">
        <f t="shared" si="14"/>
        <v>38.693822432727288</v>
      </c>
      <c r="X19">
        <f t="shared" si="15"/>
        <v>2.5672049005271886</v>
      </c>
      <c r="Y19">
        <f t="shared" si="16"/>
        <v>6.6346634659589565</v>
      </c>
      <c r="Z19">
        <f t="shared" si="17"/>
        <v>3.8421483080073329</v>
      </c>
      <c r="AA19">
        <f t="shared" si="18"/>
        <v>-113.42877493569145</v>
      </c>
      <c r="AB19">
        <f t="shared" si="19"/>
        <v>101.31922291918363</v>
      </c>
      <c r="AC19">
        <f t="shared" si="20"/>
        <v>8.2111320101889174</v>
      </c>
      <c r="AD19">
        <f t="shared" si="21"/>
        <v>210.86671747176806</v>
      </c>
      <c r="AE19">
        <v>5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51786.494610385831</v>
      </c>
      <c r="AJ19" t="s">
        <v>290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303</v>
      </c>
      <c r="AR19">
        <v>15456.3</v>
      </c>
      <c r="AS19">
        <v>811.70334615384604</v>
      </c>
      <c r="AT19">
        <v>987.94</v>
      </c>
      <c r="AU19">
        <f t="shared" si="27"/>
        <v>0.17838801328638787</v>
      </c>
      <c r="AV19">
        <v>0.5</v>
      </c>
      <c r="AW19">
        <f t="shared" si="28"/>
        <v>1095.8687715953326</v>
      </c>
      <c r="AX19">
        <f t="shared" si="29"/>
        <v>1.644574770430921</v>
      </c>
      <c r="AY19">
        <f t="shared" si="30"/>
        <v>97.744926493742881</v>
      </c>
      <c r="AZ19">
        <f t="shared" si="31"/>
        <v>0.26207057108731308</v>
      </c>
      <c r="BA19">
        <f t="shared" si="32"/>
        <v>2.0279090962797984E-3</v>
      </c>
      <c r="BB19">
        <f t="shared" si="33"/>
        <v>2.3019009251573981</v>
      </c>
      <c r="BC19" t="s">
        <v>304</v>
      </c>
      <c r="BD19">
        <v>729.03</v>
      </c>
      <c r="BE19">
        <f t="shared" si="34"/>
        <v>258.91000000000008</v>
      </c>
      <c r="BF19">
        <f t="shared" si="35"/>
        <v>0.68068693308931272</v>
      </c>
      <c r="BG19">
        <f t="shared" si="36"/>
        <v>0.89778725252166347</v>
      </c>
      <c r="BH19">
        <f t="shared" si="37"/>
        <v>0.64682765766427086</v>
      </c>
      <c r="BI19">
        <f t="shared" si="38"/>
        <v>0.89300920925129823</v>
      </c>
      <c r="BJ19">
        <f t="shared" si="39"/>
        <v>0.61135782817882656</v>
      </c>
      <c r="BK19">
        <f t="shared" si="40"/>
        <v>0.38864217182117344</v>
      </c>
      <c r="BL19">
        <f t="shared" si="41"/>
        <v>1299.9806451612901</v>
      </c>
      <c r="BM19">
        <f t="shared" si="42"/>
        <v>1095.8687715953326</v>
      </c>
      <c r="BN19">
        <f t="shared" si="43"/>
        <v>0.84298852884795605</v>
      </c>
      <c r="BO19">
        <f t="shared" si="44"/>
        <v>0.19597705769591223</v>
      </c>
      <c r="BP19">
        <v>6</v>
      </c>
      <c r="BQ19">
        <v>0.5</v>
      </c>
      <c r="BR19" t="s">
        <v>293</v>
      </c>
      <c r="BS19">
        <v>2</v>
      </c>
      <c r="BT19">
        <v>1604010352.5999999</v>
      </c>
      <c r="BU19">
        <v>197.41241935483899</v>
      </c>
      <c r="BV19">
        <v>199.99506451612899</v>
      </c>
      <c r="BW19">
        <v>25.268541935483899</v>
      </c>
      <c r="BX19">
        <v>22.2602193548387</v>
      </c>
      <c r="BY19">
        <v>197.41241935483899</v>
      </c>
      <c r="BZ19">
        <v>25.131245161290298</v>
      </c>
      <c r="CA19">
        <v>500.030483870968</v>
      </c>
      <c r="CB19">
        <v>101.496870967742</v>
      </c>
      <c r="CC19">
        <v>0.10000419354838699</v>
      </c>
      <c r="CD19">
        <v>37.937222580645198</v>
      </c>
      <c r="CE19">
        <v>37.301422580645202</v>
      </c>
      <c r="CF19">
        <v>999.9</v>
      </c>
      <c r="CG19">
        <v>0</v>
      </c>
      <c r="CH19">
        <v>0</v>
      </c>
      <c r="CI19">
        <v>10001.130967741899</v>
      </c>
      <c r="CJ19">
        <v>0</v>
      </c>
      <c r="CK19">
        <v>647.78364516129</v>
      </c>
      <c r="CL19">
        <v>1299.9806451612901</v>
      </c>
      <c r="CM19">
        <v>0.89999938709677396</v>
      </c>
      <c r="CN19">
        <v>0.100000612903226</v>
      </c>
      <c r="CO19">
        <v>0</v>
      </c>
      <c r="CP19">
        <v>811.97748387096794</v>
      </c>
      <c r="CQ19">
        <v>4.99979</v>
      </c>
      <c r="CR19">
        <v>10785.032258064501</v>
      </c>
      <c r="CS19">
        <v>11051.1225806452</v>
      </c>
      <c r="CT19">
        <v>47.25</v>
      </c>
      <c r="CU19">
        <v>49.820129032258002</v>
      </c>
      <c r="CV19">
        <v>48.158999999999999</v>
      </c>
      <c r="CW19">
        <v>49.375</v>
      </c>
      <c r="CX19">
        <v>49.311999999999998</v>
      </c>
      <c r="CY19">
        <v>1165.4796774193501</v>
      </c>
      <c r="CZ19">
        <v>129.500967741935</v>
      </c>
      <c r="DA19">
        <v>0</v>
      </c>
      <c r="DB19">
        <v>119.60000014305101</v>
      </c>
      <c r="DC19">
        <v>0</v>
      </c>
      <c r="DD19">
        <v>811.70334615384604</v>
      </c>
      <c r="DE19">
        <v>-46.120376055531402</v>
      </c>
      <c r="DF19">
        <v>-600.58803413237501</v>
      </c>
      <c r="DG19">
        <v>10781.330769230801</v>
      </c>
      <c r="DH19">
        <v>15</v>
      </c>
      <c r="DI19">
        <v>0</v>
      </c>
      <c r="DJ19" t="s">
        <v>294</v>
      </c>
      <c r="DK19">
        <v>1603922837.0999999</v>
      </c>
      <c r="DL19">
        <v>1603922837.0999999</v>
      </c>
      <c r="DM19">
        <v>0</v>
      </c>
      <c r="DN19">
        <v>3.5999999999999997E-2</v>
      </c>
      <c r="DO19">
        <v>1.7000000000000001E-2</v>
      </c>
      <c r="DP19">
        <v>0.377</v>
      </c>
      <c r="DQ19">
        <v>-0.105</v>
      </c>
      <c r="DR19">
        <v>400</v>
      </c>
      <c r="DS19">
        <v>12</v>
      </c>
      <c r="DT19">
        <v>0.27</v>
      </c>
      <c r="DU19">
        <v>0.26</v>
      </c>
      <c r="DV19">
        <v>1.63993099939391</v>
      </c>
      <c r="DW19">
        <v>0.19812380985497</v>
      </c>
      <c r="DX19">
        <v>1.6211120703418399E-2</v>
      </c>
      <c r="DY19">
        <v>1</v>
      </c>
      <c r="DZ19">
        <v>-2.5787335483870999</v>
      </c>
      <c r="EA19">
        <v>-0.36130306451612598</v>
      </c>
      <c r="EB19">
        <v>2.8345490913915802E-2</v>
      </c>
      <c r="EC19">
        <v>0</v>
      </c>
      <c r="ED19">
        <v>3.0037435483870998</v>
      </c>
      <c r="EE19">
        <v>0.54611274193546999</v>
      </c>
      <c r="EF19">
        <v>4.0767758335074199E-2</v>
      </c>
      <c r="EG19">
        <v>0</v>
      </c>
      <c r="EH19">
        <v>1</v>
      </c>
      <c r="EI19">
        <v>3</v>
      </c>
      <c r="EJ19" t="s">
        <v>305</v>
      </c>
      <c r="EK19">
        <v>100</v>
      </c>
      <c r="EL19">
        <v>100</v>
      </c>
      <c r="EM19">
        <v>0</v>
      </c>
      <c r="EN19">
        <v>0.13900000000000001</v>
      </c>
      <c r="EO19">
        <v>0</v>
      </c>
      <c r="EP19">
        <v>0</v>
      </c>
      <c r="EQ19">
        <v>0</v>
      </c>
      <c r="ER19">
        <v>0</v>
      </c>
      <c r="ES19">
        <v>-0.13641089254119901</v>
      </c>
      <c r="ET19">
        <v>-5.6976549660881903E-3</v>
      </c>
      <c r="EU19">
        <v>7.2294696533427402E-4</v>
      </c>
      <c r="EV19">
        <v>-2.5009322186793402E-6</v>
      </c>
      <c r="EW19">
        <v>-1</v>
      </c>
      <c r="EX19">
        <v>-1</v>
      </c>
      <c r="EY19">
        <v>-1</v>
      </c>
      <c r="EZ19">
        <v>-1</v>
      </c>
      <c r="FA19">
        <v>1458.7</v>
      </c>
      <c r="FB19">
        <v>1458.7</v>
      </c>
      <c r="FC19">
        <v>2</v>
      </c>
      <c r="FD19">
        <v>493.721</v>
      </c>
      <c r="FE19">
        <v>442.81900000000002</v>
      </c>
      <c r="FF19">
        <v>36.496600000000001</v>
      </c>
      <c r="FG19">
        <v>34.268999999999998</v>
      </c>
      <c r="FH19">
        <v>30.000599999999999</v>
      </c>
      <c r="FI19">
        <v>33.906999999999996</v>
      </c>
      <c r="FJ19">
        <v>33.768300000000004</v>
      </c>
      <c r="FK19">
        <v>17.545400000000001</v>
      </c>
      <c r="FL19">
        <v>0</v>
      </c>
      <c r="FM19">
        <v>100</v>
      </c>
      <c r="FN19">
        <v>-999.9</v>
      </c>
      <c r="FO19">
        <v>200</v>
      </c>
      <c r="FP19">
        <v>24.538799999999998</v>
      </c>
      <c r="FQ19">
        <v>100.736</v>
      </c>
      <c r="FR19">
        <v>100.901</v>
      </c>
    </row>
    <row r="20" spans="1:174" x14ac:dyDescent="0.25">
      <c r="A20">
        <v>4</v>
      </c>
      <c r="B20">
        <v>1604010481.5</v>
      </c>
      <c r="C20">
        <v>361.90000009536698</v>
      </c>
      <c r="D20" t="s">
        <v>306</v>
      </c>
      <c r="E20" t="s">
        <v>307</v>
      </c>
      <c r="F20" t="s">
        <v>288</v>
      </c>
      <c r="G20" t="s">
        <v>289</v>
      </c>
      <c r="H20">
        <v>1604010473.75</v>
      </c>
      <c r="I20">
        <f t="shared" si="0"/>
        <v>3.4578312000877218E-3</v>
      </c>
      <c r="J20">
        <f t="shared" si="1"/>
        <v>-0.29985265012455475</v>
      </c>
      <c r="K20">
        <f t="shared" si="2"/>
        <v>99.940673333333294</v>
      </c>
      <c r="L20">
        <f t="shared" si="3"/>
        <v>99.137442499304825</v>
      </c>
      <c r="M20">
        <f t="shared" si="4"/>
        <v>10.071797614873548</v>
      </c>
      <c r="N20">
        <f t="shared" si="5"/>
        <v>10.15340127736885</v>
      </c>
      <c r="O20">
        <f t="shared" si="6"/>
        <v>8.9588316219240752E-2</v>
      </c>
      <c r="P20">
        <f t="shared" si="7"/>
        <v>2.956097388329169</v>
      </c>
      <c r="Q20">
        <f t="shared" si="8"/>
        <v>8.8106848414953587E-2</v>
      </c>
      <c r="R20">
        <f t="shared" si="9"/>
        <v>5.5197843617965918E-2</v>
      </c>
      <c r="S20">
        <f t="shared" si="10"/>
        <v>214.76817805638788</v>
      </c>
      <c r="T20">
        <f t="shared" si="11"/>
        <v>38.484978526585714</v>
      </c>
      <c r="U20">
        <f t="shared" si="12"/>
        <v>37.480536666666701</v>
      </c>
      <c r="V20">
        <f t="shared" si="13"/>
        <v>6.4721440990875747</v>
      </c>
      <c r="W20">
        <f t="shared" si="14"/>
        <v>39.753300024323593</v>
      </c>
      <c r="X20">
        <f t="shared" si="15"/>
        <v>2.6642698323140959</v>
      </c>
      <c r="Y20">
        <f t="shared" si="16"/>
        <v>6.7020092185653173</v>
      </c>
      <c r="Z20">
        <f t="shared" si="17"/>
        <v>3.8078742667734788</v>
      </c>
      <c r="AA20">
        <f t="shared" si="18"/>
        <v>-152.49035592386852</v>
      </c>
      <c r="AB20">
        <f t="shared" si="19"/>
        <v>102.48868892396028</v>
      </c>
      <c r="AC20">
        <f t="shared" si="20"/>
        <v>8.3199483300346451</v>
      </c>
      <c r="AD20">
        <f t="shared" si="21"/>
        <v>173.08645938651426</v>
      </c>
      <c r="AE20">
        <v>4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51761.711827624786</v>
      </c>
      <c r="AJ20" t="s">
        <v>290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15453.1</v>
      </c>
      <c r="AS20">
        <v>687.19123999999999</v>
      </c>
      <c r="AT20">
        <v>817.73</v>
      </c>
      <c r="AU20">
        <f t="shared" si="27"/>
        <v>0.15963552761914079</v>
      </c>
      <c r="AV20">
        <v>0.5</v>
      </c>
      <c r="AW20">
        <f t="shared" si="28"/>
        <v>1095.8845006275844</v>
      </c>
      <c r="AX20">
        <f t="shared" si="29"/>
        <v>-0.29985265012455475</v>
      </c>
      <c r="AY20">
        <f t="shared" si="30"/>
        <v>87.471050233661529</v>
      </c>
      <c r="AZ20">
        <f t="shared" si="31"/>
        <v>0.20180255096425467</v>
      </c>
      <c r="BA20">
        <f t="shared" si="32"/>
        <v>2.5358039969771004E-4</v>
      </c>
      <c r="BB20">
        <f t="shared" si="33"/>
        <v>2.9891895858046054</v>
      </c>
      <c r="BC20" t="s">
        <v>309</v>
      </c>
      <c r="BD20">
        <v>652.71</v>
      </c>
      <c r="BE20">
        <f t="shared" si="34"/>
        <v>165.01999999999998</v>
      </c>
      <c r="BF20">
        <f t="shared" si="35"/>
        <v>0.79104811537995423</v>
      </c>
      <c r="BG20">
        <f t="shared" si="36"/>
        <v>0.93675868121423944</v>
      </c>
      <c r="BH20">
        <f t="shared" si="37"/>
        <v>1.2766242731081991</v>
      </c>
      <c r="BI20">
        <f t="shared" si="38"/>
        <v>0.9598472656183924</v>
      </c>
      <c r="BJ20">
        <f t="shared" si="39"/>
        <v>0.75135564212030692</v>
      </c>
      <c r="BK20">
        <f t="shared" si="40"/>
        <v>0.24864435787969308</v>
      </c>
      <c r="BL20">
        <f t="shared" si="41"/>
        <v>1299.99933333333</v>
      </c>
      <c r="BM20">
        <f t="shared" si="42"/>
        <v>1095.8845006275844</v>
      </c>
      <c r="BN20">
        <f t="shared" si="43"/>
        <v>0.84298850970763617</v>
      </c>
      <c r="BO20">
        <f t="shared" si="44"/>
        <v>0.1959770194152721</v>
      </c>
      <c r="BP20">
        <v>6</v>
      </c>
      <c r="BQ20">
        <v>0.5</v>
      </c>
      <c r="BR20" t="s">
        <v>293</v>
      </c>
      <c r="BS20">
        <v>2</v>
      </c>
      <c r="BT20">
        <v>1604010473.75</v>
      </c>
      <c r="BU20">
        <v>99.940673333333294</v>
      </c>
      <c r="BV20">
        <v>99.995540000000005</v>
      </c>
      <c r="BW20">
        <v>26.224603333333299</v>
      </c>
      <c r="BX20">
        <v>22.1842966666667</v>
      </c>
      <c r="BY20">
        <v>99.940673333333294</v>
      </c>
      <c r="BZ20">
        <v>26.062709999999999</v>
      </c>
      <c r="CA20">
        <v>500.03396666666703</v>
      </c>
      <c r="CB20">
        <v>101.494266666667</v>
      </c>
      <c r="CC20">
        <v>0.10001860999999999</v>
      </c>
      <c r="CD20">
        <v>38.123626666666702</v>
      </c>
      <c r="CE20">
        <v>37.480536666666701</v>
      </c>
      <c r="CF20">
        <v>999.9</v>
      </c>
      <c r="CG20">
        <v>0</v>
      </c>
      <c r="CH20">
        <v>0</v>
      </c>
      <c r="CI20">
        <v>10002.6566666667</v>
      </c>
      <c r="CJ20">
        <v>0</v>
      </c>
      <c r="CK20">
        <v>629.52176666666696</v>
      </c>
      <c r="CL20">
        <v>1299.99933333333</v>
      </c>
      <c r="CM20">
        <v>0.8999994</v>
      </c>
      <c r="CN20">
        <v>0.10000054</v>
      </c>
      <c r="CO20">
        <v>0</v>
      </c>
      <c r="CP20">
        <v>687.41340000000002</v>
      </c>
      <c r="CQ20">
        <v>4.99979</v>
      </c>
      <c r="CR20">
        <v>9135.1686666666701</v>
      </c>
      <c r="CS20">
        <v>11051.28</v>
      </c>
      <c r="CT20">
        <v>47.436999999999998</v>
      </c>
      <c r="CU20">
        <v>50</v>
      </c>
      <c r="CV20">
        <v>48.324599999999997</v>
      </c>
      <c r="CW20">
        <v>49.561999999999998</v>
      </c>
      <c r="CX20">
        <v>49.5</v>
      </c>
      <c r="CY20">
        <v>1165.4973333333301</v>
      </c>
      <c r="CZ20">
        <v>129.50200000000001</v>
      </c>
      <c r="DA20">
        <v>0</v>
      </c>
      <c r="DB20">
        <v>120.200000047684</v>
      </c>
      <c r="DC20">
        <v>0</v>
      </c>
      <c r="DD20">
        <v>687.19123999999999</v>
      </c>
      <c r="DE20">
        <v>-29.3470768605629</v>
      </c>
      <c r="DF20">
        <v>-418.31615321478102</v>
      </c>
      <c r="DG20">
        <v>9132.4176000000007</v>
      </c>
      <c r="DH20">
        <v>15</v>
      </c>
      <c r="DI20">
        <v>0</v>
      </c>
      <c r="DJ20" t="s">
        <v>294</v>
      </c>
      <c r="DK20">
        <v>1603922837.0999999</v>
      </c>
      <c r="DL20">
        <v>1603922837.0999999</v>
      </c>
      <c r="DM20">
        <v>0</v>
      </c>
      <c r="DN20">
        <v>3.5999999999999997E-2</v>
      </c>
      <c r="DO20">
        <v>1.7000000000000001E-2</v>
      </c>
      <c r="DP20">
        <v>0.377</v>
      </c>
      <c r="DQ20">
        <v>-0.105</v>
      </c>
      <c r="DR20">
        <v>400</v>
      </c>
      <c r="DS20">
        <v>12</v>
      </c>
      <c r="DT20">
        <v>0.27</v>
      </c>
      <c r="DU20">
        <v>0.26</v>
      </c>
      <c r="DV20">
        <v>-0.30191883539257303</v>
      </c>
      <c r="DW20">
        <v>7.17056684540128E-2</v>
      </c>
      <c r="DX20">
        <v>1.2509663489057099E-2</v>
      </c>
      <c r="DY20">
        <v>1</v>
      </c>
      <c r="DZ20">
        <v>-5.4883830000000002E-2</v>
      </c>
      <c r="EA20">
        <v>-0.13121550967741899</v>
      </c>
      <c r="EB20">
        <v>1.61622052099572E-2</v>
      </c>
      <c r="EC20">
        <v>1</v>
      </c>
      <c r="ED20">
        <v>4.04029066666667</v>
      </c>
      <c r="EE20">
        <v>0.62744382647385599</v>
      </c>
      <c r="EF20">
        <v>4.5277018742649298E-2</v>
      </c>
      <c r="EG20">
        <v>0</v>
      </c>
      <c r="EH20">
        <v>2</v>
      </c>
      <c r="EI20">
        <v>3</v>
      </c>
      <c r="EJ20" t="s">
        <v>300</v>
      </c>
      <c r="EK20">
        <v>100</v>
      </c>
      <c r="EL20">
        <v>100</v>
      </c>
      <c r="EM20">
        <v>0</v>
      </c>
      <c r="EN20">
        <v>0.1638</v>
      </c>
      <c r="EO20">
        <v>0</v>
      </c>
      <c r="EP20">
        <v>0</v>
      </c>
      <c r="EQ20">
        <v>0</v>
      </c>
      <c r="ER20">
        <v>0</v>
      </c>
      <c r="ES20">
        <v>-0.13641089254119901</v>
      </c>
      <c r="ET20">
        <v>-5.6976549660881903E-3</v>
      </c>
      <c r="EU20">
        <v>7.2294696533427402E-4</v>
      </c>
      <c r="EV20">
        <v>-2.5009322186793402E-6</v>
      </c>
      <c r="EW20">
        <v>-1</v>
      </c>
      <c r="EX20">
        <v>-1</v>
      </c>
      <c r="EY20">
        <v>-1</v>
      </c>
      <c r="EZ20">
        <v>-1</v>
      </c>
      <c r="FA20">
        <v>1460.7</v>
      </c>
      <c r="FB20">
        <v>1460.7</v>
      </c>
      <c r="FC20">
        <v>2</v>
      </c>
      <c r="FD20">
        <v>494.31700000000001</v>
      </c>
      <c r="FE20">
        <v>442.76</v>
      </c>
      <c r="FF20">
        <v>36.713200000000001</v>
      </c>
      <c r="FG20">
        <v>34.439399999999999</v>
      </c>
      <c r="FH20">
        <v>30.000299999999999</v>
      </c>
      <c r="FI20">
        <v>34.061300000000003</v>
      </c>
      <c r="FJ20">
        <v>33.918599999999998</v>
      </c>
      <c r="FK20">
        <v>10.2317</v>
      </c>
      <c r="FL20">
        <v>0</v>
      </c>
      <c r="FM20">
        <v>100</v>
      </c>
      <c r="FN20">
        <v>-999.9</v>
      </c>
      <c r="FO20">
        <v>100</v>
      </c>
      <c r="FP20">
        <v>25.0855</v>
      </c>
      <c r="FQ20">
        <v>100.70699999999999</v>
      </c>
      <c r="FR20">
        <v>100.88200000000001</v>
      </c>
    </row>
    <row r="21" spans="1:174" x14ac:dyDescent="0.25">
      <c r="A21">
        <v>5</v>
      </c>
      <c r="B21">
        <v>1604010602</v>
      </c>
      <c r="C21">
        <v>482.40000009536698</v>
      </c>
      <c r="D21" t="s">
        <v>310</v>
      </c>
      <c r="E21" t="s">
        <v>311</v>
      </c>
      <c r="F21" t="s">
        <v>288</v>
      </c>
      <c r="G21" t="s">
        <v>289</v>
      </c>
      <c r="H21">
        <v>1604010594</v>
      </c>
      <c r="I21">
        <f t="shared" si="0"/>
        <v>4.3000033351010148E-3</v>
      </c>
      <c r="J21">
        <f t="shared" si="1"/>
        <v>-1.5617394794762414</v>
      </c>
      <c r="K21">
        <f t="shared" si="2"/>
        <v>51.613409677419398</v>
      </c>
      <c r="L21">
        <f t="shared" si="3"/>
        <v>70.2782031888067</v>
      </c>
      <c r="M21">
        <f t="shared" si="4"/>
        <v>7.139411610741691</v>
      </c>
      <c r="N21">
        <f t="shared" si="5"/>
        <v>5.2432953547626466</v>
      </c>
      <c r="O21">
        <f t="shared" si="6"/>
        <v>0.11344319858174604</v>
      </c>
      <c r="P21">
        <f t="shared" si="7"/>
        <v>2.9552015854200331</v>
      </c>
      <c r="Q21">
        <f t="shared" si="8"/>
        <v>0.11107826581645407</v>
      </c>
      <c r="R21">
        <f t="shared" si="9"/>
        <v>6.9632289677381637E-2</v>
      </c>
      <c r="S21">
        <f t="shared" si="10"/>
        <v>214.76769484412986</v>
      </c>
      <c r="T21">
        <f t="shared" si="11"/>
        <v>38.426662578831767</v>
      </c>
      <c r="U21">
        <f t="shared" si="12"/>
        <v>37.5935129032258</v>
      </c>
      <c r="V21">
        <f t="shared" si="13"/>
        <v>6.5120234628550495</v>
      </c>
      <c r="W21">
        <f t="shared" si="14"/>
        <v>40.815968637707428</v>
      </c>
      <c r="X21">
        <f t="shared" si="15"/>
        <v>2.7588527200472934</v>
      </c>
      <c r="Y21">
        <f t="shared" si="16"/>
        <v>6.7592484317487314</v>
      </c>
      <c r="Z21">
        <f t="shared" si="17"/>
        <v>3.7531707428077561</v>
      </c>
      <c r="AA21">
        <f t="shared" si="18"/>
        <v>-189.63014707795475</v>
      </c>
      <c r="AB21">
        <f t="shared" si="19"/>
        <v>109.49657955383105</v>
      </c>
      <c r="AC21">
        <f t="shared" si="20"/>
        <v>8.903136134177128</v>
      </c>
      <c r="AD21">
        <f t="shared" si="21"/>
        <v>143.53726345418329</v>
      </c>
      <c r="AE21">
        <v>3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51710.228654079554</v>
      </c>
      <c r="AJ21" t="s">
        <v>290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15451.1</v>
      </c>
      <c r="AS21">
        <v>624.91138461538503</v>
      </c>
      <c r="AT21">
        <v>721.34</v>
      </c>
      <c r="AU21">
        <f t="shared" si="27"/>
        <v>0.13367983944411099</v>
      </c>
      <c r="AV21">
        <v>0.5</v>
      </c>
      <c r="AW21">
        <f t="shared" si="28"/>
        <v>1095.8849909501162</v>
      </c>
      <c r="AX21">
        <f t="shared" si="29"/>
        <v>-1.5617394794762414</v>
      </c>
      <c r="AY21">
        <f t="shared" si="30"/>
        <v>73.248864819711272</v>
      </c>
      <c r="AZ21">
        <f t="shared" si="31"/>
        <v>0.1569440208500846</v>
      </c>
      <c r="BA21">
        <f t="shared" si="32"/>
        <v>-8.9789714047174951E-4</v>
      </c>
      <c r="BB21">
        <f t="shared" si="33"/>
        <v>3.5222502564671303</v>
      </c>
      <c r="BC21" t="s">
        <v>313</v>
      </c>
      <c r="BD21">
        <v>608.13</v>
      </c>
      <c r="BE21">
        <f t="shared" si="34"/>
        <v>113.21000000000004</v>
      </c>
      <c r="BF21">
        <f t="shared" si="35"/>
        <v>0.85176764759840096</v>
      </c>
      <c r="BG21">
        <f t="shared" si="36"/>
        <v>0.95734282861395281</v>
      </c>
      <c r="BH21">
        <f t="shared" si="37"/>
        <v>16.446759380739476</v>
      </c>
      <c r="BI21">
        <f t="shared" si="38"/>
        <v>0.99769768717543483</v>
      </c>
      <c r="BJ21">
        <f t="shared" si="39"/>
        <v>0.82889425970823161</v>
      </c>
      <c r="BK21">
        <f t="shared" si="40"/>
        <v>0.17110574029176839</v>
      </c>
      <c r="BL21">
        <f t="shared" si="41"/>
        <v>1300.0003225806499</v>
      </c>
      <c r="BM21">
        <f t="shared" si="42"/>
        <v>1095.8849909501162</v>
      </c>
      <c r="BN21">
        <f t="shared" si="43"/>
        <v>0.8429882453987847</v>
      </c>
      <c r="BO21">
        <f t="shared" si="44"/>
        <v>0.1959764907975694</v>
      </c>
      <c r="BP21">
        <v>6</v>
      </c>
      <c r="BQ21">
        <v>0.5</v>
      </c>
      <c r="BR21" t="s">
        <v>293</v>
      </c>
      <c r="BS21">
        <v>2</v>
      </c>
      <c r="BT21">
        <v>1604010594</v>
      </c>
      <c r="BU21">
        <v>51.613409677419398</v>
      </c>
      <c r="BV21">
        <v>50.0056935483871</v>
      </c>
      <c r="BW21">
        <v>27.157309677419398</v>
      </c>
      <c r="BX21">
        <v>22.1375806451613</v>
      </c>
      <c r="BY21">
        <v>51.613409677419398</v>
      </c>
      <c r="BZ21">
        <v>26.970570967741899</v>
      </c>
      <c r="CA21">
        <v>500.01425806451601</v>
      </c>
      <c r="CB21">
        <v>101.48783870967701</v>
      </c>
      <c r="CC21">
        <v>0.100011958064516</v>
      </c>
      <c r="CD21">
        <v>38.280783870967703</v>
      </c>
      <c r="CE21">
        <v>37.5935129032258</v>
      </c>
      <c r="CF21">
        <v>999.9</v>
      </c>
      <c r="CG21">
        <v>0</v>
      </c>
      <c r="CH21">
        <v>0</v>
      </c>
      <c r="CI21">
        <v>9998.2067741935498</v>
      </c>
      <c r="CJ21">
        <v>0</v>
      </c>
      <c r="CK21">
        <v>614.84964516129003</v>
      </c>
      <c r="CL21">
        <v>1300.0003225806499</v>
      </c>
      <c r="CM21">
        <v>0.90000558064516101</v>
      </c>
      <c r="CN21">
        <v>9.9994280645161304E-2</v>
      </c>
      <c r="CO21">
        <v>0</v>
      </c>
      <c r="CP21">
        <v>625.08558064516103</v>
      </c>
      <c r="CQ21">
        <v>4.99979</v>
      </c>
      <c r="CR21">
        <v>8319.3574193548393</v>
      </c>
      <c r="CS21">
        <v>11051.319354838701</v>
      </c>
      <c r="CT21">
        <v>47.576225806451603</v>
      </c>
      <c r="CU21">
        <v>50.152999999999999</v>
      </c>
      <c r="CV21">
        <v>48.5</v>
      </c>
      <c r="CW21">
        <v>49.686999999999998</v>
      </c>
      <c r="CX21">
        <v>49.683</v>
      </c>
      <c r="CY21">
        <v>1165.5096774193501</v>
      </c>
      <c r="CZ21">
        <v>129.49064516128999</v>
      </c>
      <c r="DA21">
        <v>0</v>
      </c>
      <c r="DB21">
        <v>119.90000009536701</v>
      </c>
      <c r="DC21">
        <v>0</v>
      </c>
      <c r="DD21">
        <v>624.91138461538503</v>
      </c>
      <c r="DE21">
        <v>-17.319247862772201</v>
      </c>
      <c r="DF21">
        <v>-217.35042750006599</v>
      </c>
      <c r="DG21">
        <v>8316.9599999999991</v>
      </c>
      <c r="DH21">
        <v>15</v>
      </c>
      <c r="DI21">
        <v>0</v>
      </c>
      <c r="DJ21" t="s">
        <v>294</v>
      </c>
      <c r="DK21">
        <v>1603922837.0999999</v>
      </c>
      <c r="DL21">
        <v>1603922837.0999999</v>
      </c>
      <c r="DM21">
        <v>0</v>
      </c>
      <c r="DN21">
        <v>3.5999999999999997E-2</v>
      </c>
      <c r="DO21">
        <v>1.7000000000000001E-2</v>
      </c>
      <c r="DP21">
        <v>0.377</v>
      </c>
      <c r="DQ21">
        <v>-0.105</v>
      </c>
      <c r="DR21">
        <v>400</v>
      </c>
      <c r="DS21">
        <v>12</v>
      </c>
      <c r="DT21">
        <v>0.27</v>
      </c>
      <c r="DU21">
        <v>0.26</v>
      </c>
      <c r="DV21">
        <v>-1.56275794634711</v>
      </c>
      <c r="DW21">
        <v>9.9719083087153798E-2</v>
      </c>
      <c r="DX21">
        <v>1.0808777367488301E-2</v>
      </c>
      <c r="DY21">
        <v>1</v>
      </c>
      <c r="DZ21">
        <v>1.60797566666667</v>
      </c>
      <c r="EA21">
        <v>-0.15515452725250201</v>
      </c>
      <c r="EB21">
        <v>1.46728887597349E-2</v>
      </c>
      <c r="EC21">
        <v>1</v>
      </c>
      <c r="ED21">
        <v>5.0169776666666701</v>
      </c>
      <c r="EE21">
        <v>0.66595087875415004</v>
      </c>
      <c r="EF21">
        <v>4.8058559257315302E-2</v>
      </c>
      <c r="EG21">
        <v>0</v>
      </c>
      <c r="EH21">
        <v>2</v>
      </c>
      <c r="EI21">
        <v>3</v>
      </c>
      <c r="EJ21" t="s">
        <v>300</v>
      </c>
      <c r="EK21">
        <v>100</v>
      </c>
      <c r="EL21">
        <v>100</v>
      </c>
      <c r="EM21">
        <v>0</v>
      </c>
      <c r="EN21">
        <v>0.18890000000000001</v>
      </c>
      <c r="EO21">
        <v>0</v>
      </c>
      <c r="EP21">
        <v>0</v>
      </c>
      <c r="EQ21">
        <v>0</v>
      </c>
      <c r="ER21">
        <v>0</v>
      </c>
      <c r="ES21">
        <v>-0.13641089254119901</v>
      </c>
      <c r="ET21">
        <v>-5.6976549660881903E-3</v>
      </c>
      <c r="EU21">
        <v>7.2294696533427402E-4</v>
      </c>
      <c r="EV21">
        <v>-2.5009322186793402E-6</v>
      </c>
      <c r="EW21">
        <v>-1</v>
      </c>
      <c r="EX21">
        <v>-1</v>
      </c>
      <c r="EY21">
        <v>-1</v>
      </c>
      <c r="EZ21">
        <v>-1</v>
      </c>
      <c r="FA21">
        <v>1462.7</v>
      </c>
      <c r="FB21">
        <v>1462.7</v>
      </c>
      <c r="FC21">
        <v>2</v>
      </c>
      <c r="FD21">
        <v>495.17700000000002</v>
      </c>
      <c r="FE21">
        <v>442.49400000000003</v>
      </c>
      <c r="FF21">
        <v>36.917400000000001</v>
      </c>
      <c r="FG21">
        <v>34.601999999999997</v>
      </c>
      <c r="FH21">
        <v>30.000499999999999</v>
      </c>
      <c r="FI21">
        <v>34.212800000000001</v>
      </c>
      <c r="FJ21">
        <v>34.064999999999998</v>
      </c>
      <c r="FK21">
        <v>6.5690200000000001</v>
      </c>
      <c r="FL21">
        <v>0</v>
      </c>
      <c r="FM21">
        <v>100</v>
      </c>
      <c r="FN21">
        <v>-999.9</v>
      </c>
      <c r="FO21">
        <v>50</v>
      </c>
      <c r="FP21">
        <v>25.9971</v>
      </c>
      <c r="FQ21">
        <v>100.681</v>
      </c>
      <c r="FR21">
        <v>100.863</v>
      </c>
    </row>
    <row r="22" spans="1:174" x14ac:dyDescent="0.25">
      <c r="A22">
        <v>6</v>
      </c>
      <c r="B22">
        <v>1604010722.5</v>
      </c>
      <c r="C22">
        <v>602.90000009536698</v>
      </c>
      <c r="D22" t="s">
        <v>314</v>
      </c>
      <c r="E22" t="s">
        <v>315</v>
      </c>
      <c r="F22" t="s">
        <v>288</v>
      </c>
      <c r="G22" t="s">
        <v>289</v>
      </c>
      <c r="H22">
        <v>1604010714.5</v>
      </c>
      <c r="I22">
        <f t="shared" si="0"/>
        <v>5.3150271213652503E-3</v>
      </c>
      <c r="J22">
        <f t="shared" si="1"/>
        <v>-2.9482999787218347</v>
      </c>
      <c r="K22">
        <f t="shared" si="2"/>
        <v>4.6212745161290298</v>
      </c>
      <c r="L22">
        <f t="shared" si="3"/>
        <v>37.189051321801557</v>
      </c>
      <c r="M22">
        <f t="shared" si="4"/>
        <v>3.7778393379989517</v>
      </c>
      <c r="N22">
        <f t="shared" si="5"/>
        <v>0.46945087433541388</v>
      </c>
      <c r="O22">
        <f t="shared" si="6"/>
        <v>0.14257909340158983</v>
      </c>
      <c r="P22">
        <f t="shared" si="7"/>
        <v>2.9556164320706708</v>
      </c>
      <c r="Q22">
        <f t="shared" si="8"/>
        <v>0.13886531061227611</v>
      </c>
      <c r="R22">
        <f t="shared" si="9"/>
        <v>8.7116430690375057E-2</v>
      </c>
      <c r="S22">
        <f t="shared" si="10"/>
        <v>214.77940081664218</v>
      </c>
      <c r="T22">
        <f t="shared" si="11"/>
        <v>38.40973073248847</v>
      </c>
      <c r="U22">
        <f t="shared" si="12"/>
        <v>37.783967741935498</v>
      </c>
      <c r="V22">
        <f t="shared" si="13"/>
        <v>6.5797348154779405</v>
      </c>
      <c r="W22">
        <f t="shared" si="14"/>
        <v>41.943582833642289</v>
      </c>
      <c r="X22">
        <f t="shared" si="15"/>
        <v>2.8725016033736397</v>
      </c>
      <c r="Y22">
        <f t="shared" si="16"/>
        <v>6.848488873176688</v>
      </c>
      <c r="Z22">
        <f t="shared" si="17"/>
        <v>3.7072332121043008</v>
      </c>
      <c r="AA22">
        <f t="shared" si="18"/>
        <v>-234.39269605220753</v>
      </c>
      <c r="AB22">
        <f t="shared" si="19"/>
        <v>117.8420014414535</v>
      </c>
      <c r="AC22">
        <f t="shared" si="20"/>
        <v>9.6003914899187457</v>
      </c>
      <c r="AD22">
        <f t="shared" si="21"/>
        <v>107.82909769580689</v>
      </c>
      <c r="AE22">
        <v>6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51681.539788502516</v>
      </c>
      <c r="AJ22" t="s">
        <v>290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15448.8</v>
      </c>
      <c r="AS22">
        <v>593.33857692307697</v>
      </c>
      <c r="AT22">
        <v>662.21</v>
      </c>
      <c r="AU22">
        <f t="shared" si="27"/>
        <v>0.10400239059652239</v>
      </c>
      <c r="AV22">
        <v>0.5</v>
      </c>
      <c r="AW22">
        <f t="shared" si="28"/>
        <v>1095.9421264340285</v>
      </c>
      <c r="AX22">
        <f t="shared" si="29"/>
        <v>-2.9482999787218347</v>
      </c>
      <c r="AY22">
        <f t="shared" si="30"/>
        <v>56.990300552287579</v>
      </c>
      <c r="AZ22">
        <f t="shared" si="31"/>
        <v>0.10504220715483012</v>
      </c>
      <c r="BA22">
        <f t="shared" si="32"/>
        <v>-2.1630270812008157E-3</v>
      </c>
      <c r="BB22">
        <f t="shared" si="33"/>
        <v>3.9260506485857958</v>
      </c>
      <c r="BC22" t="s">
        <v>317</v>
      </c>
      <c r="BD22">
        <v>592.65</v>
      </c>
      <c r="BE22">
        <f t="shared" si="34"/>
        <v>69.560000000000059</v>
      </c>
      <c r="BF22">
        <f t="shared" si="35"/>
        <v>0.99010096430309091</v>
      </c>
      <c r="BG22">
        <f t="shared" si="36"/>
        <v>0.97394200259980601</v>
      </c>
      <c r="BH22">
        <f t="shared" si="37"/>
        <v>-1.2929491530319039</v>
      </c>
      <c r="BI22">
        <f t="shared" si="38"/>
        <v>1.0209168533406794</v>
      </c>
      <c r="BJ22">
        <f t="shared" si="39"/>
        <v>0.98895193961120098</v>
      </c>
      <c r="BK22">
        <f t="shared" si="40"/>
        <v>1.1048060388799019E-2</v>
      </c>
      <c r="BL22">
        <f t="shared" si="41"/>
        <v>1300.0677419354799</v>
      </c>
      <c r="BM22">
        <f t="shared" si="42"/>
        <v>1095.9421264340285</v>
      </c>
      <c r="BN22">
        <f t="shared" si="43"/>
        <v>0.84298847750998063</v>
      </c>
      <c r="BO22">
        <f t="shared" si="44"/>
        <v>0.19597695501996115</v>
      </c>
      <c r="BP22">
        <v>6</v>
      </c>
      <c r="BQ22">
        <v>0.5</v>
      </c>
      <c r="BR22" t="s">
        <v>293</v>
      </c>
      <c r="BS22">
        <v>2</v>
      </c>
      <c r="BT22">
        <v>1604010714.5</v>
      </c>
      <c r="BU22">
        <v>4.6212745161290298</v>
      </c>
      <c r="BV22">
        <v>1.11299967741935</v>
      </c>
      <c r="BW22">
        <v>28.276906451612899</v>
      </c>
      <c r="BX22">
        <v>22.0795967741936</v>
      </c>
      <c r="BY22">
        <v>4.6212745161290298</v>
      </c>
      <c r="BZ22">
        <v>28.0592516129032</v>
      </c>
      <c r="CA22">
        <v>500.03</v>
      </c>
      <c r="CB22">
        <v>101.484709677419</v>
      </c>
      <c r="CC22">
        <v>0.10000958064516099</v>
      </c>
      <c r="CD22">
        <v>38.523516129032302</v>
      </c>
      <c r="CE22">
        <v>37.783967741935498</v>
      </c>
      <c r="CF22">
        <v>999.9</v>
      </c>
      <c r="CG22">
        <v>0</v>
      </c>
      <c r="CH22">
        <v>0</v>
      </c>
      <c r="CI22">
        <v>10000.869032258101</v>
      </c>
      <c r="CJ22">
        <v>0</v>
      </c>
      <c r="CK22">
        <v>613.29938709677401</v>
      </c>
      <c r="CL22">
        <v>1300.0677419354799</v>
      </c>
      <c r="CM22">
        <v>0.89999735483871002</v>
      </c>
      <c r="CN22">
        <v>0.100002674193548</v>
      </c>
      <c r="CO22">
        <v>0</v>
      </c>
      <c r="CP22">
        <v>593.39541935483896</v>
      </c>
      <c r="CQ22">
        <v>4.99979</v>
      </c>
      <c r="CR22">
        <v>8045.4354838709696</v>
      </c>
      <c r="CS22">
        <v>11051.8548387097</v>
      </c>
      <c r="CT22">
        <v>47.811999999999998</v>
      </c>
      <c r="CU22">
        <v>50.320129032258102</v>
      </c>
      <c r="CV22">
        <v>48.691064516129003</v>
      </c>
      <c r="CW22">
        <v>49.883000000000003</v>
      </c>
      <c r="CX22">
        <v>49.875</v>
      </c>
      <c r="CY22">
        <v>1165.5603225806501</v>
      </c>
      <c r="CZ22">
        <v>129.50741935483899</v>
      </c>
      <c r="DA22">
        <v>0</v>
      </c>
      <c r="DB22">
        <v>120.09999990463299</v>
      </c>
      <c r="DC22">
        <v>0</v>
      </c>
      <c r="DD22">
        <v>593.33857692307697</v>
      </c>
      <c r="DE22">
        <v>-7.0342222345695298</v>
      </c>
      <c r="DF22">
        <v>-103.13196592277301</v>
      </c>
      <c r="DG22">
        <v>8043.9365384615403</v>
      </c>
      <c r="DH22">
        <v>15</v>
      </c>
      <c r="DI22">
        <v>0</v>
      </c>
      <c r="DJ22" t="s">
        <v>294</v>
      </c>
      <c r="DK22">
        <v>1603922837.0999999</v>
      </c>
      <c r="DL22">
        <v>1603922837.0999999</v>
      </c>
      <c r="DM22">
        <v>0</v>
      </c>
      <c r="DN22">
        <v>3.5999999999999997E-2</v>
      </c>
      <c r="DO22">
        <v>1.7000000000000001E-2</v>
      </c>
      <c r="DP22">
        <v>0.377</v>
      </c>
      <c r="DQ22">
        <v>-0.105</v>
      </c>
      <c r="DR22">
        <v>400</v>
      </c>
      <c r="DS22">
        <v>12</v>
      </c>
      <c r="DT22">
        <v>0.27</v>
      </c>
      <c r="DU22">
        <v>0.26</v>
      </c>
      <c r="DV22">
        <v>-2.94870256346687</v>
      </c>
      <c r="DW22">
        <v>0.23327719184638601</v>
      </c>
      <c r="DX22">
        <v>1.9793644381748899E-2</v>
      </c>
      <c r="DY22">
        <v>1</v>
      </c>
      <c r="DZ22">
        <v>3.5076243333333301</v>
      </c>
      <c r="EA22">
        <v>-0.27888827586207099</v>
      </c>
      <c r="EB22">
        <v>2.3987864526788499E-2</v>
      </c>
      <c r="EC22">
        <v>0</v>
      </c>
      <c r="ED22">
        <v>6.2005776666666703</v>
      </c>
      <c r="EE22">
        <v>0.72802571746386302</v>
      </c>
      <c r="EF22">
        <v>5.2585295072756701E-2</v>
      </c>
      <c r="EG22">
        <v>0</v>
      </c>
      <c r="EH22">
        <v>1</v>
      </c>
      <c r="EI22">
        <v>3</v>
      </c>
      <c r="EJ22" t="s">
        <v>305</v>
      </c>
      <c r="EK22">
        <v>100</v>
      </c>
      <c r="EL22">
        <v>100</v>
      </c>
      <c r="EM22">
        <v>0</v>
      </c>
      <c r="EN22">
        <v>0.22009999999999999</v>
      </c>
      <c r="EO22">
        <v>0</v>
      </c>
      <c r="EP22">
        <v>0</v>
      </c>
      <c r="EQ22">
        <v>0</v>
      </c>
      <c r="ER22">
        <v>0</v>
      </c>
      <c r="ES22">
        <v>-0.13641089254119901</v>
      </c>
      <c r="ET22">
        <v>-5.6976549660881903E-3</v>
      </c>
      <c r="EU22">
        <v>7.2294696533427402E-4</v>
      </c>
      <c r="EV22">
        <v>-2.5009322186793402E-6</v>
      </c>
      <c r="EW22">
        <v>-1</v>
      </c>
      <c r="EX22">
        <v>-1</v>
      </c>
      <c r="EY22">
        <v>-1</v>
      </c>
      <c r="EZ22">
        <v>-1</v>
      </c>
      <c r="FA22">
        <v>1464.8</v>
      </c>
      <c r="FB22">
        <v>1464.8</v>
      </c>
      <c r="FC22">
        <v>2</v>
      </c>
      <c r="FD22">
        <v>491.98500000000001</v>
      </c>
      <c r="FE22">
        <v>443.74900000000002</v>
      </c>
      <c r="FF22">
        <v>37.133899999999997</v>
      </c>
      <c r="FG22">
        <v>34.756300000000003</v>
      </c>
      <c r="FH22">
        <v>30.000699999999998</v>
      </c>
      <c r="FI22">
        <v>34.362200000000001</v>
      </c>
      <c r="FJ22">
        <v>34.213000000000001</v>
      </c>
      <c r="FK22">
        <v>0</v>
      </c>
      <c r="FL22">
        <v>0</v>
      </c>
      <c r="FM22">
        <v>100</v>
      </c>
      <c r="FN22">
        <v>-999.9</v>
      </c>
      <c r="FO22">
        <v>0</v>
      </c>
      <c r="FP22">
        <v>26.887899999999998</v>
      </c>
      <c r="FQ22">
        <v>100.654</v>
      </c>
      <c r="FR22">
        <v>100.83799999999999</v>
      </c>
    </row>
    <row r="23" spans="1:174" x14ac:dyDescent="0.25">
      <c r="A23">
        <v>7</v>
      </c>
      <c r="B23">
        <v>1604010843</v>
      </c>
      <c r="C23">
        <v>723.40000009536698</v>
      </c>
      <c r="D23" t="s">
        <v>318</v>
      </c>
      <c r="E23" t="s">
        <v>319</v>
      </c>
      <c r="F23" t="s">
        <v>288</v>
      </c>
      <c r="G23" t="s">
        <v>289</v>
      </c>
      <c r="H23">
        <v>1604010835</v>
      </c>
      <c r="I23">
        <f t="shared" si="0"/>
        <v>4.6085653672631611E-3</v>
      </c>
      <c r="J23">
        <f t="shared" si="1"/>
        <v>7.0689388995268985</v>
      </c>
      <c r="K23">
        <f t="shared" si="2"/>
        <v>389.56403225806503</v>
      </c>
      <c r="L23">
        <f t="shared" si="3"/>
        <v>270.00039800535131</v>
      </c>
      <c r="M23">
        <f t="shared" si="4"/>
        <v>27.428924431556936</v>
      </c>
      <c r="N23">
        <f t="shared" si="5"/>
        <v>39.575209818199212</v>
      </c>
      <c r="O23">
        <f t="shared" si="6"/>
        <v>0.11709729773647454</v>
      </c>
      <c r="P23">
        <f t="shared" si="7"/>
        <v>2.9561017356467514</v>
      </c>
      <c r="Q23">
        <f t="shared" si="8"/>
        <v>0.11458012925367925</v>
      </c>
      <c r="R23">
        <f t="shared" si="9"/>
        <v>7.18342316089918E-2</v>
      </c>
      <c r="S23">
        <f t="shared" si="10"/>
        <v>214.76835271314434</v>
      </c>
      <c r="T23">
        <f t="shared" si="11"/>
        <v>38.846997380585385</v>
      </c>
      <c r="U23">
        <f t="shared" si="12"/>
        <v>38.061</v>
      </c>
      <c r="V23">
        <f t="shared" si="13"/>
        <v>6.6793170329804692</v>
      </c>
      <c r="W23">
        <f t="shared" si="14"/>
        <v>40.086738809264112</v>
      </c>
      <c r="X23">
        <f t="shared" si="15"/>
        <v>2.7835994833699655</v>
      </c>
      <c r="Y23">
        <f t="shared" si="16"/>
        <v>6.943940979121682</v>
      </c>
      <c r="Z23">
        <f t="shared" si="17"/>
        <v>3.8957175496105036</v>
      </c>
      <c r="AA23">
        <f t="shared" si="18"/>
        <v>-203.23773269630541</v>
      </c>
      <c r="AB23">
        <f t="shared" si="19"/>
        <v>114.60661721247232</v>
      </c>
      <c r="AC23">
        <f t="shared" si="20"/>
        <v>9.3593127592540792</v>
      </c>
      <c r="AD23">
        <f t="shared" si="21"/>
        <v>135.49654998856531</v>
      </c>
      <c r="AE23">
        <v>6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51652.72158188976</v>
      </c>
      <c r="AJ23" t="s">
        <v>290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15447.7</v>
      </c>
      <c r="AS23">
        <v>664.86769230769198</v>
      </c>
      <c r="AT23">
        <v>804.21</v>
      </c>
      <c r="AU23">
        <f t="shared" si="27"/>
        <v>0.17326607191194843</v>
      </c>
      <c r="AV23">
        <v>0.5</v>
      </c>
      <c r="AW23">
        <f t="shared" si="28"/>
        <v>1095.8846096745958</v>
      </c>
      <c r="AX23">
        <f t="shared" si="29"/>
        <v>7.0689388995268985</v>
      </c>
      <c r="AY23">
        <f t="shared" si="30"/>
        <v>94.93981079353803</v>
      </c>
      <c r="AZ23">
        <f t="shared" si="31"/>
        <v>0.26864873602665978</v>
      </c>
      <c r="BA23">
        <f t="shared" si="32"/>
        <v>6.9776382584783936E-3</v>
      </c>
      <c r="BB23">
        <f t="shared" si="33"/>
        <v>3.0562539635169914</v>
      </c>
      <c r="BC23" t="s">
        <v>321</v>
      </c>
      <c r="BD23">
        <v>588.16</v>
      </c>
      <c r="BE23">
        <f t="shared" si="34"/>
        <v>216.05000000000007</v>
      </c>
      <c r="BF23">
        <f t="shared" si="35"/>
        <v>0.64495398145016436</v>
      </c>
      <c r="BG23">
        <f t="shared" si="36"/>
        <v>0.91920102321685015</v>
      </c>
      <c r="BH23">
        <f t="shared" si="37"/>
        <v>1.5703536102225357</v>
      </c>
      <c r="BI23">
        <f t="shared" si="38"/>
        <v>0.96515629870741837</v>
      </c>
      <c r="BJ23">
        <f t="shared" si="39"/>
        <v>0.57054379107080588</v>
      </c>
      <c r="BK23">
        <f t="shared" si="40"/>
        <v>0.42945620892919412</v>
      </c>
      <c r="BL23">
        <f t="shared" si="41"/>
        <v>1299.9993548387099</v>
      </c>
      <c r="BM23">
        <f t="shared" si="42"/>
        <v>1095.8846096745958</v>
      </c>
      <c r="BN23">
        <f t="shared" si="43"/>
        <v>0.8429885796447657</v>
      </c>
      <c r="BO23">
        <f t="shared" si="44"/>
        <v>0.19597715928953152</v>
      </c>
      <c r="BP23">
        <v>6</v>
      </c>
      <c r="BQ23">
        <v>0.5</v>
      </c>
      <c r="BR23" t="s">
        <v>293</v>
      </c>
      <c r="BS23">
        <v>2</v>
      </c>
      <c r="BT23">
        <v>1604010835</v>
      </c>
      <c r="BU23">
        <v>389.56403225806503</v>
      </c>
      <c r="BV23">
        <v>400.201387096774</v>
      </c>
      <c r="BW23">
        <v>27.400745161290299</v>
      </c>
      <c r="BX23">
        <v>22.021883870967699</v>
      </c>
      <c r="BY23">
        <v>389.56403225806503</v>
      </c>
      <c r="BZ23">
        <v>27.207387096774202</v>
      </c>
      <c r="CA23">
        <v>499.98916129032301</v>
      </c>
      <c r="CB23">
        <v>101.488483870968</v>
      </c>
      <c r="CC23">
        <v>9.9975383870967799E-2</v>
      </c>
      <c r="CD23">
        <v>38.780125806451601</v>
      </c>
      <c r="CE23">
        <v>38.061</v>
      </c>
      <c r="CF23">
        <v>999.9</v>
      </c>
      <c r="CG23">
        <v>0</v>
      </c>
      <c r="CH23">
        <v>0</v>
      </c>
      <c r="CI23">
        <v>10003.2512903226</v>
      </c>
      <c r="CJ23">
        <v>0</v>
      </c>
      <c r="CK23">
        <v>608.84858064516095</v>
      </c>
      <c r="CL23">
        <v>1299.9993548387099</v>
      </c>
      <c r="CM23">
        <v>0.89999780645161298</v>
      </c>
      <c r="CN23">
        <v>0.10000222258064501</v>
      </c>
      <c r="CO23">
        <v>0</v>
      </c>
      <c r="CP23">
        <v>664.76919354838697</v>
      </c>
      <c r="CQ23">
        <v>4.99979</v>
      </c>
      <c r="CR23">
        <v>8935.3587096774208</v>
      </c>
      <c r="CS23">
        <v>11051.270967741901</v>
      </c>
      <c r="CT23">
        <v>48.066064516129003</v>
      </c>
      <c r="CU23">
        <v>50.582322580645098</v>
      </c>
      <c r="CV23">
        <v>48.961387096774203</v>
      </c>
      <c r="CW23">
        <v>50.183</v>
      </c>
      <c r="CX23">
        <v>50.152999999999999</v>
      </c>
      <c r="CY23">
        <v>1165.49548387097</v>
      </c>
      <c r="CZ23">
        <v>129.505161290323</v>
      </c>
      <c r="DA23">
        <v>0</v>
      </c>
      <c r="DB23">
        <v>120</v>
      </c>
      <c r="DC23">
        <v>0</v>
      </c>
      <c r="DD23">
        <v>664.86769230769198</v>
      </c>
      <c r="DE23">
        <v>8.7943931692671597</v>
      </c>
      <c r="DF23">
        <v>121.20341886512701</v>
      </c>
      <c r="DG23">
        <v>8937.0115384615401</v>
      </c>
      <c r="DH23">
        <v>15</v>
      </c>
      <c r="DI23">
        <v>0</v>
      </c>
      <c r="DJ23" t="s">
        <v>294</v>
      </c>
      <c r="DK23">
        <v>1603922837.0999999</v>
      </c>
      <c r="DL23">
        <v>1603922837.0999999</v>
      </c>
      <c r="DM23">
        <v>0</v>
      </c>
      <c r="DN23">
        <v>3.5999999999999997E-2</v>
      </c>
      <c r="DO23">
        <v>1.7000000000000001E-2</v>
      </c>
      <c r="DP23">
        <v>0.377</v>
      </c>
      <c r="DQ23">
        <v>-0.105</v>
      </c>
      <c r="DR23">
        <v>400</v>
      </c>
      <c r="DS23">
        <v>12</v>
      </c>
      <c r="DT23">
        <v>0.27</v>
      </c>
      <c r="DU23">
        <v>0.26</v>
      </c>
      <c r="DV23">
        <v>7.0762785193055304</v>
      </c>
      <c r="DW23">
        <v>-0.28384608531628802</v>
      </c>
      <c r="DX23">
        <v>2.4901668896245701E-2</v>
      </c>
      <c r="DY23">
        <v>1</v>
      </c>
      <c r="DZ23">
        <v>-10.640829999999999</v>
      </c>
      <c r="EA23">
        <v>0.61391145717465201</v>
      </c>
      <c r="EB23">
        <v>4.7291289895709E-2</v>
      </c>
      <c r="EC23">
        <v>0</v>
      </c>
      <c r="ED23">
        <v>5.38140833333334</v>
      </c>
      <c r="EE23">
        <v>-0.63447644048942198</v>
      </c>
      <c r="EF23">
        <v>4.57914591078099E-2</v>
      </c>
      <c r="EG23">
        <v>0</v>
      </c>
      <c r="EH23">
        <v>1</v>
      </c>
      <c r="EI23">
        <v>3</v>
      </c>
      <c r="EJ23" t="s">
        <v>305</v>
      </c>
      <c r="EK23">
        <v>100</v>
      </c>
      <c r="EL23">
        <v>100</v>
      </c>
      <c r="EM23">
        <v>0</v>
      </c>
      <c r="EN23">
        <v>0.19089999999999999</v>
      </c>
      <c r="EO23">
        <v>0</v>
      </c>
      <c r="EP23">
        <v>0</v>
      </c>
      <c r="EQ23">
        <v>0</v>
      </c>
      <c r="ER23">
        <v>0</v>
      </c>
      <c r="ES23">
        <v>-0.13641089254119901</v>
      </c>
      <c r="ET23">
        <v>-5.6976549660881903E-3</v>
      </c>
      <c r="EU23">
        <v>7.2294696533427402E-4</v>
      </c>
      <c r="EV23">
        <v>-2.5009322186793402E-6</v>
      </c>
      <c r="EW23">
        <v>-1</v>
      </c>
      <c r="EX23">
        <v>-1</v>
      </c>
      <c r="EY23">
        <v>-1</v>
      </c>
      <c r="EZ23">
        <v>-1</v>
      </c>
      <c r="FA23">
        <v>1466.8</v>
      </c>
      <c r="FB23">
        <v>1466.8</v>
      </c>
      <c r="FC23">
        <v>2</v>
      </c>
      <c r="FD23">
        <v>492.125</v>
      </c>
      <c r="FE23">
        <v>443.43599999999998</v>
      </c>
      <c r="FF23">
        <v>37.365099999999998</v>
      </c>
      <c r="FG23">
        <v>34.9574</v>
      </c>
      <c r="FH23">
        <v>30.000900000000001</v>
      </c>
      <c r="FI23">
        <v>34.543799999999997</v>
      </c>
      <c r="FJ23">
        <v>34.393000000000001</v>
      </c>
      <c r="FK23">
        <v>31.280899999999999</v>
      </c>
      <c r="FL23">
        <v>0</v>
      </c>
      <c r="FM23">
        <v>100</v>
      </c>
      <c r="FN23">
        <v>-999.9</v>
      </c>
      <c r="FO23">
        <v>400</v>
      </c>
      <c r="FP23">
        <v>27.935700000000001</v>
      </c>
      <c r="FQ23">
        <v>100.61799999999999</v>
      </c>
      <c r="FR23">
        <v>100.809</v>
      </c>
    </row>
    <row r="24" spans="1:174" x14ac:dyDescent="0.25">
      <c r="A24">
        <v>8</v>
      </c>
      <c r="B24">
        <v>1604010910</v>
      </c>
      <c r="C24">
        <v>790.40000009536698</v>
      </c>
      <c r="D24" t="s">
        <v>322</v>
      </c>
      <c r="E24" t="s">
        <v>323</v>
      </c>
      <c r="F24" t="s">
        <v>288</v>
      </c>
      <c r="G24" t="s">
        <v>289</v>
      </c>
      <c r="H24">
        <v>1604010902</v>
      </c>
      <c r="I24">
        <f t="shared" si="0"/>
        <v>4.3343957916454215E-3</v>
      </c>
      <c r="J24">
        <f t="shared" si="1"/>
        <v>6.8708651097269646</v>
      </c>
      <c r="K24">
        <f t="shared" si="2"/>
        <v>389.81751612903201</v>
      </c>
      <c r="L24">
        <f t="shared" si="3"/>
        <v>264.09971729721786</v>
      </c>
      <c r="M24">
        <f t="shared" si="4"/>
        <v>26.830204231745174</v>
      </c>
      <c r="N24">
        <f t="shared" si="5"/>
        <v>39.602024863521976</v>
      </c>
      <c r="O24">
        <f t="shared" si="6"/>
        <v>0.1072999895297784</v>
      </c>
      <c r="P24">
        <f t="shared" si="7"/>
        <v>2.9560143634996994</v>
      </c>
      <c r="Q24">
        <f t="shared" si="8"/>
        <v>0.10518224768691714</v>
      </c>
      <c r="R24">
        <f t="shared" si="9"/>
        <v>6.5925694206102933E-2</v>
      </c>
      <c r="S24">
        <f t="shared" si="10"/>
        <v>214.76815781904421</v>
      </c>
      <c r="T24">
        <f t="shared" si="11"/>
        <v>39.073592238687702</v>
      </c>
      <c r="U24">
        <f t="shared" si="12"/>
        <v>38.222429032258098</v>
      </c>
      <c r="V24">
        <f t="shared" si="13"/>
        <v>6.7379453409360455</v>
      </c>
      <c r="W24">
        <f t="shared" si="14"/>
        <v>39.227080399656721</v>
      </c>
      <c r="X24">
        <f t="shared" si="15"/>
        <v>2.7469605291163832</v>
      </c>
      <c r="Y24">
        <f t="shared" si="16"/>
        <v>7.0027147091487896</v>
      </c>
      <c r="Z24">
        <f t="shared" si="17"/>
        <v>3.9909848118196622</v>
      </c>
      <c r="AA24">
        <f t="shared" si="18"/>
        <v>-191.14685441156308</v>
      </c>
      <c r="AB24">
        <f t="shared" si="19"/>
        <v>113.81566003635157</v>
      </c>
      <c r="AC24">
        <f t="shared" si="20"/>
        <v>9.3092346079069053</v>
      </c>
      <c r="AD24">
        <f t="shared" si="21"/>
        <v>146.74619805173961</v>
      </c>
      <c r="AE24">
        <v>6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51624.411909215196</v>
      </c>
      <c r="AJ24" t="s">
        <v>290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15446.3</v>
      </c>
      <c r="AS24">
        <v>674.78780769230798</v>
      </c>
      <c r="AT24">
        <v>829.51</v>
      </c>
      <c r="AU24">
        <f t="shared" si="27"/>
        <v>0.18652239551987559</v>
      </c>
      <c r="AV24">
        <v>0.5</v>
      </c>
      <c r="AW24">
        <f t="shared" si="28"/>
        <v>1095.8845061151658</v>
      </c>
      <c r="AX24">
        <f t="shared" si="29"/>
        <v>6.8708651097269646</v>
      </c>
      <c r="AY24">
        <f t="shared" si="30"/>
        <v>102.20350164685824</v>
      </c>
      <c r="AZ24">
        <f t="shared" si="31"/>
        <v>0.27354703379103323</v>
      </c>
      <c r="BA24">
        <f t="shared" si="32"/>
        <v>6.7968956107865783E-3</v>
      </c>
      <c r="BB24">
        <f t="shared" si="33"/>
        <v>2.9325384865764121</v>
      </c>
      <c r="BC24" t="s">
        <v>325</v>
      </c>
      <c r="BD24">
        <v>602.6</v>
      </c>
      <c r="BE24">
        <f t="shared" si="34"/>
        <v>226.90999999999997</v>
      </c>
      <c r="BF24">
        <f t="shared" si="35"/>
        <v>0.68186590413684733</v>
      </c>
      <c r="BG24">
        <f t="shared" si="36"/>
        <v>0.91467880939130941</v>
      </c>
      <c r="BH24">
        <f t="shared" si="37"/>
        <v>1.3568185344333252</v>
      </c>
      <c r="BI24">
        <f t="shared" si="38"/>
        <v>0.95522149566360481</v>
      </c>
      <c r="BJ24">
        <f t="shared" si="39"/>
        <v>0.60892089209208755</v>
      </c>
      <c r="BK24">
        <f t="shared" si="40"/>
        <v>0.39107910790791245</v>
      </c>
      <c r="BL24">
        <f t="shared" si="41"/>
        <v>1299.9993548387099</v>
      </c>
      <c r="BM24">
        <f t="shared" si="42"/>
        <v>1095.8845061151658</v>
      </c>
      <c r="BN24">
        <f t="shared" si="43"/>
        <v>0.84298849998362613</v>
      </c>
      <c r="BO24">
        <f t="shared" si="44"/>
        <v>0.19597699996725235</v>
      </c>
      <c r="BP24">
        <v>6</v>
      </c>
      <c r="BQ24">
        <v>0.5</v>
      </c>
      <c r="BR24" t="s">
        <v>293</v>
      </c>
      <c r="BS24">
        <v>2</v>
      </c>
      <c r="BT24">
        <v>1604010902</v>
      </c>
      <c r="BU24">
        <v>389.81751612903201</v>
      </c>
      <c r="BV24">
        <v>400.09064516129001</v>
      </c>
      <c r="BW24">
        <v>27.039358064516101</v>
      </c>
      <c r="BX24">
        <v>21.978454838709698</v>
      </c>
      <c r="BY24">
        <v>389.81751612903201</v>
      </c>
      <c r="BZ24">
        <v>26.8558129032258</v>
      </c>
      <c r="CA24">
        <v>499.97358064516101</v>
      </c>
      <c r="CB24">
        <v>101.49122580645199</v>
      </c>
      <c r="CC24">
        <v>9.9962954838709706E-2</v>
      </c>
      <c r="CD24">
        <v>38.9366129032258</v>
      </c>
      <c r="CE24">
        <v>38.222429032258098</v>
      </c>
      <c r="CF24">
        <v>999.9</v>
      </c>
      <c r="CG24">
        <v>0</v>
      </c>
      <c r="CH24">
        <v>0</v>
      </c>
      <c r="CI24">
        <v>10002.4851612903</v>
      </c>
      <c r="CJ24">
        <v>0</v>
      </c>
      <c r="CK24">
        <v>601.21183870967798</v>
      </c>
      <c r="CL24">
        <v>1299.9993548387099</v>
      </c>
      <c r="CM24">
        <v>0.89999703225806404</v>
      </c>
      <c r="CN24">
        <v>0.100002967741935</v>
      </c>
      <c r="CO24">
        <v>0</v>
      </c>
      <c r="CP24">
        <v>674.65906451612898</v>
      </c>
      <c r="CQ24">
        <v>4.99979</v>
      </c>
      <c r="CR24">
        <v>9087.0064516129005</v>
      </c>
      <c r="CS24">
        <v>11051.274193548399</v>
      </c>
      <c r="CT24">
        <v>48.25</v>
      </c>
      <c r="CU24">
        <v>50.707322580645098</v>
      </c>
      <c r="CV24">
        <v>49.116870967741903</v>
      </c>
      <c r="CW24">
        <v>50.262</v>
      </c>
      <c r="CX24">
        <v>50.311999999999998</v>
      </c>
      <c r="CY24">
        <v>1165.4980645161299</v>
      </c>
      <c r="CZ24">
        <v>129.501612903226</v>
      </c>
      <c r="DA24">
        <v>0</v>
      </c>
      <c r="DB24">
        <v>66.100000143051105</v>
      </c>
      <c r="DC24">
        <v>0</v>
      </c>
      <c r="DD24">
        <v>674.78780769230798</v>
      </c>
      <c r="DE24">
        <v>27.762632483109801</v>
      </c>
      <c r="DF24">
        <v>384.06769232847302</v>
      </c>
      <c r="DG24">
        <v>9088.5530769230809</v>
      </c>
      <c r="DH24">
        <v>15</v>
      </c>
      <c r="DI24">
        <v>0</v>
      </c>
      <c r="DJ24" t="s">
        <v>294</v>
      </c>
      <c r="DK24">
        <v>1603922837.0999999</v>
      </c>
      <c r="DL24">
        <v>1603922837.0999999</v>
      </c>
      <c r="DM24">
        <v>0</v>
      </c>
      <c r="DN24">
        <v>3.5999999999999997E-2</v>
      </c>
      <c r="DO24">
        <v>1.7000000000000001E-2</v>
      </c>
      <c r="DP24">
        <v>0.377</v>
      </c>
      <c r="DQ24">
        <v>-0.105</v>
      </c>
      <c r="DR24">
        <v>400</v>
      </c>
      <c r="DS24">
        <v>12</v>
      </c>
      <c r="DT24">
        <v>0.27</v>
      </c>
      <c r="DU24">
        <v>0.26</v>
      </c>
      <c r="DV24">
        <v>6.8684997403996499</v>
      </c>
      <c r="DW24">
        <v>0.187825698659287</v>
      </c>
      <c r="DX24">
        <v>2.5422472485254598E-2</v>
      </c>
      <c r="DY24">
        <v>1</v>
      </c>
      <c r="DZ24">
        <v>-10.272600000000001</v>
      </c>
      <c r="EA24">
        <v>-0.182015572858753</v>
      </c>
      <c r="EB24">
        <v>2.78852529723746E-2</v>
      </c>
      <c r="EC24">
        <v>1</v>
      </c>
      <c r="ED24">
        <v>5.0608903333333304</v>
      </c>
      <c r="EE24">
        <v>1.1901490545050601E-2</v>
      </c>
      <c r="EF24">
        <v>1.60913948708279E-3</v>
      </c>
      <c r="EG24">
        <v>1</v>
      </c>
      <c r="EH24">
        <v>3</v>
      </c>
      <c r="EI24">
        <v>3</v>
      </c>
      <c r="EJ24" t="s">
        <v>295</v>
      </c>
      <c r="EK24">
        <v>100</v>
      </c>
      <c r="EL24">
        <v>100</v>
      </c>
      <c r="EM24">
        <v>0</v>
      </c>
      <c r="EN24">
        <v>0.1835</v>
      </c>
      <c r="EO24">
        <v>0</v>
      </c>
      <c r="EP24">
        <v>0</v>
      </c>
      <c r="EQ24">
        <v>0</v>
      </c>
      <c r="ER24">
        <v>0</v>
      </c>
      <c r="ES24">
        <v>-0.13641089254119901</v>
      </c>
      <c r="ET24">
        <v>-5.6976549660881903E-3</v>
      </c>
      <c r="EU24">
        <v>7.2294696533427402E-4</v>
      </c>
      <c r="EV24">
        <v>-2.5009322186793402E-6</v>
      </c>
      <c r="EW24">
        <v>-1</v>
      </c>
      <c r="EX24">
        <v>-1</v>
      </c>
      <c r="EY24">
        <v>-1</v>
      </c>
      <c r="EZ24">
        <v>-1</v>
      </c>
      <c r="FA24">
        <v>1467.9</v>
      </c>
      <c r="FB24">
        <v>1467.9</v>
      </c>
      <c r="FC24">
        <v>2</v>
      </c>
      <c r="FD24">
        <v>491.79700000000003</v>
      </c>
      <c r="FE24">
        <v>444.87400000000002</v>
      </c>
      <c r="FF24">
        <v>37.492100000000001</v>
      </c>
      <c r="FG24">
        <v>35.061599999999999</v>
      </c>
      <c r="FH24">
        <v>30.000800000000002</v>
      </c>
      <c r="FI24">
        <v>34.642600000000002</v>
      </c>
      <c r="FJ24">
        <v>34.4895</v>
      </c>
      <c r="FK24">
        <v>31.211600000000001</v>
      </c>
      <c r="FL24">
        <v>0</v>
      </c>
      <c r="FM24">
        <v>100</v>
      </c>
      <c r="FN24">
        <v>-999.9</v>
      </c>
      <c r="FO24">
        <v>400</v>
      </c>
      <c r="FP24">
        <v>27.130800000000001</v>
      </c>
      <c r="FQ24">
        <v>100.598</v>
      </c>
      <c r="FR24">
        <v>100.79600000000001</v>
      </c>
    </row>
    <row r="25" spans="1:174" x14ac:dyDescent="0.25">
      <c r="A25">
        <v>9</v>
      </c>
      <c r="B25">
        <v>1604011030.5</v>
      </c>
      <c r="C25">
        <v>910.90000009536698</v>
      </c>
      <c r="D25" t="s">
        <v>326</v>
      </c>
      <c r="E25" t="s">
        <v>327</v>
      </c>
      <c r="F25" t="s">
        <v>288</v>
      </c>
      <c r="G25" t="s">
        <v>289</v>
      </c>
      <c r="H25">
        <v>1604011022.5</v>
      </c>
      <c r="I25">
        <f t="shared" si="0"/>
        <v>3.760956477805564E-3</v>
      </c>
      <c r="J25">
        <f t="shared" si="1"/>
        <v>10.142102976649356</v>
      </c>
      <c r="K25">
        <f t="shared" si="2"/>
        <v>585.23045161290304</v>
      </c>
      <c r="L25">
        <f t="shared" si="3"/>
        <v>369.47362746384562</v>
      </c>
      <c r="M25">
        <f t="shared" si="4"/>
        <v>37.535919192590249</v>
      </c>
      <c r="N25">
        <f t="shared" si="5"/>
        <v>59.455293444278638</v>
      </c>
      <c r="O25">
        <f t="shared" si="6"/>
        <v>8.9802787586216792E-2</v>
      </c>
      <c r="P25">
        <f t="shared" si="7"/>
        <v>2.9558625504540403</v>
      </c>
      <c r="Q25">
        <f t="shared" si="8"/>
        <v>8.8314165507343251E-2</v>
      </c>
      <c r="R25">
        <f t="shared" si="9"/>
        <v>5.5328044751427427E-2</v>
      </c>
      <c r="S25">
        <f t="shared" si="10"/>
        <v>214.76897663658843</v>
      </c>
      <c r="T25">
        <f t="shared" si="11"/>
        <v>39.415898958471658</v>
      </c>
      <c r="U25">
        <f t="shared" si="12"/>
        <v>38.381712903225797</v>
      </c>
      <c r="V25">
        <f t="shared" si="13"/>
        <v>6.7962316633415725</v>
      </c>
      <c r="W25">
        <f t="shared" si="14"/>
        <v>37.748297370402653</v>
      </c>
      <c r="X25">
        <f t="shared" si="15"/>
        <v>2.6713773605967148</v>
      </c>
      <c r="Y25">
        <f t="shared" si="16"/>
        <v>7.0768155034490761</v>
      </c>
      <c r="Z25">
        <f t="shared" si="17"/>
        <v>4.1248543027448576</v>
      </c>
      <c r="AA25">
        <f t="shared" si="18"/>
        <v>-165.85818067122537</v>
      </c>
      <c r="AB25">
        <f t="shared" si="19"/>
        <v>119.60987592353749</v>
      </c>
      <c r="AC25">
        <f t="shared" si="20"/>
        <v>9.80038859448503</v>
      </c>
      <c r="AD25">
        <f t="shared" si="21"/>
        <v>178.32106048338559</v>
      </c>
      <c r="AE25">
        <v>6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51587.821926589277</v>
      </c>
      <c r="AJ25" t="s">
        <v>290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328</v>
      </c>
      <c r="AR25">
        <v>15446.5</v>
      </c>
      <c r="AS25">
        <v>749.6345</v>
      </c>
      <c r="AT25">
        <v>952.77</v>
      </c>
      <c r="AU25">
        <f t="shared" si="27"/>
        <v>0.21320518068369065</v>
      </c>
      <c r="AV25">
        <v>0.5</v>
      </c>
      <c r="AW25">
        <f t="shared" si="28"/>
        <v>1095.8864028893356</v>
      </c>
      <c r="AX25">
        <f t="shared" si="29"/>
        <v>10.142102976649356</v>
      </c>
      <c r="AY25">
        <f t="shared" si="30"/>
        <v>116.82432926841031</v>
      </c>
      <c r="AZ25">
        <f t="shared" si="31"/>
        <v>0.31914313003138212</v>
      </c>
      <c r="BA25">
        <f t="shared" si="32"/>
        <v>9.7818993174861816E-3</v>
      </c>
      <c r="BB25">
        <f t="shared" si="33"/>
        <v>2.4237853836707703</v>
      </c>
      <c r="BC25" t="s">
        <v>329</v>
      </c>
      <c r="BD25">
        <v>648.70000000000005</v>
      </c>
      <c r="BE25">
        <f t="shared" si="34"/>
        <v>304.06999999999994</v>
      </c>
      <c r="BF25">
        <f t="shared" si="35"/>
        <v>0.66805505311277014</v>
      </c>
      <c r="BG25">
        <f t="shared" si="36"/>
        <v>0.88364876137415904</v>
      </c>
      <c r="BH25">
        <f t="shared" si="37"/>
        <v>0.85605320911174387</v>
      </c>
      <c r="BI25">
        <f t="shared" si="38"/>
        <v>0.90681976352208549</v>
      </c>
      <c r="BJ25">
        <f t="shared" si="39"/>
        <v>0.57810481368487443</v>
      </c>
      <c r="BK25">
        <f t="shared" si="40"/>
        <v>0.42189518631512557</v>
      </c>
      <c r="BL25">
        <f t="shared" si="41"/>
        <v>1300.00129032258</v>
      </c>
      <c r="BM25">
        <f t="shared" si="42"/>
        <v>1095.8864028893356</v>
      </c>
      <c r="BN25">
        <f t="shared" si="43"/>
        <v>0.84298870397075087</v>
      </c>
      <c r="BO25">
        <f t="shared" si="44"/>
        <v>0.1959774079415019</v>
      </c>
      <c r="BP25">
        <v>6</v>
      </c>
      <c r="BQ25">
        <v>0.5</v>
      </c>
      <c r="BR25" t="s">
        <v>293</v>
      </c>
      <c r="BS25">
        <v>2</v>
      </c>
      <c r="BT25">
        <v>1604011022.5</v>
      </c>
      <c r="BU25">
        <v>585.23045161290304</v>
      </c>
      <c r="BV25">
        <v>600.04222580645205</v>
      </c>
      <c r="BW25">
        <v>26.294906451612899</v>
      </c>
      <c r="BX25">
        <v>21.900425806451601</v>
      </c>
      <c r="BY25">
        <v>585.23045161290304</v>
      </c>
      <c r="BZ25">
        <v>26.131170967741902</v>
      </c>
      <c r="CA25">
        <v>499.99935483871002</v>
      </c>
      <c r="CB25">
        <v>101.492967741935</v>
      </c>
      <c r="CC25">
        <v>9.9991545161290302E-2</v>
      </c>
      <c r="CD25">
        <v>39.132293548387103</v>
      </c>
      <c r="CE25">
        <v>38.381712903225797</v>
      </c>
      <c r="CF25">
        <v>999.9</v>
      </c>
      <c r="CG25">
        <v>0</v>
      </c>
      <c r="CH25">
        <v>0</v>
      </c>
      <c r="CI25">
        <v>10001.451935483899</v>
      </c>
      <c r="CJ25">
        <v>0</v>
      </c>
      <c r="CK25">
        <v>586.56474193548399</v>
      </c>
      <c r="CL25">
        <v>1300.00129032258</v>
      </c>
      <c r="CM25">
        <v>0.89999370967741898</v>
      </c>
      <c r="CN25">
        <v>0.100006290322581</v>
      </c>
      <c r="CO25">
        <v>0</v>
      </c>
      <c r="CP25">
        <v>749.52141935483905</v>
      </c>
      <c r="CQ25">
        <v>4.99979</v>
      </c>
      <c r="CR25">
        <v>10069.0774193548</v>
      </c>
      <c r="CS25">
        <v>11051.296774193501</v>
      </c>
      <c r="CT25">
        <v>48.350612903225802</v>
      </c>
      <c r="CU25">
        <v>50.820129032258002</v>
      </c>
      <c r="CV25">
        <v>49.25</v>
      </c>
      <c r="CW25">
        <v>50.375</v>
      </c>
      <c r="CX25">
        <v>50.436999999999998</v>
      </c>
      <c r="CY25">
        <v>1165.49096774194</v>
      </c>
      <c r="CZ25">
        <v>129.51064516129</v>
      </c>
      <c r="DA25">
        <v>0</v>
      </c>
      <c r="DB25">
        <v>119.700000047684</v>
      </c>
      <c r="DC25">
        <v>0</v>
      </c>
      <c r="DD25">
        <v>749.6345</v>
      </c>
      <c r="DE25">
        <v>20.854324765427499</v>
      </c>
      <c r="DF25">
        <v>198.78974314694199</v>
      </c>
      <c r="DG25">
        <v>10070.9769230769</v>
      </c>
      <c r="DH25">
        <v>15</v>
      </c>
      <c r="DI25">
        <v>0</v>
      </c>
      <c r="DJ25" t="s">
        <v>294</v>
      </c>
      <c r="DK25">
        <v>1603922837.0999999</v>
      </c>
      <c r="DL25">
        <v>1603922837.0999999</v>
      </c>
      <c r="DM25">
        <v>0</v>
      </c>
      <c r="DN25">
        <v>3.5999999999999997E-2</v>
      </c>
      <c r="DO25">
        <v>1.7000000000000001E-2</v>
      </c>
      <c r="DP25">
        <v>0.377</v>
      </c>
      <c r="DQ25">
        <v>-0.105</v>
      </c>
      <c r="DR25">
        <v>400</v>
      </c>
      <c r="DS25">
        <v>12</v>
      </c>
      <c r="DT25">
        <v>0.27</v>
      </c>
      <c r="DU25">
        <v>0.26</v>
      </c>
      <c r="DV25">
        <v>10.1432739259809</v>
      </c>
      <c r="DW25">
        <v>-0.27305335174393802</v>
      </c>
      <c r="DX25">
        <v>2.9422277616976199E-2</v>
      </c>
      <c r="DY25">
        <v>1</v>
      </c>
      <c r="DZ25">
        <v>-14.81109</v>
      </c>
      <c r="EA25">
        <v>0.53749054505006699</v>
      </c>
      <c r="EB25">
        <v>4.6296258668132799E-2</v>
      </c>
      <c r="EC25">
        <v>0</v>
      </c>
      <c r="ED25">
        <v>4.3932623333333298</v>
      </c>
      <c r="EE25">
        <v>-0.27565268075639099</v>
      </c>
      <c r="EF25">
        <v>1.9940040234551999E-2</v>
      </c>
      <c r="EG25">
        <v>0</v>
      </c>
      <c r="EH25">
        <v>1</v>
      </c>
      <c r="EI25">
        <v>3</v>
      </c>
      <c r="EJ25" t="s">
        <v>305</v>
      </c>
      <c r="EK25">
        <v>100</v>
      </c>
      <c r="EL25">
        <v>100</v>
      </c>
      <c r="EM25">
        <v>0</v>
      </c>
      <c r="EN25">
        <v>0.16259999999999999</v>
      </c>
      <c r="EO25">
        <v>0</v>
      </c>
      <c r="EP25">
        <v>0</v>
      </c>
      <c r="EQ25">
        <v>0</v>
      </c>
      <c r="ER25">
        <v>0</v>
      </c>
      <c r="ES25">
        <v>-0.13641089254119901</v>
      </c>
      <c r="ET25">
        <v>-5.6976549660881903E-3</v>
      </c>
      <c r="EU25">
        <v>7.2294696533427402E-4</v>
      </c>
      <c r="EV25">
        <v>-2.5009322186793402E-6</v>
      </c>
      <c r="EW25">
        <v>-1</v>
      </c>
      <c r="EX25">
        <v>-1</v>
      </c>
      <c r="EY25">
        <v>-1</v>
      </c>
      <c r="EZ25">
        <v>-1</v>
      </c>
      <c r="FA25">
        <v>1469.9</v>
      </c>
      <c r="FB25">
        <v>1469.9</v>
      </c>
      <c r="FC25">
        <v>2</v>
      </c>
      <c r="FD25">
        <v>491.58100000000002</v>
      </c>
      <c r="FE25">
        <v>444.404</v>
      </c>
      <c r="FF25">
        <v>37.688000000000002</v>
      </c>
      <c r="FG25">
        <v>35.204599999999999</v>
      </c>
      <c r="FH25">
        <v>30.000399999999999</v>
      </c>
      <c r="FI25">
        <v>34.779600000000002</v>
      </c>
      <c r="FJ25">
        <v>34.622199999999999</v>
      </c>
      <c r="FK25">
        <v>43.337200000000003</v>
      </c>
      <c r="FL25">
        <v>0</v>
      </c>
      <c r="FM25">
        <v>100</v>
      </c>
      <c r="FN25">
        <v>-999.9</v>
      </c>
      <c r="FO25">
        <v>600</v>
      </c>
      <c r="FP25">
        <v>26.784600000000001</v>
      </c>
      <c r="FQ25">
        <v>100.58</v>
      </c>
      <c r="FR25">
        <v>100.782</v>
      </c>
    </row>
    <row r="26" spans="1:174" x14ac:dyDescent="0.25">
      <c r="A26">
        <v>10</v>
      </c>
      <c r="B26">
        <v>1604011151</v>
      </c>
      <c r="C26">
        <v>1031.4000000953699</v>
      </c>
      <c r="D26" t="s">
        <v>330</v>
      </c>
      <c r="E26" t="s">
        <v>331</v>
      </c>
      <c r="F26" t="s">
        <v>288</v>
      </c>
      <c r="G26" t="s">
        <v>289</v>
      </c>
      <c r="H26">
        <v>1604011143</v>
      </c>
      <c r="I26">
        <f t="shared" si="0"/>
        <v>3.4484089663253492E-3</v>
      </c>
      <c r="J26">
        <f t="shared" si="1"/>
        <v>12.54887185825366</v>
      </c>
      <c r="K26">
        <f t="shared" si="2"/>
        <v>781.70580645161294</v>
      </c>
      <c r="L26">
        <f t="shared" si="3"/>
        <v>484.9570506516356</v>
      </c>
      <c r="M26">
        <f t="shared" si="4"/>
        <v>49.269217397645683</v>
      </c>
      <c r="N26">
        <f t="shared" si="5"/>
        <v>79.417410814659249</v>
      </c>
      <c r="O26">
        <f t="shared" si="6"/>
        <v>8.0463870665723275E-2</v>
      </c>
      <c r="P26">
        <f t="shared" si="7"/>
        <v>2.9554062652965754</v>
      </c>
      <c r="Q26">
        <f t="shared" si="8"/>
        <v>7.9266356720206321E-2</v>
      </c>
      <c r="R26">
        <f t="shared" si="9"/>
        <v>4.9647580140343942E-2</v>
      </c>
      <c r="S26">
        <f t="shared" si="10"/>
        <v>214.76818039486025</v>
      </c>
      <c r="T26">
        <f t="shared" si="11"/>
        <v>39.651568406799512</v>
      </c>
      <c r="U26">
        <f t="shared" si="12"/>
        <v>38.499216129032298</v>
      </c>
      <c r="V26">
        <f t="shared" si="13"/>
        <v>6.8395091883526282</v>
      </c>
      <c r="W26">
        <f t="shared" si="14"/>
        <v>36.792267681171708</v>
      </c>
      <c r="X26">
        <f t="shared" si="15"/>
        <v>2.6255982225100269</v>
      </c>
      <c r="Y26">
        <f t="shared" si="16"/>
        <v>7.1362772342887304</v>
      </c>
      <c r="Z26">
        <f t="shared" si="17"/>
        <v>4.2139109658426008</v>
      </c>
      <c r="AA26">
        <f t="shared" si="18"/>
        <v>-152.0748354149479</v>
      </c>
      <c r="AB26">
        <f t="shared" si="19"/>
        <v>125.68405704139892</v>
      </c>
      <c r="AC26">
        <f t="shared" si="20"/>
        <v>10.313222826967072</v>
      </c>
      <c r="AD26">
        <f t="shared" si="21"/>
        <v>198.69062484827833</v>
      </c>
      <c r="AE26">
        <v>6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51549.33391896385</v>
      </c>
      <c r="AJ26" t="s">
        <v>290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332</v>
      </c>
      <c r="AR26">
        <v>15447.3</v>
      </c>
      <c r="AS26">
        <v>800.65607692307697</v>
      </c>
      <c r="AT26">
        <v>1032.06</v>
      </c>
      <c r="AU26">
        <f t="shared" si="27"/>
        <v>0.22421557184361662</v>
      </c>
      <c r="AV26">
        <v>0.5</v>
      </c>
      <c r="AW26">
        <f t="shared" si="28"/>
        <v>1095.8867106388589</v>
      </c>
      <c r="AX26">
        <f t="shared" si="29"/>
        <v>12.54887185825366</v>
      </c>
      <c r="AY26">
        <f t="shared" si="30"/>
        <v>122.85743275085588</v>
      </c>
      <c r="AZ26">
        <f t="shared" si="31"/>
        <v>0.34452454314671621</v>
      </c>
      <c r="BA26">
        <f t="shared" si="32"/>
        <v>1.1978080590481456E-2</v>
      </c>
      <c r="BB26">
        <f t="shared" si="33"/>
        <v>2.1607464682285915</v>
      </c>
      <c r="BC26" t="s">
        <v>333</v>
      </c>
      <c r="BD26">
        <v>676.49</v>
      </c>
      <c r="BE26">
        <f t="shared" si="34"/>
        <v>355.56999999999994</v>
      </c>
      <c r="BF26">
        <f t="shared" si="35"/>
        <v>0.65079709502186078</v>
      </c>
      <c r="BG26">
        <f t="shared" si="36"/>
        <v>0.86248013026040471</v>
      </c>
      <c r="BH26">
        <f t="shared" si="37"/>
        <v>0.73094217582940879</v>
      </c>
      <c r="BI26">
        <f t="shared" si="38"/>
        <v>0.87568416931876669</v>
      </c>
      <c r="BJ26">
        <f t="shared" si="39"/>
        <v>0.54987121124871741</v>
      </c>
      <c r="BK26">
        <f t="shared" si="40"/>
        <v>0.45012878875128259</v>
      </c>
      <c r="BL26">
        <f t="shared" si="41"/>
        <v>1300.00225806452</v>
      </c>
      <c r="BM26">
        <f t="shared" si="42"/>
        <v>1095.8867106388589</v>
      </c>
      <c r="BN26">
        <f t="shared" si="43"/>
        <v>0.842988313166814</v>
      </c>
      <c r="BO26">
        <f t="shared" si="44"/>
        <v>0.19597662633362792</v>
      </c>
      <c r="BP26">
        <v>6</v>
      </c>
      <c r="BQ26">
        <v>0.5</v>
      </c>
      <c r="BR26" t="s">
        <v>293</v>
      </c>
      <c r="BS26">
        <v>2</v>
      </c>
      <c r="BT26">
        <v>1604011143</v>
      </c>
      <c r="BU26">
        <v>781.70580645161294</v>
      </c>
      <c r="BV26">
        <v>799.99941935483901</v>
      </c>
      <c r="BW26">
        <v>25.8437709677419</v>
      </c>
      <c r="BX26">
        <v>21.812580645161301</v>
      </c>
      <c r="BY26">
        <v>781.70580645161294</v>
      </c>
      <c r="BZ26">
        <v>25.691790322580601</v>
      </c>
      <c r="CA26">
        <v>499.99461290322603</v>
      </c>
      <c r="CB26">
        <v>101.495</v>
      </c>
      <c r="CC26">
        <v>0.100012035483871</v>
      </c>
      <c r="CD26">
        <v>39.288035483870999</v>
      </c>
      <c r="CE26">
        <v>38.499216129032298</v>
      </c>
      <c r="CF26">
        <v>999.9</v>
      </c>
      <c r="CG26">
        <v>0</v>
      </c>
      <c r="CH26">
        <v>0</v>
      </c>
      <c r="CI26">
        <v>9998.6625806451593</v>
      </c>
      <c r="CJ26">
        <v>0</v>
      </c>
      <c r="CK26">
        <v>574.07461290322601</v>
      </c>
      <c r="CL26">
        <v>1300.00225806452</v>
      </c>
      <c r="CM26">
        <v>0.900005612903226</v>
      </c>
      <c r="CN26">
        <v>9.9994458064516206E-2</v>
      </c>
      <c r="CO26">
        <v>0</v>
      </c>
      <c r="CP26">
        <v>800.61987096774203</v>
      </c>
      <c r="CQ26">
        <v>4.99979</v>
      </c>
      <c r="CR26">
        <v>10710.3548387097</v>
      </c>
      <c r="CS26">
        <v>11051.322580645199</v>
      </c>
      <c r="CT26">
        <v>48.3241935483871</v>
      </c>
      <c r="CU26">
        <v>50.811999999999998</v>
      </c>
      <c r="CV26">
        <v>49.25</v>
      </c>
      <c r="CW26">
        <v>50.311999999999998</v>
      </c>
      <c r="CX26">
        <v>50.436999999999998</v>
      </c>
      <c r="CY26">
        <v>1165.5093548387099</v>
      </c>
      <c r="CZ26">
        <v>129.493870967742</v>
      </c>
      <c r="DA26">
        <v>0</v>
      </c>
      <c r="DB26">
        <v>119.60000014305101</v>
      </c>
      <c r="DC26">
        <v>0</v>
      </c>
      <c r="DD26">
        <v>800.65607692307697</v>
      </c>
      <c r="DE26">
        <v>10.849641026629699</v>
      </c>
      <c r="DF26">
        <v>112.967521371522</v>
      </c>
      <c r="DG26">
        <v>10710.7807692308</v>
      </c>
      <c r="DH26">
        <v>15</v>
      </c>
      <c r="DI26">
        <v>0</v>
      </c>
      <c r="DJ26" t="s">
        <v>294</v>
      </c>
      <c r="DK26">
        <v>1603922837.0999999</v>
      </c>
      <c r="DL26">
        <v>1603922837.0999999</v>
      </c>
      <c r="DM26">
        <v>0</v>
      </c>
      <c r="DN26">
        <v>3.5999999999999997E-2</v>
      </c>
      <c r="DO26">
        <v>1.7000000000000001E-2</v>
      </c>
      <c r="DP26">
        <v>0.377</v>
      </c>
      <c r="DQ26">
        <v>-0.105</v>
      </c>
      <c r="DR26">
        <v>400</v>
      </c>
      <c r="DS26">
        <v>12</v>
      </c>
      <c r="DT26">
        <v>0.27</v>
      </c>
      <c r="DU26">
        <v>0.26</v>
      </c>
      <c r="DV26">
        <v>12.5472125179817</v>
      </c>
      <c r="DW26">
        <v>-0.13595367783777501</v>
      </c>
      <c r="DX26">
        <v>3.8896475509555703E-2</v>
      </c>
      <c r="DY26">
        <v>1</v>
      </c>
      <c r="DZ26">
        <v>-18.2954333333333</v>
      </c>
      <c r="EA26">
        <v>0.41722091212455298</v>
      </c>
      <c r="EB26">
        <v>5.1300314055785501E-2</v>
      </c>
      <c r="EC26">
        <v>0</v>
      </c>
      <c r="ED26">
        <v>4.0320359999999997</v>
      </c>
      <c r="EE26">
        <v>-0.19837882091213199</v>
      </c>
      <c r="EF26">
        <v>1.43669021481088E-2</v>
      </c>
      <c r="EG26">
        <v>1</v>
      </c>
      <c r="EH26">
        <v>2</v>
      </c>
      <c r="EI26">
        <v>3</v>
      </c>
      <c r="EJ26" t="s">
        <v>300</v>
      </c>
      <c r="EK26">
        <v>100</v>
      </c>
      <c r="EL26">
        <v>100</v>
      </c>
      <c r="EM26">
        <v>0</v>
      </c>
      <c r="EN26">
        <v>0.151</v>
      </c>
      <c r="EO26">
        <v>0</v>
      </c>
      <c r="EP26">
        <v>0</v>
      </c>
      <c r="EQ26">
        <v>0</v>
      </c>
      <c r="ER26">
        <v>0</v>
      </c>
      <c r="ES26">
        <v>-0.13641089254119901</v>
      </c>
      <c r="ET26">
        <v>-5.6976549660881903E-3</v>
      </c>
      <c r="EU26">
        <v>7.2294696533427402E-4</v>
      </c>
      <c r="EV26">
        <v>-2.5009322186793402E-6</v>
      </c>
      <c r="EW26">
        <v>-1</v>
      </c>
      <c r="EX26">
        <v>-1</v>
      </c>
      <c r="EY26">
        <v>-1</v>
      </c>
      <c r="EZ26">
        <v>-1</v>
      </c>
      <c r="FA26">
        <v>1471.9</v>
      </c>
      <c r="FB26">
        <v>1471.9</v>
      </c>
      <c r="FC26">
        <v>2</v>
      </c>
      <c r="FD26">
        <v>491.30200000000002</v>
      </c>
      <c r="FE26">
        <v>443.80599999999998</v>
      </c>
      <c r="FF26">
        <v>37.853499999999997</v>
      </c>
      <c r="FG26">
        <v>35.2667</v>
      </c>
      <c r="FH26">
        <v>30</v>
      </c>
      <c r="FI26">
        <v>34.850099999999998</v>
      </c>
      <c r="FJ26">
        <v>34.689799999999998</v>
      </c>
      <c r="FK26">
        <v>54.594099999999997</v>
      </c>
      <c r="FL26">
        <v>0</v>
      </c>
      <c r="FM26">
        <v>100</v>
      </c>
      <c r="FN26">
        <v>-999.9</v>
      </c>
      <c r="FO26">
        <v>800</v>
      </c>
      <c r="FP26">
        <v>26.0778</v>
      </c>
      <c r="FQ26">
        <v>100.574</v>
      </c>
      <c r="FR26">
        <v>100.779</v>
      </c>
    </row>
    <row r="27" spans="1:174" x14ac:dyDescent="0.25">
      <c r="A27">
        <v>11</v>
      </c>
      <c r="B27">
        <v>1604011271.5</v>
      </c>
      <c r="C27">
        <v>1151.9000000953699</v>
      </c>
      <c r="D27" t="s">
        <v>334</v>
      </c>
      <c r="E27" t="s">
        <v>335</v>
      </c>
      <c r="F27" t="s">
        <v>288</v>
      </c>
      <c r="G27" t="s">
        <v>289</v>
      </c>
      <c r="H27">
        <v>1604011263.5</v>
      </c>
      <c r="I27">
        <f t="shared" si="0"/>
        <v>3.0344597080694882E-3</v>
      </c>
      <c r="J27">
        <f t="shared" si="1"/>
        <v>13.589798091246662</v>
      </c>
      <c r="K27">
        <f t="shared" si="2"/>
        <v>980.13651612903197</v>
      </c>
      <c r="L27">
        <f t="shared" si="3"/>
        <v>603.50350786398951</v>
      </c>
      <c r="M27">
        <f t="shared" si="4"/>
        <v>61.310364430870031</v>
      </c>
      <c r="N27">
        <f t="shared" si="5"/>
        <v>99.572788248676119</v>
      </c>
      <c r="O27">
        <f t="shared" si="6"/>
        <v>6.8689467455110093E-2</v>
      </c>
      <c r="P27">
        <f t="shared" si="7"/>
        <v>2.9554616708097847</v>
      </c>
      <c r="Q27">
        <f t="shared" si="8"/>
        <v>6.7814741177718962E-2</v>
      </c>
      <c r="R27">
        <f t="shared" si="9"/>
        <v>4.2461875785563041E-2</v>
      </c>
      <c r="S27">
        <f t="shared" si="10"/>
        <v>214.77009127044562</v>
      </c>
      <c r="T27">
        <f t="shared" si="11"/>
        <v>39.926319149063531</v>
      </c>
      <c r="U27">
        <f t="shared" si="12"/>
        <v>38.663899999999998</v>
      </c>
      <c r="V27">
        <f t="shared" si="13"/>
        <v>6.9005660085273037</v>
      </c>
      <c r="W27">
        <f t="shared" si="14"/>
        <v>35.640436616532575</v>
      </c>
      <c r="X27">
        <f t="shared" si="15"/>
        <v>2.5665647125020583</v>
      </c>
      <c r="Y27">
        <f t="shared" si="16"/>
        <v>7.2012718029147331</v>
      </c>
      <c r="Z27">
        <f t="shared" si="17"/>
        <v>4.3340012960252459</v>
      </c>
      <c r="AA27">
        <f t="shared" si="18"/>
        <v>-133.81967312586443</v>
      </c>
      <c r="AB27">
        <f t="shared" si="19"/>
        <v>126.3664132815985</v>
      </c>
      <c r="AC27">
        <f t="shared" si="20"/>
        <v>10.38566717688844</v>
      </c>
      <c r="AD27">
        <f t="shared" si="21"/>
        <v>217.70249860306814</v>
      </c>
      <c r="AE27">
        <v>7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51522.92556793744</v>
      </c>
      <c r="AJ27" t="s">
        <v>290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336</v>
      </c>
      <c r="AR27">
        <v>15447.8</v>
      </c>
      <c r="AS27">
        <v>831.97369230769198</v>
      </c>
      <c r="AT27">
        <v>1081.8399999999999</v>
      </c>
      <c r="AU27">
        <f t="shared" si="27"/>
        <v>0.23096419774856536</v>
      </c>
      <c r="AV27">
        <v>0.5</v>
      </c>
      <c r="AW27">
        <f t="shared" si="28"/>
        <v>1095.895278046926</v>
      </c>
      <c r="AX27">
        <f t="shared" si="29"/>
        <v>13.589798091246662</v>
      </c>
      <c r="AY27">
        <f t="shared" si="30"/>
        <v>126.55628685527462</v>
      </c>
      <c r="AZ27">
        <f t="shared" si="31"/>
        <v>0.36192967536789172</v>
      </c>
      <c r="BA27">
        <f t="shared" si="32"/>
        <v>1.2927827918295158E-2</v>
      </c>
      <c r="BB27">
        <f t="shared" si="33"/>
        <v>2.0153072543074759</v>
      </c>
      <c r="BC27" t="s">
        <v>337</v>
      </c>
      <c r="BD27">
        <v>690.29</v>
      </c>
      <c r="BE27">
        <f t="shared" si="34"/>
        <v>391.54999999999995</v>
      </c>
      <c r="BF27">
        <f t="shared" si="35"/>
        <v>0.63814661650442595</v>
      </c>
      <c r="BG27">
        <f t="shared" si="36"/>
        <v>0.8477519548641218</v>
      </c>
      <c r="BH27">
        <f t="shared" si="37"/>
        <v>0.68201825847414987</v>
      </c>
      <c r="BI27">
        <f t="shared" si="38"/>
        <v>0.85613656080014877</v>
      </c>
      <c r="BJ27">
        <f t="shared" si="39"/>
        <v>0.52947134263943296</v>
      </c>
      <c r="BK27">
        <f t="shared" si="40"/>
        <v>0.47052865736056704</v>
      </c>
      <c r="BL27">
        <f t="shared" si="41"/>
        <v>1300.01225806452</v>
      </c>
      <c r="BM27">
        <f t="shared" si="42"/>
        <v>1095.895278046926</v>
      </c>
      <c r="BN27">
        <f t="shared" si="43"/>
        <v>0.84298841895422838</v>
      </c>
      <c r="BO27">
        <f t="shared" si="44"/>
        <v>0.1959768379084568</v>
      </c>
      <c r="BP27">
        <v>6</v>
      </c>
      <c r="BQ27">
        <v>0.5</v>
      </c>
      <c r="BR27" t="s">
        <v>293</v>
      </c>
      <c r="BS27">
        <v>2</v>
      </c>
      <c r="BT27">
        <v>1604011263.5</v>
      </c>
      <c r="BU27">
        <v>980.13651612903197</v>
      </c>
      <c r="BV27">
        <v>1000.01351612903</v>
      </c>
      <c r="BW27">
        <v>25.263767741935499</v>
      </c>
      <c r="BX27">
        <v>21.7143709677419</v>
      </c>
      <c r="BY27">
        <v>980.13651612903197</v>
      </c>
      <c r="BZ27">
        <v>25.126590322580601</v>
      </c>
      <c r="CA27">
        <v>499.99445161290299</v>
      </c>
      <c r="CB27">
        <v>101.490741935484</v>
      </c>
      <c r="CC27">
        <v>9.9992222580645204E-2</v>
      </c>
      <c r="CD27">
        <v>39.456987096774199</v>
      </c>
      <c r="CE27">
        <v>38.663899999999998</v>
      </c>
      <c r="CF27">
        <v>999.9</v>
      </c>
      <c r="CG27">
        <v>0</v>
      </c>
      <c r="CH27">
        <v>0</v>
      </c>
      <c r="CI27">
        <v>9999.3964516128999</v>
      </c>
      <c r="CJ27">
        <v>0</v>
      </c>
      <c r="CK27">
        <v>564.47670967741897</v>
      </c>
      <c r="CL27">
        <v>1300.01225806452</v>
      </c>
      <c r="CM27">
        <v>0.90000170967741899</v>
      </c>
      <c r="CN27">
        <v>9.9998329032258096E-2</v>
      </c>
      <c r="CO27">
        <v>0</v>
      </c>
      <c r="CP27">
        <v>831.94145161290305</v>
      </c>
      <c r="CQ27">
        <v>4.99979</v>
      </c>
      <c r="CR27">
        <v>11100.058064516101</v>
      </c>
      <c r="CS27">
        <v>11051.3806451613</v>
      </c>
      <c r="CT27">
        <v>48.295999999999999</v>
      </c>
      <c r="CU27">
        <v>50.771999999999998</v>
      </c>
      <c r="CV27">
        <v>49.205290322580602</v>
      </c>
      <c r="CW27">
        <v>50.25</v>
      </c>
      <c r="CX27">
        <v>50.420999999999999</v>
      </c>
      <c r="CY27">
        <v>1165.5129032258101</v>
      </c>
      <c r="CZ27">
        <v>129.49935483870999</v>
      </c>
      <c r="DA27">
        <v>0</v>
      </c>
      <c r="DB27">
        <v>119.60000014305101</v>
      </c>
      <c r="DC27">
        <v>0</v>
      </c>
      <c r="DD27">
        <v>831.97369230769198</v>
      </c>
      <c r="DE27">
        <v>5.7277264973471702</v>
      </c>
      <c r="DF27">
        <v>70.454700825918195</v>
      </c>
      <c r="DG27">
        <v>11100.2</v>
      </c>
      <c r="DH27">
        <v>15</v>
      </c>
      <c r="DI27">
        <v>0</v>
      </c>
      <c r="DJ27" t="s">
        <v>294</v>
      </c>
      <c r="DK27">
        <v>1603922837.0999999</v>
      </c>
      <c r="DL27">
        <v>1603922837.0999999</v>
      </c>
      <c r="DM27">
        <v>0</v>
      </c>
      <c r="DN27">
        <v>3.5999999999999997E-2</v>
      </c>
      <c r="DO27">
        <v>1.7000000000000001E-2</v>
      </c>
      <c r="DP27">
        <v>0.377</v>
      </c>
      <c r="DQ27">
        <v>-0.105</v>
      </c>
      <c r="DR27">
        <v>400</v>
      </c>
      <c r="DS27">
        <v>12</v>
      </c>
      <c r="DT27">
        <v>0.27</v>
      </c>
      <c r="DU27">
        <v>0.26</v>
      </c>
      <c r="DV27">
        <v>13.5904884163928</v>
      </c>
      <c r="DW27">
        <v>-0.208707030825593</v>
      </c>
      <c r="DX27">
        <v>3.1845869135223699E-2</v>
      </c>
      <c r="DY27">
        <v>1</v>
      </c>
      <c r="DZ27">
        <v>-19.873806666666699</v>
      </c>
      <c r="EA27">
        <v>0.40866740823139103</v>
      </c>
      <c r="EB27">
        <v>4.43251842134419E-2</v>
      </c>
      <c r="EC27">
        <v>0</v>
      </c>
      <c r="ED27">
        <v>3.5484446666666698</v>
      </c>
      <c r="EE27">
        <v>-0.19114091212458401</v>
      </c>
      <c r="EF27">
        <v>1.3888087397318401E-2</v>
      </c>
      <c r="EG27">
        <v>1</v>
      </c>
      <c r="EH27">
        <v>2</v>
      </c>
      <c r="EI27">
        <v>3</v>
      </c>
      <c r="EJ27" t="s">
        <v>300</v>
      </c>
      <c r="EK27">
        <v>100</v>
      </c>
      <c r="EL27">
        <v>100</v>
      </c>
      <c r="EM27">
        <v>0</v>
      </c>
      <c r="EN27">
        <v>0.13639999999999999</v>
      </c>
      <c r="EO27">
        <v>0</v>
      </c>
      <c r="EP27">
        <v>0</v>
      </c>
      <c r="EQ27">
        <v>0</v>
      </c>
      <c r="ER27">
        <v>0</v>
      </c>
      <c r="ES27">
        <v>-0.13641089254119901</v>
      </c>
      <c r="ET27">
        <v>-5.6976549660881903E-3</v>
      </c>
      <c r="EU27">
        <v>7.2294696533427402E-4</v>
      </c>
      <c r="EV27">
        <v>-2.5009322186793402E-6</v>
      </c>
      <c r="EW27">
        <v>-1</v>
      </c>
      <c r="EX27">
        <v>-1</v>
      </c>
      <c r="EY27">
        <v>-1</v>
      </c>
      <c r="EZ27">
        <v>-1</v>
      </c>
      <c r="FA27">
        <v>1473.9</v>
      </c>
      <c r="FB27">
        <v>1473.9</v>
      </c>
      <c r="FC27">
        <v>2</v>
      </c>
      <c r="FD27">
        <v>491.02800000000002</v>
      </c>
      <c r="FE27">
        <v>444.096</v>
      </c>
      <c r="FF27">
        <v>38.002699999999997</v>
      </c>
      <c r="FG27">
        <v>35.24</v>
      </c>
      <c r="FH27">
        <v>29.9998</v>
      </c>
      <c r="FI27">
        <v>34.840600000000002</v>
      </c>
      <c r="FJ27">
        <v>34.684899999999999</v>
      </c>
      <c r="FK27">
        <v>65.231200000000001</v>
      </c>
      <c r="FL27">
        <v>0</v>
      </c>
      <c r="FM27">
        <v>100</v>
      </c>
      <c r="FN27">
        <v>-999.9</v>
      </c>
      <c r="FO27">
        <v>1000</v>
      </c>
      <c r="FP27">
        <v>25.666</v>
      </c>
      <c r="FQ27">
        <v>100.59</v>
      </c>
      <c r="FR27">
        <v>100.795</v>
      </c>
    </row>
    <row r="28" spans="1:174" x14ac:dyDescent="0.25">
      <c r="A28">
        <v>12</v>
      </c>
      <c r="B28">
        <v>1604011380</v>
      </c>
      <c r="C28">
        <v>1260.4000000953699</v>
      </c>
      <c r="D28" t="s">
        <v>338</v>
      </c>
      <c r="E28" t="s">
        <v>339</v>
      </c>
      <c r="F28" t="s">
        <v>288</v>
      </c>
      <c r="G28" t="s">
        <v>289</v>
      </c>
      <c r="H28">
        <v>1604011372.25</v>
      </c>
      <c r="I28">
        <f t="shared" si="0"/>
        <v>2.8017659263791734E-3</v>
      </c>
      <c r="J28">
        <f t="shared" si="1"/>
        <v>14.624599586484001</v>
      </c>
      <c r="K28">
        <f t="shared" si="2"/>
        <v>1178.4843333333299</v>
      </c>
      <c r="L28">
        <f t="shared" si="3"/>
        <v>731.33563208214957</v>
      </c>
      <c r="M28">
        <f t="shared" si="4"/>
        <v>74.295815251295522</v>
      </c>
      <c r="N28">
        <f t="shared" si="5"/>
        <v>119.72130231997804</v>
      </c>
      <c r="O28">
        <f t="shared" si="6"/>
        <v>6.2525978903913274E-2</v>
      </c>
      <c r="P28">
        <f t="shared" si="7"/>
        <v>2.9553418794694934</v>
      </c>
      <c r="Q28">
        <f t="shared" si="8"/>
        <v>6.1800264331059597E-2</v>
      </c>
      <c r="R28">
        <f t="shared" si="9"/>
        <v>3.8689665854750629E-2</v>
      </c>
      <c r="S28">
        <f t="shared" si="10"/>
        <v>214.76576800143278</v>
      </c>
      <c r="T28">
        <f t="shared" si="11"/>
        <v>40.073495051791973</v>
      </c>
      <c r="U28">
        <f t="shared" si="12"/>
        <v>38.7226966666667</v>
      </c>
      <c r="V28">
        <f t="shared" si="13"/>
        <v>6.92247920768627</v>
      </c>
      <c r="W28">
        <f t="shared" si="14"/>
        <v>34.983628622994708</v>
      </c>
      <c r="X28">
        <f t="shared" si="15"/>
        <v>2.5311421074764637</v>
      </c>
      <c r="Y28">
        <f t="shared" si="16"/>
        <v>7.2352188926815515</v>
      </c>
      <c r="Z28">
        <f t="shared" si="17"/>
        <v>4.3913371002098067</v>
      </c>
      <c r="AA28">
        <f t="shared" si="18"/>
        <v>-123.55787735332154</v>
      </c>
      <c r="AB28">
        <f t="shared" si="19"/>
        <v>130.96953101961245</v>
      </c>
      <c r="AC28">
        <f t="shared" si="20"/>
        <v>10.772003688677557</v>
      </c>
      <c r="AD28">
        <f t="shared" si="21"/>
        <v>232.94942535640124</v>
      </c>
      <c r="AE28">
        <v>7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51505.074852453508</v>
      </c>
      <c r="AJ28" t="s">
        <v>290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340</v>
      </c>
      <c r="AR28">
        <v>15448</v>
      </c>
      <c r="AS28">
        <v>853.99423076923097</v>
      </c>
      <c r="AT28">
        <v>1111.53</v>
      </c>
      <c r="AU28">
        <f t="shared" si="27"/>
        <v>0.2316948433517485</v>
      </c>
      <c r="AV28">
        <v>0.5</v>
      </c>
      <c r="AW28">
        <f t="shared" si="28"/>
        <v>1095.8731506275692</v>
      </c>
      <c r="AX28">
        <f t="shared" si="29"/>
        <v>14.624599586484001</v>
      </c>
      <c r="AY28">
        <f t="shared" si="30"/>
        <v>126.95407898402087</v>
      </c>
      <c r="AZ28">
        <f t="shared" si="31"/>
        <v>0.37256754203665221</v>
      </c>
      <c r="BA28">
        <f t="shared" si="32"/>
        <v>1.3872360188398044E-2</v>
      </c>
      <c r="BB28">
        <f t="shared" si="33"/>
        <v>1.9347655933712993</v>
      </c>
      <c r="BC28" t="s">
        <v>341</v>
      </c>
      <c r="BD28">
        <v>697.41</v>
      </c>
      <c r="BE28">
        <f t="shared" si="34"/>
        <v>414.12</v>
      </c>
      <c r="BF28">
        <f t="shared" si="35"/>
        <v>0.621886818387832</v>
      </c>
      <c r="BG28">
        <f t="shared" si="36"/>
        <v>0.83852893354700608</v>
      </c>
      <c r="BH28">
        <f t="shared" si="37"/>
        <v>0.65025569610910661</v>
      </c>
      <c r="BI28">
        <f t="shared" si="38"/>
        <v>0.84447789272225082</v>
      </c>
      <c r="BJ28">
        <f t="shared" si="39"/>
        <v>0.5078606744464722</v>
      </c>
      <c r="BK28">
        <f t="shared" si="40"/>
        <v>0.4921393255535278</v>
      </c>
      <c r="BL28">
        <f t="shared" si="41"/>
        <v>1299.9860000000001</v>
      </c>
      <c r="BM28">
        <f t="shared" si="42"/>
        <v>1095.8731506275692</v>
      </c>
      <c r="BN28">
        <f t="shared" si="43"/>
        <v>0.84298842497347604</v>
      </c>
      <c r="BO28">
        <f t="shared" si="44"/>
        <v>0.19597684994695211</v>
      </c>
      <c r="BP28">
        <v>6</v>
      </c>
      <c r="BQ28">
        <v>0.5</v>
      </c>
      <c r="BR28" t="s">
        <v>293</v>
      </c>
      <c r="BS28">
        <v>2</v>
      </c>
      <c r="BT28">
        <v>1604011372.25</v>
      </c>
      <c r="BU28">
        <v>1178.4843333333299</v>
      </c>
      <c r="BV28">
        <v>1199.9953333333301</v>
      </c>
      <c r="BW28">
        <v>24.915459999999999</v>
      </c>
      <c r="BX28">
        <v>21.637219999999999</v>
      </c>
      <c r="BY28">
        <v>1178.4843333333299</v>
      </c>
      <c r="BZ28">
        <v>24.787006666666699</v>
      </c>
      <c r="CA28">
        <v>500.01683333333301</v>
      </c>
      <c r="CB28">
        <v>101.4892</v>
      </c>
      <c r="CC28">
        <v>0.10001839999999999</v>
      </c>
      <c r="CD28">
        <v>39.544706666666698</v>
      </c>
      <c r="CE28">
        <v>38.7226966666667</v>
      </c>
      <c r="CF28">
        <v>999.9</v>
      </c>
      <c r="CG28">
        <v>0</v>
      </c>
      <c r="CH28">
        <v>0</v>
      </c>
      <c r="CI28">
        <v>9998.8686666666708</v>
      </c>
      <c r="CJ28">
        <v>0</v>
      </c>
      <c r="CK28">
        <v>558.538633333333</v>
      </c>
      <c r="CL28">
        <v>1299.9860000000001</v>
      </c>
      <c r="CM28">
        <v>0.90000153333333299</v>
      </c>
      <c r="CN28">
        <v>9.9998523333333394E-2</v>
      </c>
      <c r="CO28">
        <v>0</v>
      </c>
      <c r="CP28">
        <v>853.97040000000004</v>
      </c>
      <c r="CQ28">
        <v>4.99979</v>
      </c>
      <c r="CR28">
        <v>11368.483333333301</v>
      </c>
      <c r="CS28">
        <v>11051.1733333333</v>
      </c>
      <c r="CT28">
        <v>48.311999999999998</v>
      </c>
      <c r="CU28">
        <v>50.75</v>
      </c>
      <c r="CV28">
        <v>49.245800000000003</v>
      </c>
      <c r="CW28">
        <v>50.207999999999998</v>
      </c>
      <c r="CX28">
        <v>50.424599999999998</v>
      </c>
      <c r="CY28">
        <v>1165.489</v>
      </c>
      <c r="CZ28">
        <v>129.49700000000001</v>
      </c>
      <c r="DA28">
        <v>0</v>
      </c>
      <c r="DB28">
        <v>107.700000047684</v>
      </c>
      <c r="DC28">
        <v>0</v>
      </c>
      <c r="DD28">
        <v>853.99423076923097</v>
      </c>
      <c r="DE28">
        <v>-1.87227349476044</v>
      </c>
      <c r="DF28">
        <v>-39.0153846413899</v>
      </c>
      <c r="DG28">
        <v>11368.6384615385</v>
      </c>
      <c r="DH28">
        <v>15</v>
      </c>
      <c r="DI28">
        <v>0</v>
      </c>
      <c r="DJ28" t="s">
        <v>294</v>
      </c>
      <c r="DK28">
        <v>1603922837.0999999</v>
      </c>
      <c r="DL28">
        <v>1603922837.0999999</v>
      </c>
      <c r="DM28">
        <v>0</v>
      </c>
      <c r="DN28">
        <v>3.5999999999999997E-2</v>
      </c>
      <c r="DO28">
        <v>1.7000000000000001E-2</v>
      </c>
      <c r="DP28">
        <v>0.377</v>
      </c>
      <c r="DQ28">
        <v>-0.105</v>
      </c>
      <c r="DR28">
        <v>400</v>
      </c>
      <c r="DS28">
        <v>12</v>
      </c>
      <c r="DT28">
        <v>0.27</v>
      </c>
      <c r="DU28">
        <v>0.26</v>
      </c>
      <c r="DV28">
        <v>14.6242507153051</v>
      </c>
      <c r="DW28">
        <v>-9.9959951948211404E-2</v>
      </c>
      <c r="DX28">
        <v>2.8804381967185402E-2</v>
      </c>
      <c r="DY28">
        <v>1</v>
      </c>
      <c r="DZ28">
        <v>-21.5115366666667</v>
      </c>
      <c r="EA28">
        <v>0.16106696329255099</v>
      </c>
      <c r="EB28">
        <v>3.5434620390547601E-2</v>
      </c>
      <c r="EC28">
        <v>1</v>
      </c>
      <c r="ED28">
        <v>3.27919566666667</v>
      </c>
      <c r="EE28">
        <v>-0.119502647385983</v>
      </c>
      <c r="EF28">
        <v>8.6471550941464199E-3</v>
      </c>
      <c r="EG28">
        <v>1</v>
      </c>
      <c r="EH28">
        <v>3</v>
      </c>
      <c r="EI28">
        <v>3</v>
      </c>
      <c r="EJ28" t="s">
        <v>295</v>
      </c>
      <c r="EK28">
        <v>100</v>
      </c>
      <c r="EL28">
        <v>100</v>
      </c>
      <c r="EM28">
        <v>0</v>
      </c>
      <c r="EN28">
        <v>0.128</v>
      </c>
      <c r="EO28">
        <v>0</v>
      </c>
      <c r="EP28">
        <v>0</v>
      </c>
      <c r="EQ28">
        <v>0</v>
      </c>
      <c r="ER28">
        <v>0</v>
      </c>
      <c r="ES28">
        <v>-0.13641089254119901</v>
      </c>
      <c r="ET28">
        <v>-5.6976549660881903E-3</v>
      </c>
      <c r="EU28">
        <v>7.2294696533427402E-4</v>
      </c>
      <c r="EV28">
        <v>-2.5009322186793402E-6</v>
      </c>
      <c r="EW28">
        <v>-1</v>
      </c>
      <c r="EX28">
        <v>-1</v>
      </c>
      <c r="EY28">
        <v>-1</v>
      </c>
      <c r="EZ28">
        <v>-1</v>
      </c>
      <c r="FA28">
        <v>1475.7</v>
      </c>
      <c r="FB28">
        <v>1475.7</v>
      </c>
      <c r="FC28">
        <v>2</v>
      </c>
      <c r="FD28">
        <v>491.12299999999999</v>
      </c>
      <c r="FE28">
        <v>441.26600000000002</v>
      </c>
      <c r="FF28">
        <v>38.097999999999999</v>
      </c>
      <c r="FG28">
        <v>35.183900000000001</v>
      </c>
      <c r="FH28">
        <v>29.999700000000001</v>
      </c>
      <c r="FI28">
        <v>34.793500000000002</v>
      </c>
      <c r="FJ28">
        <v>34.640900000000002</v>
      </c>
      <c r="FK28">
        <v>75.368600000000001</v>
      </c>
      <c r="FL28">
        <v>0</v>
      </c>
      <c r="FM28">
        <v>100</v>
      </c>
      <c r="FN28">
        <v>-999.9</v>
      </c>
      <c r="FO28">
        <v>1200</v>
      </c>
      <c r="FP28">
        <v>25.103899999999999</v>
      </c>
      <c r="FQ28">
        <v>100.608</v>
      </c>
      <c r="FR28">
        <v>100.801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2020-10-29T15:49:09Z</dcterms:created>
  <dcterms:modified xsi:type="dcterms:W3CDTF">2021-05-04T23:02:20Z</dcterms:modified>
</cp:coreProperties>
</file>