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546E4FD-93A9-4B73-824C-99DE1ED0C69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N31" i="1"/>
  <c r="AM31" i="1"/>
  <c r="AI31" i="1"/>
  <c r="AG31" i="1"/>
  <c r="K31" i="1" s="1"/>
  <c r="Y31" i="1"/>
  <c r="X31" i="1"/>
  <c r="W31" i="1"/>
  <c r="P31" i="1"/>
  <c r="BK30" i="1"/>
  <c r="BJ30" i="1"/>
  <c r="BH30" i="1"/>
  <c r="BI30" i="1" s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/>
  <c r="N30" i="1" s="1"/>
  <c r="Y30" i="1"/>
  <c r="X30" i="1"/>
  <c r="W30" i="1"/>
  <c r="P30" i="1"/>
  <c r="J30" i="1"/>
  <c r="AV30" i="1" s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W29" i="1" s="1"/>
  <c r="X29" i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 s="1"/>
  <c r="Y28" i="1"/>
  <c r="X28" i="1"/>
  <c r="W28" i="1" s="1"/>
  <c r="P28" i="1"/>
  <c r="BK27" i="1"/>
  <c r="BJ27" i="1"/>
  <c r="BH27" i="1"/>
  <c r="BI27" i="1" s="1"/>
  <c r="BG27" i="1"/>
  <c r="BF27" i="1"/>
  <c r="BE27" i="1"/>
  <c r="BD27" i="1"/>
  <c r="BC27" i="1"/>
  <c r="AX27" i="1" s="1"/>
  <c r="AZ27" i="1"/>
  <c r="AS27" i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AW26" i="1" s="1"/>
  <c r="BH26" i="1"/>
  <c r="BG26" i="1"/>
  <c r="BF26" i="1"/>
  <c r="BE26" i="1"/>
  <c r="BD26" i="1"/>
  <c r="BC26" i="1"/>
  <c r="AX26" i="1" s="1"/>
  <c r="AZ26" i="1"/>
  <c r="AS26" i="1"/>
  <c r="AN26" i="1"/>
  <c r="AM26" i="1"/>
  <c r="AI26" i="1"/>
  <c r="AG26" i="1"/>
  <c r="J26" i="1" s="1"/>
  <c r="AV26" i="1" s="1"/>
  <c r="Y26" i="1"/>
  <c r="X26" i="1"/>
  <c r="W26" i="1"/>
  <c r="S26" i="1"/>
  <c r="P26" i="1"/>
  <c r="N26" i="1"/>
  <c r="K26" i="1"/>
  <c r="BK25" i="1"/>
  <c r="BJ25" i="1"/>
  <c r="BI25" i="1"/>
  <c r="AU25" i="1" s="1"/>
  <c r="AW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Y25" i="1"/>
  <c r="W25" i="1" s="1"/>
  <c r="X25" i="1"/>
  <c r="P25" i="1"/>
  <c r="BK24" i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N23" i="1"/>
  <c r="AM23" i="1"/>
  <c r="AI23" i="1"/>
  <c r="AG23" i="1"/>
  <c r="K23" i="1" s="1"/>
  <c r="Y23" i="1"/>
  <c r="X23" i="1"/>
  <c r="W23" i="1"/>
  <c r="P23" i="1"/>
  <c r="BK22" i="1"/>
  <c r="BJ22" i="1"/>
  <c r="BH22" i="1"/>
  <c r="BI22" i="1" s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/>
  <c r="N22" i="1" s="1"/>
  <c r="Y22" i="1"/>
  <c r="X22" i="1"/>
  <c r="W22" i="1"/>
  <c r="P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W21" i="1" s="1"/>
  <c r="X21" i="1"/>
  <c r="P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N20" i="1"/>
  <c r="AM20" i="1"/>
  <c r="AI20" i="1"/>
  <c r="AG20" i="1" s="1"/>
  <c r="Y20" i="1"/>
  <c r="X20" i="1"/>
  <c r="W20" i="1" s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P18" i="1"/>
  <c r="N18" i="1"/>
  <c r="K18" i="1"/>
  <c r="BK17" i="1"/>
  <c r="BJ17" i="1"/>
  <c r="BI17" i="1"/>
  <c r="AU17" i="1" s="1"/>
  <c r="AW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 s="1"/>
  <c r="Y17" i="1"/>
  <c r="W17" i="1" s="1"/>
  <c r="X17" i="1"/>
  <c r="P17" i="1"/>
  <c r="AH24" i="1" l="1"/>
  <c r="N24" i="1"/>
  <c r="K24" i="1"/>
  <c r="I24" i="1"/>
  <c r="J24" i="1"/>
  <c r="AV24" i="1" s="1"/>
  <c r="AY24" i="1" s="1"/>
  <c r="I25" i="1"/>
  <c r="K25" i="1"/>
  <c r="J25" i="1"/>
  <c r="AV25" i="1" s="1"/>
  <c r="AY25" i="1" s="1"/>
  <c r="AH25" i="1"/>
  <c r="N25" i="1"/>
  <c r="AU27" i="1"/>
  <c r="S27" i="1"/>
  <c r="AU29" i="1"/>
  <c r="AW29" i="1" s="1"/>
  <c r="S29" i="1"/>
  <c r="S20" i="1"/>
  <c r="AU20" i="1"/>
  <c r="AW20" i="1" s="1"/>
  <c r="AW27" i="1"/>
  <c r="AW28" i="1"/>
  <c r="S28" i="1"/>
  <c r="AU28" i="1"/>
  <c r="S23" i="1"/>
  <c r="AU23" i="1"/>
  <c r="AW23" i="1" s="1"/>
  <c r="AU30" i="1"/>
  <c r="AW30" i="1" s="1"/>
  <c r="S30" i="1"/>
  <c r="AU22" i="1"/>
  <c r="AW22" i="1" s="1"/>
  <c r="S22" i="1"/>
  <c r="N19" i="1"/>
  <c r="K19" i="1"/>
  <c r="J19" i="1"/>
  <c r="AV19" i="1" s="1"/>
  <c r="AH19" i="1"/>
  <c r="I19" i="1"/>
  <c r="AU21" i="1"/>
  <c r="AW21" i="1" s="1"/>
  <c r="S21" i="1"/>
  <c r="K20" i="1"/>
  <c r="J20" i="1"/>
  <c r="AV20" i="1" s="1"/>
  <c r="AY20" i="1" s="1"/>
  <c r="AH20" i="1"/>
  <c r="I20" i="1"/>
  <c r="N20" i="1"/>
  <c r="AY26" i="1"/>
  <c r="S31" i="1"/>
  <c r="AU31" i="1"/>
  <c r="AW31" i="1" s="1"/>
  <c r="I29" i="1"/>
  <c r="AH29" i="1"/>
  <c r="N29" i="1"/>
  <c r="J29" i="1"/>
  <c r="AV29" i="1" s="1"/>
  <c r="K29" i="1"/>
  <c r="AU18" i="1"/>
  <c r="AW18" i="1" s="1"/>
  <c r="S18" i="1"/>
  <c r="I21" i="1"/>
  <c r="AH21" i="1"/>
  <c r="N21" i="1"/>
  <c r="J21" i="1"/>
  <c r="AV21" i="1" s="1"/>
  <c r="AY21" i="1" s="1"/>
  <c r="K21" i="1"/>
  <c r="K17" i="1"/>
  <c r="I17" i="1"/>
  <c r="J17" i="1"/>
  <c r="AV17" i="1" s="1"/>
  <c r="AY17" i="1" s="1"/>
  <c r="AH17" i="1"/>
  <c r="N17" i="1"/>
  <c r="AW19" i="1"/>
  <c r="S19" i="1"/>
  <c r="AU19" i="1"/>
  <c r="N27" i="1"/>
  <c r="K27" i="1"/>
  <c r="J27" i="1"/>
  <c r="AV27" i="1" s="1"/>
  <c r="AY27" i="1" s="1"/>
  <c r="I27" i="1"/>
  <c r="AH27" i="1"/>
  <c r="K28" i="1"/>
  <c r="J28" i="1"/>
  <c r="AV28" i="1" s="1"/>
  <c r="AY28" i="1" s="1"/>
  <c r="AH28" i="1"/>
  <c r="I28" i="1"/>
  <c r="N28" i="1"/>
  <c r="AH22" i="1"/>
  <c r="AH30" i="1"/>
  <c r="I22" i="1"/>
  <c r="N23" i="1"/>
  <c r="S24" i="1"/>
  <c r="I30" i="1"/>
  <c r="N31" i="1"/>
  <c r="J22" i="1"/>
  <c r="AV22" i="1" s="1"/>
  <c r="AY22" i="1" s="1"/>
  <c r="K22" i="1"/>
  <c r="AH23" i="1"/>
  <c r="K30" i="1"/>
  <c r="AH31" i="1"/>
  <c r="S17" i="1"/>
  <c r="AH18" i="1"/>
  <c r="I23" i="1"/>
  <c r="S25" i="1"/>
  <c r="AH26" i="1"/>
  <c r="I31" i="1"/>
  <c r="I18" i="1"/>
  <c r="J23" i="1"/>
  <c r="AV23" i="1" s="1"/>
  <c r="AY23" i="1" s="1"/>
  <c r="I26" i="1"/>
  <c r="J31" i="1"/>
  <c r="AV31" i="1" s="1"/>
  <c r="AY31" i="1" s="1"/>
  <c r="T28" i="1" l="1"/>
  <c r="U28" i="1" s="1"/>
  <c r="AA25" i="1"/>
  <c r="AA26" i="1"/>
  <c r="T17" i="1"/>
  <c r="U17" i="1" s="1"/>
  <c r="T24" i="1"/>
  <c r="U24" i="1" s="1"/>
  <c r="T27" i="1"/>
  <c r="U27" i="1" s="1"/>
  <c r="AA19" i="1"/>
  <c r="T19" i="1"/>
  <c r="U19" i="1" s="1"/>
  <c r="Q19" i="1" s="1"/>
  <c r="O19" i="1" s="1"/>
  <c r="R19" i="1" s="1"/>
  <c r="L19" i="1" s="1"/>
  <c r="M19" i="1" s="1"/>
  <c r="AY19" i="1"/>
  <c r="T23" i="1"/>
  <c r="U23" i="1" s="1"/>
  <c r="AA24" i="1"/>
  <c r="Q24" i="1"/>
  <c r="O24" i="1" s="1"/>
  <c r="R24" i="1" s="1"/>
  <c r="L24" i="1" s="1"/>
  <c r="M24" i="1" s="1"/>
  <c r="AA28" i="1"/>
  <c r="Q28" i="1"/>
  <c r="O28" i="1" s="1"/>
  <c r="R28" i="1" s="1"/>
  <c r="L28" i="1" s="1"/>
  <c r="M28" i="1" s="1"/>
  <c r="Q18" i="1"/>
  <c r="O18" i="1" s="1"/>
  <c r="R18" i="1" s="1"/>
  <c r="L18" i="1" s="1"/>
  <c r="M18" i="1" s="1"/>
  <c r="AA18" i="1"/>
  <c r="AA22" i="1"/>
  <c r="AY29" i="1"/>
  <c r="T21" i="1"/>
  <c r="U21" i="1" s="1"/>
  <c r="AA30" i="1"/>
  <c r="Q30" i="1"/>
  <c r="O30" i="1" s="1"/>
  <c r="R30" i="1" s="1"/>
  <c r="L30" i="1" s="1"/>
  <c r="M30" i="1" s="1"/>
  <c r="AA31" i="1"/>
  <c r="AA17" i="1"/>
  <c r="Q17" i="1"/>
  <c r="O17" i="1" s="1"/>
  <c r="R17" i="1" s="1"/>
  <c r="L17" i="1" s="1"/>
  <c r="M17" i="1" s="1"/>
  <c r="T26" i="1"/>
  <c r="U26" i="1" s="1"/>
  <c r="Q26" i="1" s="1"/>
  <c r="O26" i="1" s="1"/>
  <c r="R26" i="1" s="1"/>
  <c r="L26" i="1" s="1"/>
  <c r="M26" i="1" s="1"/>
  <c r="AA27" i="1"/>
  <c r="Q27" i="1"/>
  <c r="O27" i="1" s="1"/>
  <c r="R27" i="1" s="1"/>
  <c r="L27" i="1" s="1"/>
  <c r="M27" i="1" s="1"/>
  <c r="AA20" i="1"/>
  <c r="AY30" i="1"/>
  <c r="T22" i="1"/>
  <c r="U22" i="1" s="1"/>
  <c r="AY18" i="1"/>
  <c r="T31" i="1"/>
  <c r="U31" i="1" s="1"/>
  <c r="T25" i="1"/>
  <c r="U25" i="1" s="1"/>
  <c r="AA29" i="1"/>
  <c r="T20" i="1"/>
  <c r="U20" i="1" s="1"/>
  <c r="T18" i="1"/>
  <c r="U18" i="1" s="1"/>
  <c r="AA23" i="1"/>
  <c r="Q23" i="1"/>
  <c r="O23" i="1" s="1"/>
  <c r="R23" i="1" s="1"/>
  <c r="L23" i="1" s="1"/>
  <c r="M23" i="1" s="1"/>
  <c r="AA21" i="1"/>
  <c r="T30" i="1"/>
  <c r="U30" i="1" s="1"/>
  <c r="T29" i="1"/>
  <c r="U29" i="1" s="1"/>
  <c r="V31" i="1" l="1"/>
  <c r="Z31" i="1" s="1"/>
  <c r="AB31" i="1"/>
  <c r="AC31" i="1"/>
  <c r="AD31" i="1" s="1"/>
  <c r="AC17" i="1"/>
  <c r="AD17" i="1" s="1"/>
  <c r="V17" i="1"/>
  <c r="Z17" i="1" s="1"/>
  <c r="AB17" i="1"/>
  <c r="V21" i="1"/>
  <c r="Z21" i="1" s="1"/>
  <c r="AC21" i="1"/>
  <c r="AD21" i="1" s="1"/>
  <c r="AB21" i="1"/>
  <c r="AC25" i="1"/>
  <c r="V25" i="1"/>
  <c r="Z25" i="1" s="1"/>
  <c r="AB25" i="1"/>
  <c r="V30" i="1"/>
  <c r="Z30" i="1" s="1"/>
  <c r="AC30" i="1"/>
  <c r="AB30" i="1"/>
  <c r="V19" i="1"/>
  <c r="Z19" i="1" s="1"/>
  <c r="AC19" i="1"/>
  <c r="AB19" i="1"/>
  <c r="AC20" i="1"/>
  <c r="V20" i="1"/>
  <c r="Z20" i="1" s="1"/>
  <c r="AB20" i="1"/>
  <c r="V27" i="1"/>
  <c r="Z27" i="1" s="1"/>
  <c r="AC27" i="1"/>
  <c r="AB27" i="1"/>
  <c r="Q25" i="1"/>
  <c r="O25" i="1" s="1"/>
  <c r="R25" i="1" s="1"/>
  <c r="L25" i="1" s="1"/>
  <c r="M25" i="1" s="1"/>
  <c r="V18" i="1"/>
  <c r="Z18" i="1" s="1"/>
  <c r="AC18" i="1"/>
  <c r="AB18" i="1"/>
  <c r="V26" i="1"/>
  <c r="Z26" i="1" s="1"/>
  <c r="AC26" i="1"/>
  <c r="AB26" i="1"/>
  <c r="V22" i="1"/>
  <c r="Z22" i="1" s="1"/>
  <c r="AC22" i="1"/>
  <c r="AD22" i="1" s="1"/>
  <c r="AB22" i="1"/>
  <c r="Q22" i="1"/>
  <c r="O22" i="1" s="1"/>
  <c r="R22" i="1" s="1"/>
  <c r="L22" i="1" s="1"/>
  <c r="M22" i="1" s="1"/>
  <c r="V23" i="1"/>
  <c r="Z23" i="1" s="1"/>
  <c r="AB23" i="1"/>
  <c r="AC23" i="1"/>
  <c r="AD23" i="1" s="1"/>
  <c r="AC29" i="1"/>
  <c r="AD29" i="1" s="1"/>
  <c r="V29" i="1"/>
  <c r="Z29" i="1" s="1"/>
  <c r="AB29" i="1"/>
  <c r="Q21" i="1"/>
  <c r="O21" i="1" s="1"/>
  <c r="R21" i="1" s="1"/>
  <c r="L21" i="1" s="1"/>
  <c r="M21" i="1" s="1"/>
  <c r="Q29" i="1"/>
  <c r="O29" i="1" s="1"/>
  <c r="R29" i="1" s="1"/>
  <c r="L29" i="1" s="1"/>
  <c r="M29" i="1" s="1"/>
  <c r="Q31" i="1"/>
  <c r="O31" i="1" s="1"/>
  <c r="R31" i="1" s="1"/>
  <c r="L31" i="1" s="1"/>
  <c r="M31" i="1" s="1"/>
  <c r="Q20" i="1"/>
  <c r="O20" i="1" s="1"/>
  <c r="R20" i="1" s="1"/>
  <c r="L20" i="1" s="1"/>
  <c r="M20" i="1" s="1"/>
  <c r="V24" i="1"/>
  <c r="Z24" i="1" s="1"/>
  <c r="AC24" i="1"/>
  <c r="AB24" i="1"/>
  <c r="AC28" i="1"/>
  <c r="V28" i="1"/>
  <c r="Z28" i="1" s="1"/>
  <c r="AB28" i="1"/>
  <c r="AD24" i="1" l="1"/>
  <c r="AD27" i="1"/>
  <c r="AD26" i="1"/>
  <c r="AD30" i="1"/>
  <c r="AD18" i="1"/>
  <c r="AD20" i="1"/>
  <c r="AD25" i="1"/>
  <c r="AD28" i="1"/>
  <c r="AD19" i="1"/>
</calcChain>
</file>

<file path=xl/sharedStrings.xml><?xml version="1.0" encoding="utf-8"?>
<sst xmlns="http://schemas.openxmlformats.org/spreadsheetml/2006/main" count="694" uniqueCount="353">
  <si>
    <t>File opened</t>
  </si>
  <si>
    <t>2020-12-10 12:44:36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</si>
  <si>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</si>
  <si>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</si>
  <si>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</si>
  <si>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</si>
  <si>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</si>
  <si>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</si>
  <si>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</si>
  <si>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</si>
  <si>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</si>
  <si>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</si>
  <si>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</si>
  <si>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</si>
  <si>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</si>
  <si>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</si>
  <si>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</si>
  <si>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</si>
  <si>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</si>
  <si>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</si>
  <si>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</si>
  <si>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</si>
  <si>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</si>
  <si>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12:44:36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</si>
  <si>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</si>
  <si>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</si>
  <si>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</si>
  <si>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</si>
  <si>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</si>
  <si>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</si>
  <si>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</si>
  <si>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</si>
  <si>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</si>
  <si>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</si>
  <si>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</si>
  <si>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</si>
  <si>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</si>
  <si>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</si>
  <si>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</si>
  <si>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</si>
  <si>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</si>
  <si>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</si>
  <si>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</si>
  <si>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</si>
  <si>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</si>
  <si>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</si>
  <si>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</si>
  <si>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</si>
  <si>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</si>
  <si>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</si>
  <si>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</si>
  <si>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</si>
  <si>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</si>
  <si>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</si>
  <si>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</si>
  <si>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</si>
  <si>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</si>
  <si>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</si>
  <si>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</si>
  <si>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</si>
  <si>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</si>
  <si>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</si>
  <si>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</si>
  <si>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</si>
  <si>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</si>
  <si>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</si>
  <si>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</si>
  <si>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</si>
  <si>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</si>
  <si>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</si>
  <si>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</si>
  <si>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</si>
  <si>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</si>
  <si>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</si>
  <si>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</si>
  <si>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</si>
  <si>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</si>
  <si>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</si>
  <si>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</si>
  <si>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</si>
  <si>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</si>
  <si>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</si>
  <si>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</si>
  <si>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</si>
  <si>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</si>
  <si>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</si>
  <si>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</si>
  <si>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</si>
  <si>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</si>
  <si>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</si>
  <si>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</si>
  <si>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</si>
  <si>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</si>
  <si>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</si>
  <si>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</si>
  <si>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</si>
  <si>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</si>
  <si>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</si>
  <si>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</si>
  <si>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</si>
  <si>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</si>
  <si>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</si>
  <si>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</si>
  <si>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</si>
  <si>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</si>
  <si>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</si>
  <si>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</si>
  <si>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</si>
  <si>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</si>
  <si>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</si>
  <si>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</si>
  <si>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</si>
  <si>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</si>
  <si>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</si>
  <si>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</si>
  <si>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</si>
  <si>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</si>
  <si>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</si>
  <si>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</si>
  <si>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</si>
  <si>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</si>
  <si>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</si>
  <si>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</si>
  <si>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</si>
  <si>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</si>
  <si>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</si>
  <si>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</si>
  <si>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</si>
  <si>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</si>
  <si>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</si>
  <si>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</si>
  <si>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</si>
  <si>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</si>
  <si>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</si>
  <si>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</si>
  <si>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</si>
  <si>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</si>
  <si>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</si>
  <si>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</si>
  <si>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</si>
  <si>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</si>
  <si>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</si>
  <si>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</si>
  <si>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</si>
  <si>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</si>
  <si>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</si>
  <si>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</si>
  <si>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</si>
  <si>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</si>
  <si>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</si>
  <si>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</si>
  <si>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</si>
  <si>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</si>
  <si>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</si>
  <si>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</si>
  <si>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</si>
  <si>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</si>
  <si>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</si>
  <si>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</si>
  <si>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</si>
  <si>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</si>
  <si>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</si>
  <si>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</si>
  <si>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</si>
  <si>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</si>
  <si>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</si>
  <si>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</si>
  <si>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</si>
  <si>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</si>
  <si>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</si>
  <si>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</si>
  <si>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</si>
  <si>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</si>
  <si>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</si>
  <si>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</si>
  <si>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</si>
  <si>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</si>
  <si>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</si>
  <si>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</si>
  <si>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</si>
  <si>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</si>
  <si>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</si>
  <si>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</si>
  <si>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</si>
  <si>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</si>
  <si>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</si>
  <si>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</si>
  <si>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</si>
  <si>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</si>
  <si>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</si>
  <si>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</si>
  <si>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</si>
  <si>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</si>
  <si>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</si>
  <si>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</si>
  <si>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</si>
  <si>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</si>
  <si>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</si>
  <si>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</si>
  <si>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</si>
  <si>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</si>
  <si>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</si>
  <si>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</si>
  <si>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</si>
  <si>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</si>
  <si>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</si>
  <si>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</si>
  <si>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</si>
  <si>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</si>
  <si>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</si>
  <si>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</si>
  <si>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</si>
  <si>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</si>
  <si>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</si>
  <si>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</si>
  <si>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</si>
  <si>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</si>
  <si>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</si>
  <si>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</si>
  <si>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</si>
  <si>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</si>
  <si>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</si>
  <si>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</si>
  <si>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</si>
  <si>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</si>
  <si>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</si>
  <si>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</si>
  <si>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</si>
  <si>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</si>
  <si>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</si>
  <si>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</si>
  <si>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</si>
  <si>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</si>
  <si>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</si>
  <si>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</si>
  <si>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</si>
  <si>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</si>
  <si>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</si>
  <si>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</si>
  <si>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</si>
  <si>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</si>
  <si>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</si>
  <si>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</si>
  <si>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</si>
  <si>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</si>
  <si>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</si>
  <si>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</si>
  <si>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</si>
  <si>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</si>
  <si>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</si>
  <si>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</si>
  <si>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</si>
  <si>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</si>
  <si>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</si>
  <si>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</si>
  <si>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</si>
  <si>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</si>
  <si>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</si>
  <si>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</si>
  <si>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</si>
  <si>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</si>
  <si>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</si>
  <si>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</si>
  <si>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</si>
  <si>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</si>
  <si>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</si>
  <si>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</si>
  <si>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</si>
  <si>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</si>
  <si>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</si>
  <si>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</si>
  <si>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</si>
  <si>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</si>
  <si>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</si>
  <si>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</si>
  <si>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</si>
  <si>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</si>
  <si>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</si>
  <si>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</si>
  <si>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</si>
  <si>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</si>
  <si>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</si>
  <si>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</si>
  <si>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</si>
  <si>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13:12:53</t>
  </si>
  <si>
    <t>13:12:53</t>
  </si>
  <si>
    <t>1149</t>
  </si>
  <si>
    <t>_1</t>
  </si>
  <si>
    <t>RECT-4143-20200907-06_33_50</t>
  </si>
  <si>
    <t>RECT-6629-20201210-13_12_53</t>
  </si>
  <si>
    <t>DARK-6630-20201210-13_12_55</t>
  </si>
  <si>
    <t>0: Broadleaf</t>
  </si>
  <si>
    <t>--:--:--</t>
  </si>
  <si>
    <t>1/3</t>
  </si>
  <si>
    <t>20201210 13:14:53</t>
  </si>
  <si>
    <t>13:14:53</t>
  </si>
  <si>
    <t>RECT-6631-20201210-13_14_54</t>
  </si>
  <si>
    <t>DARK-6632-20201210-13_14_55</t>
  </si>
  <si>
    <t>0/3</t>
  </si>
  <si>
    <t>20201210 13:16:16</t>
  </si>
  <si>
    <t>13:16:16</t>
  </si>
  <si>
    <t>RECT-6633-20201210-13_16_17</t>
  </si>
  <si>
    <t>DARK-6634-20201210-13_16_19</t>
  </si>
  <si>
    <t>3/3</t>
  </si>
  <si>
    <t>20201210 13:17:44</t>
  </si>
  <si>
    <t>13:17:44</t>
  </si>
  <si>
    <t>RECT-6635-20201210-13_17_45</t>
  </si>
  <si>
    <t>DARK-6636-20201210-13_17_46</t>
  </si>
  <si>
    <t>20201210 13:18:45</t>
  </si>
  <si>
    <t>13:18:45</t>
  </si>
  <si>
    <t>RECT-6637-20201210-13_18_45</t>
  </si>
  <si>
    <t>DARK-6638-20201210-13_18_47</t>
  </si>
  <si>
    <t>20201210 13:19:52</t>
  </si>
  <si>
    <t>13:19:52</t>
  </si>
  <si>
    <t>RECT-6639-20201210-13_19_53</t>
  </si>
  <si>
    <t>DARK-6640-20201210-13_19_54</t>
  </si>
  <si>
    <t>20201210 13:20:58</t>
  </si>
  <si>
    <t>13:20:58</t>
  </si>
  <si>
    <t>RECT-6641-20201210-13_20_59</t>
  </si>
  <si>
    <t>DARK-6642-20201210-13_21_01</t>
  </si>
  <si>
    <t>20201210 13:22:59</t>
  </si>
  <si>
    <t>13:22:59</t>
  </si>
  <si>
    <t>RECT-6643-20201210-13_22_59</t>
  </si>
  <si>
    <t>DARK-6644-20201210-13_23_01</t>
  </si>
  <si>
    <t>2/3</t>
  </si>
  <si>
    <t>20201210 13:24:59</t>
  </si>
  <si>
    <t>13:24:59</t>
  </si>
  <si>
    <t>RECT-6645-20201210-13_25_00</t>
  </si>
  <si>
    <t>DARK-6646-20201210-13_25_02</t>
  </si>
  <si>
    <t>20201210 13:27:00</t>
  </si>
  <si>
    <t>13:27:00</t>
  </si>
  <si>
    <t>RECT-6647-20201210-13_27_00</t>
  </si>
  <si>
    <t>DARK-6648-20201210-13_27_02</t>
  </si>
  <si>
    <t>20201210 13:28:10</t>
  </si>
  <si>
    <t>13:28:10</t>
  </si>
  <si>
    <t>RECT-6649-20201210-13_28_11</t>
  </si>
  <si>
    <t>DARK-6650-20201210-13_28_13</t>
  </si>
  <si>
    <t>20201210 13:30:11</t>
  </si>
  <si>
    <t>13:30:11</t>
  </si>
  <si>
    <t>RECT-6651-20201210-13_30_11</t>
  </si>
  <si>
    <t>DARK-6652-20201210-13_30_13</t>
  </si>
  <si>
    <t>20201210 13:31:17</t>
  </si>
  <si>
    <t>13:31:17</t>
  </si>
  <si>
    <t>RECT-6653-20201210-13_31_18</t>
  </si>
  <si>
    <t>DARK-6654-20201210-13_31_20</t>
  </si>
  <si>
    <t>20201210 13:33:18</t>
  </si>
  <si>
    <t>13:33:18</t>
  </si>
  <si>
    <t>RECT-6655-20201210-13_33_18</t>
  </si>
  <si>
    <t>DARK-6656-20201210-13_33_20</t>
  </si>
  <si>
    <t>20201210 13:35:18</t>
  </si>
  <si>
    <t>13:35:18</t>
  </si>
  <si>
    <t>RECT-6657-20201210-13_35_19</t>
  </si>
  <si>
    <t>DARK-6658-20201210-13_35_21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</si>
</sst>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1607634773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1607634765</v>
      </c>
      <c r="I17">
        <f t="shared" ref="I17:I31" si="0">BW17*AG17*(BS17-BT17)/(100*BL17*(1000-AG17*BS17))</f>
        <v>7.0736715028628231E-4</v>
      </c>
      <c r="J17">
        <f t="shared" ref="J17:J31" si="1">BW17*AG17*(BR17-BQ17*(1000-AG17*BT17)/(1000-AG17*BS17))/(100*BL17)</f>
        <v>3.229309760921117</v>
      </c>
      <c r="K17">
        <f t="shared" ref="K17:K31" si="2">BQ17 - IF(AG17&gt;1, J17*BL17*100/(AI17*CE17), 0)</f>
        <v>399.95683870967702</v>
      </c>
      <c r="L17">
        <f t="shared" ref="L17:L31" si="3">((R17-I17/2)*K17-J17)/(R17+I17/2)</f>
        <v>134.51360742995649</v>
      </c>
      <c r="M17">
        <f t="shared" ref="M17:M31" si="4">L17*(BX17+BY17)/1000</f>
        <v>13.670675617294489</v>
      </c>
      <c r="N17">
        <f t="shared" ref="N17:N31" si="5">(BQ17 - IF(AG17&gt;1, J17*BL17*100/(AI17*CE17), 0))*(BX17+BY17)/1000</f>
        <v>40.647785063423257</v>
      </c>
      <c r="O17">
        <f t="shared" ref="O17:O31" si="6">2/((1/Q17-1/P17)+SIGN(Q17)*SQRT((1/Q17-1/P17)*(1/Q17-1/P17) + 4*BM17/((BM17+1)*(BM17+1))*(2*1/Q17*1/P17-1/P17*1/P17)))</f>
        <v>2.0673110454917383E-2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2.9564168394714794</v>
      </c>
      <c r="Q17">
        <f t="shared" ref="Q17:Q31" si="8">I17*(1000-(1000*0.61365*EXP(17.502*U17/(240.97+U17))/(BX17+BY17)+BS17)/2)/(1000*0.61365*EXP(17.502*U17/(240.97+U17))/(BX17+BY17)-BS17)</f>
        <v>2.0593135215370133E-2</v>
      </c>
      <c r="R17">
        <f t="shared" ref="R17:R31" si="9">1/((BM17+1)/(O17/1.6)+1/(P17/1.37)) + BM17/((BM17+1)/(O17/1.6) + BM17/(P17/1.37))</f>
        <v>1.2877869074453544E-2</v>
      </c>
      <c r="S17">
        <f t="shared" ref="S17:S31" si="10">(BI17*BK17)</f>
        <v>231.29078718729687</v>
      </c>
      <c r="T17">
        <f t="shared" ref="T17:T31" si="11">(BZ17+(S17+2*0.95*0.0000000567*(((BZ17+$B$7)+273)^4-(BZ17+273)^4)-44100*I17)/(1.84*29.3*P17+8*0.95*0.0000000567*(BZ17+273)^3))</f>
        <v>29.22822887291121</v>
      </c>
      <c r="U17">
        <f t="shared" ref="U17:U31" si="12">($C$7*CA17+$D$7*CB17+$E$7*T17)</f>
        <v>28.5532161290323</v>
      </c>
      <c r="V17">
        <f t="shared" ref="V17:V31" si="13">0.61365*EXP(17.502*U17/(240.97+U17))</f>
        <v>3.9189610033074489</v>
      </c>
      <c r="W17">
        <f t="shared" ref="W17:W31" si="14">(X17/Y17*100)</f>
        <v>13.234323520029381</v>
      </c>
      <c r="X17">
        <f t="shared" ref="X17:X31" si="15">BS17*(BX17+BY17)/1000</f>
        <v>0.50395333255399943</v>
      </c>
      <c r="Y17">
        <f t="shared" ref="Y17:Y31" si="16">0.61365*EXP(17.502*BZ17/(240.97+BZ17))</f>
        <v>3.8079266521730055</v>
      </c>
      <c r="Z17">
        <f t="shared" ref="Z17:Z31" si="17">(V17-BS17*(BX17+BY17)/1000)</f>
        <v>3.4150076707534494</v>
      </c>
      <c r="AA17">
        <f t="shared" ref="AA17:AA31" si="18">(-I17*44100)</f>
        <v>-31.194891327625051</v>
      </c>
      <c r="AB17">
        <f t="shared" ref="AB17:AB31" si="19">2*29.3*P17*0.92*(BZ17-U17)</f>
        <v>-78.760505133847801</v>
      </c>
      <c r="AC17">
        <f t="shared" ref="AC17:AC31" si="20">2*0.95*0.0000000567*(((BZ17+$B$7)+273)^4-(U17+273)^4)</f>
        <v>-5.824763265291736</v>
      </c>
      <c r="AD17">
        <f t="shared" ref="AD17:AD31" si="21">S17+AC17+AA17+AB17</f>
        <v>115.51062746053231</v>
      </c>
      <c r="AE17">
        <v>12</v>
      </c>
      <c r="AF17">
        <v>2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53502.21141597809</v>
      </c>
      <c r="AJ17" t="s">
        <v>288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289</v>
      </c>
      <c r="AQ17">
        <v>781.70051999999998</v>
      </c>
      <c r="AR17">
        <v>930.29</v>
      </c>
      <c r="AS17">
        <f t="shared" ref="AS17:AS31" si="27">1-AQ17/AR17</f>
        <v>0.15972382805361762</v>
      </c>
      <c r="AT17">
        <v>0.5</v>
      </c>
      <c r="AU17">
        <f t="shared" ref="AU17:AU31" si="28">BI17</f>
        <v>1180.1836846182937</v>
      </c>
      <c r="AV17">
        <f t="shared" ref="AV17:AV31" si="29">J17</f>
        <v>3.229309760921117</v>
      </c>
      <c r="AW17">
        <f t="shared" ref="AW17:AW31" si="30">AS17*AT17*AU17</f>
        <v>94.251727956828617</v>
      </c>
      <c r="AX17">
        <f t="shared" ref="AX17:AX31" si="31">BC17/AR17</f>
        <v>0.31744939749970436</v>
      </c>
      <c r="AY17">
        <f t="shared" ref="AY17:AY31" si="32">(AV17-AO17)/AU17</f>
        <v>3.2258175488747371E-3</v>
      </c>
      <c r="AZ17">
        <f t="shared" ref="AZ17:AZ31" si="33">(AL17-AR17)/AR17</f>
        <v>2.5065194724225779</v>
      </c>
      <c r="BA17" t="s">
        <v>290</v>
      </c>
      <c r="BB17">
        <v>634.97</v>
      </c>
      <c r="BC17">
        <f t="shared" ref="BC17:BC31" si="34">AR17-BB17</f>
        <v>295.31999999999994</v>
      </c>
      <c r="BD17">
        <f t="shared" ref="BD17:BD31" si="35">(AR17-AQ17)/(AR17-BB17)</f>
        <v>0.50314736556955175</v>
      </c>
      <c r="BE17">
        <f t="shared" ref="BE17:BE31" si="36">(AL17-AR17)/(AL17-BB17)</f>
        <v>0.88758750109435858</v>
      </c>
      <c r="BF17">
        <f t="shared" ref="BF17:BF31" si="37">(AR17-AQ17)/(AR17-AK17)</f>
        <v>0.69171524438062393</v>
      </c>
      <c r="BG17">
        <f t="shared" ref="BG17:BG31" si="38">(AL17-AR17)/(AL17-AK17)</f>
        <v>0.91564720907247776</v>
      </c>
      <c r="BH17">
        <f t="shared" ref="BH17:BH31" si="39">$B$11*CF17+$C$11*CG17+$F$11*CH17*(1-CK17)</f>
        <v>1399.9983870967701</v>
      </c>
      <c r="BI17">
        <f t="shared" ref="BI17:BI31" si="40">BH17*BJ17</f>
        <v>1180.1836846182937</v>
      </c>
      <c r="BJ17">
        <f t="shared" ref="BJ17:BJ31" si="41">($B$11*$D$9+$C$11*$D$9+$F$11*((CU17+CM17)/MAX(CU17+CM17+CV17, 0.1)*$I$9+CV17/MAX(CU17+CM17+CV17, 0.1)*$J$9))/($B$11+$C$11+$F$11)</f>
        <v>0.84298931734177596</v>
      </c>
      <c r="BK17">
        <f t="shared" ref="BK17:BK31" si="42">($B$11*$K$9+$C$11*$K$9+$F$11*((CU17+CM17)/MAX(CU17+CM17+CV17, 0.1)*$P$9+CV17/MAX(CU17+CM17+CV17, 0.1)*$Q$9))/($B$11+$C$11+$F$11)</f>
        <v>0.19597863468355195</v>
      </c>
      <c r="BL17">
        <v>6</v>
      </c>
      <c r="BM17">
        <v>0.5</v>
      </c>
      <c r="BN17" t="s">
        <v>291</v>
      </c>
      <c r="BO17">
        <v>2</v>
      </c>
      <c r="BP17">
        <v>1607634765</v>
      </c>
      <c r="BQ17">
        <v>399.95683870967702</v>
      </c>
      <c r="BR17">
        <v>404.171290322581</v>
      </c>
      <c r="BS17">
        <v>4.95868548387097</v>
      </c>
      <c r="BT17">
        <v>4.1140980645161296</v>
      </c>
      <c r="BU17">
        <v>397.36983870967703</v>
      </c>
      <c r="BV17">
        <v>4.9966858064516098</v>
      </c>
      <c r="BW17">
        <v>500.026064516129</v>
      </c>
      <c r="BX17">
        <v>101.530419354839</v>
      </c>
      <c r="BY17">
        <v>0.10000955483871</v>
      </c>
      <c r="BZ17">
        <v>28.0590677419355</v>
      </c>
      <c r="CA17">
        <v>28.5532161290323</v>
      </c>
      <c r="CB17">
        <v>999.9</v>
      </c>
      <c r="CC17">
        <v>0</v>
      </c>
      <c r="CD17">
        <v>0</v>
      </c>
      <c r="CE17">
        <v>10000.9074193548</v>
      </c>
      <c r="CF17">
        <v>0</v>
      </c>
      <c r="CG17">
        <v>1089.6496774193499</v>
      </c>
      <c r="CH17">
        <v>1399.9983870967701</v>
      </c>
      <c r="CI17">
        <v>0.89999835483871005</v>
      </c>
      <c r="CJ17">
        <v>0.100001741935484</v>
      </c>
      <c r="CK17">
        <v>0</v>
      </c>
      <c r="CL17">
        <v>781.825903225807</v>
      </c>
      <c r="CM17">
        <v>4.9997499999999997</v>
      </c>
      <c r="CN17">
        <v>10579.664516129</v>
      </c>
      <c r="CO17">
        <v>12178.016129032299</v>
      </c>
      <c r="CP17">
        <v>45.893000000000001</v>
      </c>
      <c r="CQ17">
        <v>48.596548387096803</v>
      </c>
      <c r="CR17">
        <v>46.939096774193501</v>
      </c>
      <c r="CS17">
        <v>47.675064516128998</v>
      </c>
      <c r="CT17">
        <v>47.264000000000003</v>
      </c>
      <c r="CU17">
        <v>1255.4970967741899</v>
      </c>
      <c r="CV17">
        <v>139.50129032258101</v>
      </c>
      <c r="CW17">
        <v>0</v>
      </c>
      <c r="CX17">
        <v>2025.60000014305</v>
      </c>
      <c r="CY17">
        <v>0</v>
      </c>
      <c r="CZ17">
        <v>781.70051999999998</v>
      </c>
      <c r="DA17">
        <v>-6.3949230734209497</v>
      </c>
      <c r="DB17">
        <v>-74.230769233794902</v>
      </c>
      <c r="DC17">
        <v>10578.36</v>
      </c>
      <c r="DD17">
        <v>15</v>
      </c>
      <c r="DE17">
        <v>0</v>
      </c>
      <c r="DF17" t="s">
        <v>292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3.2281091038663701</v>
      </c>
      <c r="DS17">
        <v>0.85268026203413505</v>
      </c>
      <c r="DT17">
        <v>7.1017383547933105E-2</v>
      </c>
      <c r="DU17">
        <v>0</v>
      </c>
      <c r="DV17">
        <v>-4.2144206451612902</v>
      </c>
      <c r="DW17">
        <v>-0.99247645161289899</v>
      </c>
      <c r="DX17">
        <v>8.62315551454894E-2</v>
      </c>
      <c r="DY17">
        <v>0</v>
      </c>
      <c r="DZ17">
        <v>0.84458758064516104</v>
      </c>
      <c r="EA17">
        <v>8.3265483870964802E-2</v>
      </c>
      <c r="EB17">
        <v>6.2189804670820404E-3</v>
      </c>
      <c r="EC17">
        <v>1</v>
      </c>
      <c r="ED17">
        <v>1</v>
      </c>
      <c r="EE17">
        <v>3</v>
      </c>
      <c r="EF17" t="s">
        <v>293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1297.9000000000001</v>
      </c>
      <c r="EX17">
        <v>1297.7</v>
      </c>
      <c r="EY17">
        <v>2</v>
      </c>
      <c r="EZ17">
        <v>482.23200000000003</v>
      </c>
      <c r="FA17">
        <v>477.976</v>
      </c>
      <c r="FB17">
        <v>24.389700000000001</v>
      </c>
      <c r="FC17">
        <v>28.156300000000002</v>
      </c>
      <c r="FD17">
        <v>30.0015</v>
      </c>
      <c r="FE17">
        <v>28.078600000000002</v>
      </c>
      <c r="FF17">
        <v>28.075500000000002</v>
      </c>
      <c r="FG17">
        <v>8.96889</v>
      </c>
      <c r="FH17">
        <v>0</v>
      </c>
      <c r="FI17">
        <v>100</v>
      </c>
      <c r="FJ17">
        <v>24.3416</v>
      </c>
      <c r="FK17">
        <v>403.363</v>
      </c>
      <c r="FL17">
        <v>10.945399999999999</v>
      </c>
      <c r="FM17">
        <v>102.277</v>
      </c>
      <c r="FN17">
        <v>101.72799999999999</v>
      </c>
    </row>
    <row r="18" spans="1:170" x14ac:dyDescent="0.25">
      <c r="A18">
        <v>2</v>
      </c>
      <c r="B18">
        <v>1607634893.5</v>
      </c>
      <c r="C18">
        <v>120.5</v>
      </c>
      <c r="D18" t="s">
        <v>294</v>
      </c>
      <c r="E18" t="s">
        <v>295</v>
      </c>
      <c r="F18" t="s">
        <v>286</v>
      </c>
      <c r="G18" t="s">
        <v>287</v>
      </c>
      <c r="H18">
        <v>1607634885.5</v>
      </c>
      <c r="I18">
        <f t="shared" si="0"/>
        <v>1.1285833591485133E-3</v>
      </c>
      <c r="J18">
        <f t="shared" si="1"/>
        <v>3.8921129552638147</v>
      </c>
      <c r="K18">
        <f t="shared" si="2"/>
        <v>316.26367741935502</v>
      </c>
      <c r="L18">
        <f t="shared" si="3"/>
        <v>117.58682611706128</v>
      </c>
      <c r="M18">
        <f t="shared" si="4"/>
        <v>11.950808886077317</v>
      </c>
      <c r="N18">
        <f t="shared" si="5"/>
        <v>32.14311408221873</v>
      </c>
      <c r="O18">
        <f t="shared" si="6"/>
        <v>3.3495306909156683E-2</v>
      </c>
      <c r="P18">
        <f t="shared" si="7"/>
        <v>2.9569048603262518</v>
      </c>
      <c r="Q18">
        <f t="shared" si="8"/>
        <v>3.3285935553745698E-2</v>
      </c>
      <c r="R18">
        <f t="shared" si="9"/>
        <v>2.0822411657279747E-2</v>
      </c>
      <c r="S18">
        <f t="shared" si="10"/>
        <v>231.29132045432209</v>
      </c>
      <c r="T18">
        <f t="shared" si="11"/>
        <v>29.098011601855852</v>
      </c>
      <c r="U18">
        <f t="shared" si="12"/>
        <v>28.566974193548401</v>
      </c>
      <c r="V18">
        <f t="shared" si="13"/>
        <v>3.9220923983719223</v>
      </c>
      <c r="W18">
        <f t="shared" si="14"/>
        <v>14.513503679457978</v>
      </c>
      <c r="X18">
        <f t="shared" si="15"/>
        <v>0.55197042035566268</v>
      </c>
      <c r="Y18">
        <f t="shared" si="16"/>
        <v>3.8031507246379572</v>
      </c>
      <c r="Z18">
        <f t="shared" si="17"/>
        <v>3.3701219780162597</v>
      </c>
      <c r="AA18">
        <f t="shared" si="18"/>
        <v>-49.770526138449434</v>
      </c>
      <c r="AB18">
        <f t="shared" si="19"/>
        <v>-84.399744513774181</v>
      </c>
      <c r="AC18">
        <f t="shared" si="20"/>
        <v>-6.2405441822108862</v>
      </c>
      <c r="AD18">
        <f t="shared" si="21"/>
        <v>90.880505619887572</v>
      </c>
      <c r="AE18">
        <v>11</v>
      </c>
      <c r="AF18">
        <v>2</v>
      </c>
      <c r="AG18">
        <f t="shared" si="22"/>
        <v>1</v>
      </c>
      <c r="AH18">
        <f t="shared" si="23"/>
        <v>0</v>
      </c>
      <c r="AI18">
        <f t="shared" si="24"/>
        <v>53520.324516582907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765.52035999999998</v>
      </c>
      <c r="AR18">
        <v>910.02</v>
      </c>
      <c r="AS18">
        <f t="shared" si="27"/>
        <v>0.1587873233555307</v>
      </c>
      <c r="AT18">
        <v>0.5</v>
      </c>
      <c r="AU18">
        <f t="shared" si="28"/>
        <v>1180.1846988186817</v>
      </c>
      <c r="AV18">
        <f t="shared" si="29"/>
        <v>3.8921129552638147</v>
      </c>
      <c r="AW18">
        <f t="shared" si="30"/>
        <v>93.699184695285808</v>
      </c>
      <c r="AX18">
        <f t="shared" si="31"/>
        <v>0.31425682952023037</v>
      </c>
      <c r="AY18">
        <f t="shared" si="32"/>
        <v>3.7874244934324192E-3</v>
      </c>
      <c r="AZ18">
        <f t="shared" si="33"/>
        <v>2.5846245137469506</v>
      </c>
      <c r="BA18" t="s">
        <v>297</v>
      </c>
      <c r="BB18">
        <v>624.04</v>
      </c>
      <c r="BC18">
        <f t="shared" si="34"/>
        <v>285.98</v>
      </c>
      <c r="BD18">
        <f t="shared" si="35"/>
        <v>0.5052788306874606</v>
      </c>
      <c r="BE18">
        <f t="shared" si="36"/>
        <v>0.89159375900289606</v>
      </c>
      <c r="BF18">
        <f t="shared" si="37"/>
        <v>0.7427642365147521</v>
      </c>
      <c r="BG18">
        <f t="shared" si="38"/>
        <v>0.9236068319063947</v>
      </c>
      <c r="BH18">
        <f t="shared" si="39"/>
        <v>1399.9993548387099</v>
      </c>
      <c r="BI18">
        <f t="shared" si="40"/>
        <v>1180.1846988186817</v>
      </c>
      <c r="BJ18">
        <f t="shared" si="41"/>
        <v>0.84298945905917755</v>
      </c>
      <c r="BK18">
        <f t="shared" si="42"/>
        <v>0.19597891811835519</v>
      </c>
      <c r="BL18">
        <v>6</v>
      </c>
      <c r="BM18">
        <v>0.5</v>
      </c>
      <c r="BN18" t="s">
        <v>291</v>
      </c>
      <c r="BO18">
        <v>2</v>
      </c>
      <c r="BP18">
        <v>1607634885.5</v>
      </c>
      <c r="BQ18">
        <v>316.26367741935502</v>
      </c>
      <c r="BR18">
        <v>321.362387096774</v>
      </c>
      <c r="BS18">
        <v>5.4309670967741903</v>
      </c>
      <c r="BT18">
        <v>4.0840596774193596</v>
      </c>
      <c r="BU18">
        <v>313.67667741935497</v>
      </c>
      <c r="BV18">
        <v>5.4689670967741897</v>
      </c>
      <c r="BW18">
        <v>500.01390322580602</v>
      </c>
      <c r="BX18">
        <v>101.53393548387101</v>
      </c>
      <c r="BY18">
        <v>9.9974374193548404E-2</v>
      </c>
      <c r="BZ18">
        <v>28.037532258064498</v>
      </c>
      <c r="CA18">
        <v>28.566974193548401</v>
      </c>
      <c r="CB18">
        <v>999.9</v>
      </c>
      <c r="CC18">
        <v>0</v>
      </c>
      <c r="CD18">
        <v>0</v>
      </c>
      <c r="CE18">
        <v>10003.330322580599</v>
      </c>
      <c r="CF18">
        <v>0</v>
      </c>
      <c r="CG18">
        <v>1085.5180645161299</v>
      </c>
      <c r="CH18">
        <v>1399.9993548387099</v>
      </c>
      <c r="CI18">
        <v>0.89999522580645097</v>
      </c>
      <c r="CJ18">
        <v>0.10000481290322601</v>
      </c>
      <c r="CK18">
        <v>0</v>
      </c>
      <c r="CL18">
        <v>765.60138709677403</v>
      </c>
      <c r="CM18">
        <v>4.9997499999999997</v>
      </c>
      <c r="CN18">
        <v>10385.535483871001</v>
      </c>
      <c r="CO18">
        <v>12178.0193548387</v>
      </c>
      <c r="CP18">
        <v>46.491677419354801</v>
      </c>
      <c r="CQ18">
        <v>49.233677419354798</v>
      </c>
      <c r="CR18">
        <v>47.542064516129003</v>
      </c>
      <c r="CS18">
        <v>48.308193548387102</v>
      </c>
      <c r="CT18">
        <v>47.818354838709702</v>
      </c>
      <c r="CU18">
        <v>1255.4919354838701</v>
      </c>
      <c r="CV18">
        <v>139.508064516129</v>
      </c>
      <c r="CW18">
        <v>0</v>
      </c>
      <c r="CX18">
        <v>120</v>
      </c>
      <c r="CY18">
        <v>0</v>
      </c>
      <c r="CZ18">
        <v>765.52035999999998</v>
      </c>
      <c r="DA18">
        <v>-3.7076153959658602</v>
      </c>
      <c r="DB18">
        <v>-41.115384667363401</v>
      </c>
      <c r="DC18">
        <v>10384.744000000001</v>
      </c>
      <c r="DD18">
        <v>15</v>
      </c>
      <c r="DE18">
        <v>0</v>
      </c>
      <c r="DF18" t="s">
        <v>292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3.8818707145551499</v>
      </c>
      <c r="DS18">
        <v>0.81272041511181703</v>
      </c>
      <c r="DT18">
        <v>6.0460455372912399E-2</v>
      </c>
      <c r="DU18">
        <v>0</v>
      </c>
      <c r="DV18">
        <v>-5.0900322580645199</v>
      </c>
      <c r="DW18">
        <v>-1.08296419354837</v>
      </c>
      <c r="DX18">
        <v>8.2561657612988698E-2</v>
      </c>
      <c r="DY18">
        <v>0</v>
      </c>
      <c r="DZ18">
        <v>1.3443235483871001</v>
      </c>
      <c r="EA18">
        <v>0.31381887096773797</v>
      </c>
      <c r="EB18">
        <v>2.3392600918485499E-2</v>
      </c>
      <c r="EC18">
        <v>0</v>
      </c>
      <c r="ED18">
        <v>0</v>
      </c>
      <c r="EE18">
        <v>3</v>
      </c>
      <c r="EF18" t="s">
        <v>298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1300</v>
      </c>
      <c r="EX18">
        <v>1299.7</v>
      </c>
      <c r="EY18">
        <v>2</v>
      </c>
      <c r="EZ18">
        <v>483.55700000000002</v>
      </c>
      <c r="FA18">
        <v>476.38499999999999</v>
      </c>
      <c r="FB18">
        <v>24.3141</v>
      </c>
      <c r="FC18">
        <v>28.623699999999999</v>
      </c>
      <c r="FD18">
        <v>30.001799999999999</v>
      </c>
      <c r="FE18">
        <v>28.46</v>
      </c>
      <c r="FF18">
        <v>28.438099999999999</v>
      </c>
      <c r="FG18">
        <v>0</v>
      </c>
      <c r="FH18">
        <v>0</v>
      </c>
      <c r="FI18">
        <v>100</v>
      </c>
      <c r="FJ18">
        <v>24.277699999999999</v>
      </c>
      <c r="FK18">
        <v>7.4829099999999996E-2</v>
      </c>
      <c r="FL18">
        <v>10.945399999999999</v>
      </c>
      <c r="FM18">
        <v>102.202</v>
      </c>
      <c r="FN18">
        <v>101.649</v>
      </c>
    </row>
    <row r="19" spans="1:170" x14ac:dyDescent="0.25">
      <c r="A19">
        <v>3</v>
      </c>
      <c r="B19">
        <v>1607634976.5</v>
      </c>
      <c r="C19">
        <v>203.5</v>
      </c>
      <c r="D19" t="s">
        <v>299</v>
      </c>
      <c r="E19" t="s">
        <v>300</v>
      </c>
      <c r="F19" t="s">
        <v>286</v>
      </c>
      <c r="G19" t="s">
        <v>287</v>
      </c>
      <c r="H19">
        <v>1607634968.75</v>
      </c>
      <c r="I19">
        <f t="shared" si="0"/>
        <v>1.3791102201473114E-3</v>
      </c>
      <c r="J19">
        <f t="shared" si="1"/>
        <v>4.7194571567038963</v>
      </c>
      <c r="K19">
        <f t="shared" si="2"/>
        <v>316.26973333333302</v>
      </c>
      <c r="L19">
        <f t="shared" si="3"/>
        <v>121.03751892493584</v>
      </c>
      <c r="M19">
        <f t="shared" si="4"/>
        <v>12.300855717766273</v>
      </c>
      <c r="N19">
        <f t="shared" si="5"/>
        <v>32.142003505891893</v>
      </c>
      <c r="O19">
        <f t="shared" si="6"/>
        <v>4.1423324789047429E-2</v>
      </c>
      <c r="P19">
        <f t="shared" si="7"/>
        <v>2.9540104703189067</v>
      </c>
      <c r="Q19">
        <f t="shared" si="8"/>
        <v>4.1103311394720433E-2</v>
      </c>
      <c r="R19">
        <f t="shared" si="9"/>
        <v>2.5718115334530035E-2</v>
      </c>
      <c r="S19">
        <f t="shared" si="10"/>
        <v>231.28923869129855</v>
      </c>
      <c r="T19">
        <f t="shared" si="11"/>
        <v>28.978458209870727</v>
      </c>
      <c r="U19">
        <f t="shared" si="12"/>
        <v>28.535603333333299</v>
      </c>
      <c r="V19">
        <f t="shared" si="13"/>
        <v>3.9149554374493052</v>
      </c>
      <c r="W19">
        <f t="shared" si="14"/>
        <v>15.313638512366376</v>
      </c>
      <c r="X19">
        <f t="shared" si="15"/>
        <v>0.58050463284848619</v>
      </c>
      <c r="Y19">
        <f t="shared" si="16"/>
        <v>3.7907688129095214</v>
      </c>
      <c r="Z19">
        <f t="shared" si="17"/>
        <v>3.3344508046008192</v>
      </c>
      <c r="AA19">
        <f t="shared" si="18"/>
        <v>-60.818760708496434</v>
      </c>
      <c r="AB19">
        <f t="shared" si="19"/>
        <v>-88.230286733105515</v>
      </c>
      <c r="AC19">
        <f t="shared" si="20"/>
        <v>-6.5273301761137335</v>
      </c>
      <c r="AD19">
        <f t="shared" si="21"/>
        <v>75.712861073582872</v>
      </c>
      <c r="AE19">
        <v>10</v>
      </c>
      <c r="AF19">
        <v>2</v>
      </c>
      <c r="AG19">
        <f t="shared" si="22"/>
        <v>1</v>
      </c>
      <c r="AH19">
        <f t="shared" si="23"/>
        <v>0</v>
      </c>
      <c r="AI19">
        <f t="shared" si="24"/>
        <v>53445.884439347858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757.59238461538496</v>
      </c>
      <c r="AR19">
        <v>901.09</v>
      </c>
      <c r="AS19">
        <f t="shared" si="27"/>
        <v>0.1592489267272027</v>
      </c>
      <c r="AT19">
        <v>0.5</v>
      </c>
      <c r="AU19">
        <f t="shared" si="28"/>
        <v>1180.1737587543782</v>
      </c>
      <c r="AV19">
        <f t="shared" si="29"/>
        <v>4.7194571567038963</v>
      </c>
      <c r="AW19">
        <f t="shared" si="30"/>
        <v>93.970702216621689</v>
      </c>
      <c r="AX19">
        <f t="shared" si="31"/>
        <v>0.31367565947907533</v>
      </c>
      <c r="AY19">
        <f t="shared" si="32"/>
        <v>4.4884955263800198E-3</v>
      </c>
      <c r="AZ19">
        <f t="shared" si="33"/>
        <v>2.6201489307394374</v>
      </c>
      <c r="BA19" t="s">
        <v>302</v>
      </c>
      <c r="BB19">
        <v>618.44000000000005</v>
      </c>
      <c r="BC19">
        <f t="shared" si="34"/>
        <v>282.64999999999998</v>
      </c>
      <c r="BD19">
        <f t="shared" si="35"/>
        <v>0.50768659255126514</v>
      </c>
      <c r="BE19">
        <f t="shared" si="36"/>
        <v>0.89308302189405508</v>
      </c>
      <c r="BF19">
        <f t="shared" si="37"/>
        <v>0.7731007845103729</v>
      </c>
      <c r="BG19">
        <f t="shared" si="38"/>
        <v>0.92711346396889482</v>
      </c>
      <c r="BH19">
        <f t="shared" si="39"/>
        <v>1399.9863333333301</v>
      </c>
      <c r="BI19">
        <f t="shared" si="40"/>
        <v>1180.1737587543782</v>
      </c>
      <c r="BJ19">
        <f t="shared" si="41"/>
        <v>0.84298948543620145</v>
      </c>
      <c r="BK19">
        <f t="shared" si="42"/>
        <v>0.1959789708724029</v>
      </c>
      <c r="BL19">
        <v>6</v>
      </c>
      <c r="BM19">
        <v>0.5</v>
      </c>
      <c r="BN19" t="s">
        <v>291</v>
      </c>
      <c r="BO19">
        <v>2</v>
      </c>
      <c r="BP19">
        <v>1607634968.75</v>
      </c>
      <c r="BQ19">
        <v>316.26973333333302</v>
      </c>
      <c r="BR19">
        <v>322.45626666666698</v>
      </c>
      <c r="BS19">
        <v>5.7120286666666704</v>
      </c>
      <c r="BT19">
        <v>4.0666079999999996</v>
      </c>
      <c r="BU19">
        <v>313.68273333333298</v>
      </c>
      <c r="BV19">
        <v>5.7500286666666698</v>
      </c>
      <c r="BW19">
        <v>500.01780000000002</v>
      </c>
      <c r="BX19">
        <v>101.5284</v>
      </c>
      <c r="BY19">
        <v>0.100052293333333</v>
      </c>
      <c r="BZ19">
        <v>27.981590000000001</v>
      </c>
      <c r="CA19">
        <v>28.535603333333299</v>
      </c>
      <c r="CB19">
        <v>999.9</v>
      </c>
      <c r="CC19">
        <v>0</v>
      </c>
      <c r="CD19">
        <v>0</v>
      </c>
      <c r="CE19">
        <v>9987.4586666666692</v>
      </c>
      <c r="CF19">
        <v>0</v>
      </c>
      <c r="CG19">
        <v>1093.1116666666701</v>
      </c>
      <c r="CH19">
        <v>1399.9863333333301</v>
      </c>
      <c r="CI19">
        <v>0.89999549999999995</v>
      </c>
      <c r="CJ19">
        <v>0.100004526666667</v>
      </c>
      <c r="CK19">
        <v>0</v>
      </c>
      <c r="CL19">
        <v>757.56043333333298</v>
      </c>
      <c r="CM19">
        <v>4.9997499999999997</v>
      </c>
      <c r="CN19">
        <v>10297.44</v>
      </c>
      <c r="CO19">
        <v>12177.9233333333</v>
      </c>
      <c r="CP19">
        <v>47.006066666666698</v>
      </c>
      <c r="CQ19">
        <v>49.758166666666703</v>
      </c>
      <c r="CR19">
        <v>48.0664333333333</v>
      </c>
      <c r="CS19">
        <v>48.801766666666701</v>
      </c>
      <c r="CT19">
        <v>48.289333333333303</v>
      </c>
      <c r="CU19">
        <v>1255.479</v>
      </c>
      <c r="CV19">
        <v>139.50800000000001</v>
      </c>
      <c r="CW19">
        <v>0</v>
      </c>
      <c r="CX19">
        <v>82.200000047683702</v>
      </c>
      <c r="CY19">
        <v>0</v>
      </c>
      <c r="CZ19">
        <v>757.59238461538496</v>
      </c>
      <c r="DA19">
        <v>-5.4813675456599702</v>
      </c>
      <c r="DB19">
        <v>-74.348717988171401</v>
      </c>
      <c r="DC19">
        <v>10297.3346153846</v>
      </c>
      <c r="DD19">
        <v>15</v>
      </c>
      <c r="DE19">
        <v>0</v>
      </c>
      <c r="DF19" t="s">
        <v>292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4.7128968475474498</v>
      </c>
      <c r="DS19">
        <v>0.120626580102946</v>
      </c>
      <c r="DT19">
        <v>2.9019103728438401E-2</v>
      </c>
      <c r="DU19">
        <v>1</v>
      </c>
      <c r="DV19">
        <v>-6.1805216129032301</v>
      </c>
      <c r="DW19">
        <v>-0.11939661290322399</v>
      </c>
      <c r="DX19">
        <v>3.2931178979979603E-2</v>
      </c>
      <c r="DY19">
        <v>1</v>
      </c>
      <c r="DZ19">
        <v>1.64439580645161</v>
      </c>
      <c r="EA19">
        <v>7.8661451612899905E-2</v>
      </c>
      <c r="EB19">
        <v>5.8828541318591797E-3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1301.3</v>
      </c>
      <c r="EX19">
        <v>1301.0999999999999</v>
      </c>
      <c r="EY19">
        <v>2</v>
      </c>
      <c r="EZ19">
        <v>484.44799999999998</v>
      </c>
      <c r="FA19">
        <v>475.41300000000001</v>
      </c>
      <c r="FB19">
        <v>24.198899999999998</v>
      </c>
      <c r="FC19">
        <v>29.028300000000002</v>
      </c>
      <c r="FD19">
        <v>30.001799999999999</v>
      </c>
      <c r="FE19">
        <v>28.803799999999999</v>
      </c>
      <c r="FF19">
        <v>28.770900000000001</v>
      </c>
      <c r="FG19">
        <v>0</v>
      </c>
      <c r="FH19">
        <v>0</v>
      </c>
      <c r="FI19">
        <v>100</v>
      </c>
      <c r="FJ19">
        <v>24.198799999999999</v>
      </c>
      <c r="FK19">
        <v>7.4829099999999996E-2</v>
      </c>
      <c r="FL19">
        <v>10.945399999999999</v>
      </c>
      <c r="FM19">
        <v>102.13800000000001</v>
      </c>
      <c r="FN19">
        <v>101.57599999999999</v>
      </c>
    </row>
    <row r="20" spans="1:170" x14ac:dyDescent="0.25">
      <c r="A20">
        <v>4</v>
      </c>
      <c r="B20">
        <v>1607635064.5</v>
      </c>
      <c r="C20">
        <v>291.5</v>
      </c>
      <c r="D20" t="s">
        <v>304</v>
      </c>
      <c r="E20" t="s">
        <v>305</v>
      </c>
      <c r="F20" t="s">
        <v>286</v>
      </c>
      <c r="G20" t="s">
        <v>287</v>
      </c>
      <c r="H20">
        <v>1607635056.75</v>
      </c>
      <c r="I20">
        <f t="shared" si="0"/>
        <v>1.3925679973410389E-3</v>
      </c>
      <c r="J20">
        <f t="shared" si="1"/>
        <v>4.7697658427824017</v>
      </c>
      <c r="K20">
        <f t="shared" si="2"/>
        <v>318.91149999999999</v>
      </c>
      <c r="L20">
        <f t="shared" si="3"/>
        <v>123.19363734580641</v>
      </c>
      <c r="M20">
        <f t="shared" si="4"/>
        <v>12.518639996165062</v>
      </c>
      <c r="N20">
        <f t="shared" si="5"/>
        <v>32.407016670272021</v>
      </c>
      <c r="O20">
        <f t="shared" si="6"/>
        <v>4.1788599273059911E-2</v>
      </c>
      <c r="P20">
        <f t="shared" si="7"/>
        <v>2.9551082209580319</v>
      </c>
      <c r="Q20">
        <f t="shared" si="8"/>
        <v>4.1463061080069759E-2</v>
      </c>
      <c r="R20">
        <f t="shared" si="9"/>
        <v>2.5943449957951618E-2</v>
      </c>
      <c r="S20">
        <f t="shared" si="10"/>
        <v>231.29566259763624</v>
      </c>
      <c r="T20">
        <f t="shared" si="11"/>
        <v>28.983392258054668</v>
      </c>
      <c r="U20">
        <f t="shared" si="12"/>
        <v>28.536486666666701</v>
      </c>
      <c r="V20">
        <f t="shared" si="13"/>
        <v>3.9151562432320963</v>
      </c>
      <c r="W20">
        <f t="shared" si="14"/>
        <v>15.231947407086766</v>
      </c>
      <c r="X20">
        <f t="shared" si="15"/>
        <v>0.57770142797314572</v>
      </c>
      <c r="Y20">
        <f t="shared" si="16"/>
        <v>3.7926957895374973</v>
      </c>
      <c r="Z20">
        <f t="shared" si="17"/>
        <v>3.3374548152589507</v>
      </c>
      <c r="AA20">
        <f t="shared" si="18"/>
        <v>-61.412248682739815</v>
      </c>
      <c r="AB20">
        <f t="shared" si="19"/>
        <v>-87.01510058991947</v>
      </c>
      <c r="AC20">
        <f t="shared" si="20"/>
        <v>-6.435346062636139</v>
      </c>
      <c r="AD20">
        <f t="shared" si="21"/>
        <v>76.432967262340824</v>
      </c>
      <c r="AE20">
        <v>10</v>
      </c>
      <c r="AF20">
        <v>2</v>
      </c>
      <c r="AG20">
        <f t="shared" si="22"/>
        <v>1</v>
      </c>
      <c r="AH20">
        <f t="shared" si="23"/>
        <v>0</v>
      </c>
      <c r="AI20">
        <f t="shared" si="24"/>
        <v>53476.05619509898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750.56173076923096</v>
      </c>
      <c r="AR20">
        <v>893.01</v>
      </c>
      <c r="AS20">
        <f t="shared" si="27"/>
        <v>0.159514752612814</v>
      </c>
      <c r="AT20">
        <v>0.5</v>
      </c>
      <c r="AU20">
        <f t="shared" si="28"/>
        <v>1180.2088907473196</v>
      </c>
      <c r="AV20">
        <f t="shared" si="29"/>
        <v>4.7697658427824017</v>
      </c>
      <c r="AW20">
        <f t="shared" si="30"/>
        <v>94.130364619501165</v>
      </c>
      <c r="AX20">
        <f t="shared" si="31"/>
        <v>0.30814884491775002</v>
      </c>
      <c r="AY20">
        <f t="shared" si="32"/>
        <v>4.5309888482644185E-3</v>
      </c>
      <c r="AZ20">
        <f t="shared" si="33"/>
        <v>2.6529042227970567</v>
      </c>
      <c r="BA20" t="s">
        <v>307</v>
      </c>
      <c r="BB20">
        <v>617.83000000000004</v>
      </c>
      <c r="BC20">
        <f t="shared" si="34"/>
        <v>275.17999999999995</v>
      </c>
      <c r="BD20">
        <f t="shared" si="35"/>
        <v>0.51765487764651885</v>
      </c>
      <c r="BE20">
        <f t="shared" si="36"/>
        <v>0.89593268412593352</v>
      </c>
      <c r="BF20">
        <f t="shared" si="37"/>
        <v>0.80237593861165468</v>
      </c>
      <c r="BG20">
        <f t="shared" si="38"/>
        <v>0.9302863180635198</v>
      </c>
      <c r="BH20">
        <f t="shared" si="39"/>
        <v>1400.02833333333</v>
      </c>
      <c r="BI20">
        <f t="shared" si="40"/>
        <v>1180.2088907473196</v>
      </c>
      <c r="BJ20">
        <f t="shared" si="41"/>
        <v>0.84298929003626533</v>
      </c>
      <c r="BK20">
        <f t="shared" si="42"/>
        <v>0.19597858007253072</v>
      </c>
      <c r="BL20">
        <v>6</v>
      </c>
      <c r="BM20">
        <v>0.5</v>
      </c>
      <c r="BN20" t="s">
        <v>291</v>
      </c>
      <c r="BO20">
        <v>2</v>
      </c>
      <c r="BP20">
        <v>1607635056.75</v>
      </c>
      <c r="BQ20">
        <v>318.91149999999999</v>
      </c>
      <c r="BR20">
        <v>325.16783333333302</v>
      </c>
      <c r="BS20">
        <v>5.6850536666666702</v>
      </c>
      <c r="BT20">
        <v>4.0235553333333298</v>
      </c>
      <c r="BU20">
        <v>316.3245</v>
      </c>
      <c r="BV20">
        <v>5.7230536666666696</v>
      </c>
      <c r="BW20">
        <v>500.02499999999998</v>
      </c>
      <c r="BX20">
        <v>101.51753333333301</v>
      </c>
      <c r="BY20">
        <v>0.10005232999999999</v>
      </c>
      <c r="BZ20">
        <v>27.990306666666701</v>
      </c>
      <c r="CA20">
        <v>28.536486666666701</v>
      </c>
      <c r="CB20">
        <v>999.9</v>
      </c>
      <c r="CC20">
        <v>0</v>
      </c>
      <c r="CD20">
        <v>0</v>
      </c>
      <c r="CE20">
        <v>9994.7526666666708</v>
      </c>
      <c r="CF20">
        <v>0</v>
      </c>
      <c r="CG20">
        <v>1081.498</v>
      </c>
      <c r="CH20">
        <v>1400.02833333333</v>
      </c>
      <c r="CI20">
        <v>0.90000040000000003</v>
      </c>
      <c r="CJ20">
        <v>9.9999616666666694E-2</v>
      </c>
      <c r="CK20">
        <v>0</v>
      </c>
      <c r="CL20">
        <v>750.60643333333303</v>
      </c>
      <c r="CM20">
        <v>4.9997499999999997</v>
      </c>
      <c r="CN20">
        <v>10217.053333333301</v>
      </c>
      <c r="CO20">
        <v>12178.2933333333</v>
      </c>
      <c r="CP20">
        <v>47.432933333333303</v>
      </c>
      <c r="CQ20">
        <v>50.228999999999999</v>
      </c>
      <c r="CR20">
        <v>48.508200000000002</v>
      </c>
      <c r="CS20">
        <v>49.295533333333303</v>
      </c>
      <c r="CT20">
        <v>48.7164</v>
      </c>
      <c r="CU20">
        <v>1255.5253333333301</v>
      </c>
      <c r="CV20">
        <v>139.50299999999999</v>
      </c>
      <c r="CW20">
        <v>0</v>
      </c>
      <c r="CX20">
        <v>87.5</v>
      </c>
      <c r="CY20">
        <v>0</v>
      </c>
      <c r="CZ20">
        <v>750.56173076923096</v>
      </c>
      <c r="DA20">
        <v>-4.8499487091238196</v>
      </c>
      <c r="DB20">
        <v>-58.143589769251903</v>
      </c>
      <c r="DC20">
        <v>10216.5884615385</v>
      </c>
      <c r="DD20">
        <v>15</v>
      </c>
      <c r="DE20">
        <v>0</v>
      </c>
      <c r="DF20" t="s">
        <v>292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4.77221461575179</v>
      </c>
      <c r="DS20">
        <v>-0.159491357576593</v>
      </c>
      <c r="DT20">
        <v>1.38434940699511E-2</v>
      </c>
      <c r="DU20">
        <v>1</v>
      </c>
      <c r="DV20">
        <v>-6.2587864516128997</v>
      </c>
      <c r="DW20">
        <v>0.192562258064537</v>
      </c>
      <c r="DX20">
        <v>1.6962866949630999E-2</v>
      </c>
      <c r="DY20">
        <v>1</v>
      </c>
      <c r="DZ20">
        <v>1.66184193548387</v>
      </c>
      <c r="EA20">
        <v>-2.5430322580649398E-2</v>
      </c>
      <c r="EB20">
        <v>1.9160062956237701E-3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1302.8</v>
      </c>
      <c r="EX20">
        <v>1302.5999999999999</v>
      </c>
      <c r="EY20">
        <v>2</v>
      </c>
      <c r="EZ20">
        <v>485.43099999999998</v>
      </c>
      <c r="FA20">
        <v>474.82900000000001</v>
      </c>
      <c r="FB20">
        <v>24.206600000000002</v>
      </c>
      <c r="FC20">
        <v>29.418500000000002</v>
      </c>
      <c r="FD20">
        <v>30.0014</v>
      </c>
      <c r="FE20">
        <v>29.158999999999999</v>
      </c>
      <c r="FF20">
        <v>29.113600000000002</v>
      </c>
      <c r="FG20">
        <v>0</v>
      </c>
      <c r="FH20">
        <v>0</v>
      </c>
      <c r="FI20">
        <v>100</v>
      </c>
      <c r="FJ20">
        <v>24.211200000000002</v>
      </c>
      <c r="FK20">
        <v>7.4829099999999996E-2</v>
      </c>
      <c r="FL20">
        <v>10.945399999999999</v>
      </c>
      <c r="FM20">
        <v>102.081</v>
      </c>
      <c r="FN20">
        <v>101.509</v>
      </c>
    </row>
    <row r="21" spans="1:170" x14ac:dyDescent="0.25">
      <c r="A21">
        <v>5</v>
      </c>
      <c r="B21">
        <v>1607635125</v>
      </c>
      <c r="C21">
        <v>352</v>
      </c>
      <c r="D21" t="s">
        <v>308</v>
      </c>
      <c r="E21" t="s">
        <v>309</v>
      </c>
      <c r="F21" t="s">
        <v>286</v>
      </c>
      <c r="G21" t="s">
        <v>287</v>
      </c>
      <c r="H21">
        <v>1607635117</v>
      </c>
      <c r="I21">
        <f t="shared" si="0"/>
        <v>1.3716400140027826E-3</v>
      </c>
      <c r="J21">
        <f t="shared" si="1"/>
        <v>4.646750889068719</v>
      </c>
      <c r="K21">
        <f t="shared" si="2"/>
        <v>319.74841935483897</v>
      </c>
      <c r="L21">
        <f t="shared" si="3"/>
        <v>125.53119603307823</v>
      </c>
      <c r="M21">
        <f t="shared" si="4"/>
        <v>12.75646628547689</v>
      </c>
      <c r="N21">
        <f t="shared" si="5"/>
        <v>32.492799082864828</v>
      </c>
      <c r="O21">
        <f t="shared" si="6"/>
        <v>4.1066112141968945E-2</v>
      </c>
      <c r="P21">
        <f t="shared" si="7"/>
        <v>2.9560381418045463</v>
      </c>
      <c r="Q21">
        <f t="shared" si="8"/>
        <v>4.0751785561624565E-2</v>
      </c>
      <c r="R21">
        <f t="shared" si="9"/>
        <v>2.549790627892673E-2</v>
      </c>
      <c r="S21">
        <f t="shared" si="10"/>
        <v>231.28749574793306</v>
      </c>
      <c r="T21">
        <f t="shared" si="11"/>
        <v>29.0099289947069</v>
      </c>
      <c r="U21">
        <f t="shared" si="12"/>
        <v>28.543906451612902</v>
      </c>
      <c r="V21">
        <f t="shared" si="13"/>
        <v>3.9168433175943065</v>
      </c>
      <c r="W21">
        <f t="shared" si="14"/>
        <v>15.063370046081609</v>
      </c>
      <c r="X21">
        <f t="shared" si="15"/>
        <v>0.57202419365216606</v>
      </c>
      <c r="Y21">
        <f t="shared" si="16"/>
        <v>3.7974516452974281</v>
      </c>
      <c r="Z21">
        <f t="shared" si="17"/>
        <v>3.3448191239421403</v>
      </c>
      <c r="AA21">
        <f t="shared" si="18"/>
        <v>-60.489324617522712</v>
      </c>
      <c r="AB21">
        <f t="shared" si="19"/>
        <v>-84.799124532576187</v>
      </c>
      <c r="AC21">
        <f t="shared" si="20"/>
        <v>-6.2703894132234588</v>
      </c>
      <c r="AD21">
        <f t="shared" si="21"/>
        <v>79.728657184610697</v>
      </c>
      <c r="AE21">
        <v>9</v>
      </c>
      <c r="AF21">
        <v>2</v>
      </c>
      <c r="AG21">
        <f t="shared" si="22"/>
        <v>1</v>
      </c>
      <c r="AH21">
        <f t="shared" si="23"/>
        <v>0</v>
      </c>
      <c r="AI21">
        <f t="shared" si="24"/>
        <v>53499.358740005133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748.19176000000004</v>
      </c>
      <c r="AR21">
        <v>888.35</v>
      </c>
      <c r="AS21">
        <f t="shared" si="27"/>
        <v>0.1577736702876118</v>
      </c>
      <c r="AT21">
        <v>0.5</v>
      </c>
      <c r="AU21">
        <f t="shared" si="28"/>
        <v>1180.1661007473469</v>
      </c>
      <c r="AV21">
        <f t="shared" si="29"/>
        <v>4.646750889068719</v>
      </c>
      <c r="AW21">
        <f t="shared" si="30"/>
        <v>93.099568631964189</v>
      </c>
      <c r="AX21">
        <f t="shared" si="31"/>
        <v>0.31296223335397083</v>
      </c>
      <c r="AY21">
        <f t="shared" si="32"/>
        <v>4.4269178428159375E-3</v>
      </c>
      <c r="AZ21">
        <f t="shared" si="33"/>
        <v>2.6720661901277647</v>
      </c>
      <c r="BA21" t="s">
        <v>311</v>
      </c>
      <c r="BB21">
        <v>610.33000000000004</v>
      </c>
      <c r="BC21">
        <f t="shared" si="34"/>
        <v>278.02</v>
      </c>
      <c r="BD21">
        <f t="shared" si="35"/>
        <v>0.50413006258542548</v>
      </c>
      <c r="BE21">
        <f t="shared" si="36"/>
        <v>0.89515602903742808</v>
      </c>
      <c r="BF21">
        <f t="shared" si="37"/>
        <v>0.81075805726744754</v>
      </c>
      <c r="BG21">
        <f t="shared" si="38"/>
        <v>0.93211620668740014</v>
      </c>
      <c r="BH21">
        <f t="shared" si="39"/>
        <v>1399.9774193548401</v>
      </c>
      <c r="BI21">
        <f t="shared" si="40"/>
        <v>1180.1661007473469</v>
      </c>
      <c r="BJ21">
        <f t="shared" si="41"/>
        <v>0.84298938285105329</v>
      </c>
      <c r="BK21">
        <f t="shared" si="42"/>
        <v>0.19597876570210662</v>
      </c>
      <c r="BL21">
        <v>6</v>
      </c>
      <c r="BM21">
        <v>0.5</v>
      </c>
      <c r="BN21" t="s">
        <v>291</v>
      </c>
      <c r="BO21">
        <v>2</v>
      </c>
      <c r="BP21">
        <v>1607635117</v>
      </c>
      <c r="BQ21">
        <v>319.74841935483897</v>
      </c>
      <c r="BR21">
        <v>325.85054838709698</v>
      </c>
      <c r="BS21">
        <v>5.6290574193548402</v>
      </c>
      <c r="BT21">
        <v>3.9924264516129</v>
      </c>
      <c r="BU21">
        <v>317.16141935483898</v>
      </c>
      <c r="BV21">
        <v>5.6670574193548404</v>
      </c>
      <c r="BW21">
        <v>500.021935483871</v>
      </c>
      <c r="BX21">
        <v>101.51987096774199</v>
      </c>
      <c r="BY21">
        <v>0.100018658064516</v>
      </c>
      <c r="BZ21">
        <v>28.011803225806499</v>
      </c>
      <c r="CA21">
        <v>28.543906451612902</v>
      </c>
      <c r="CB21">
        <v>999.9</v>
      </c>
      <c r="CC21">
        <v>0</v>
      </c>
      <c r="CD21">
        <v>0</v>
      </c>
      <c r="CE21">
        <v>9999.7977419354793</v>
      </c>
      <c r="CF21">
        <v>0</v>
      </c>
      <c r="CG21">
        <v>1085.30290322581</v>
      </c>
      <c r="CH21">
        <v>1399.9774193548401</v>
      </c>
      <c r="CI21">
        <v>0.89999574193548404</v>
      </c>
      <c r="CJ21">
        <v>0.100004274193548</v>
      </c>
      <c r="CK21">
        <v>0</v>
      </c>
      <c r="CL21">
        <v>748.36729032258097</v>
      </c>
      <c r="CM21">
        <v>4.9997499999999997</v>
      </c>
      <c r="CN21">
        <v>10198.9322580645</v>
      </c>
      <c r="CO21">
        <v>12177.841935483901</v>
      </c>
      <c r="CP21">
        <v>47.757935483871002</v>
      </c>
      <c r="CQ21">
        <v>50.475612903225802</v>
      </c>
      <c r="CR21">
        <v>48.794032258064497</v>
      </c>
      <c r="CS21">
        <v>49.556096774193499</v>
      </c>
      <c r="CT21">
        <v>48.967483870967698</v>
      </c>
      <c r="CU21">
        <v>1255.4751612903201</v>
      </c>
      <c r="CV21">
        <v>139.50225806451601</v>
      </c>
      <c r="CW21">
        <v>0</v>
      </c>
      <c r="CX21">
        <v>60</v>
      </c>
      <c r="CY21">
        <v>0</v>
      </c>
      <c r="CZ21">
        <v>748.19176000000004</v>
      </c>
      <c r="DA21">
        <v>-9.2341538504113707</v>
      </c>
      <c r="DB21">
        <v>-123.507692526293</v>
      </c>
      <c r="DC21">
        <v>10196.755999999999</v>
      </c>
      <c r="DD21">
        <v>15</v>
      </c>
      <c r="DE21">
        <v>0</v>
      </c>
      <c r="DF21" t="s">
        <v>292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4.6476541086705696</v>
      </c>
      <c r="DS21">
        <v>-7.1470608061581106E-2</v>
      </c>
      <c r="DT21">
        <v>8.8984204791615808E-3</v>
      </c>
      <c r="DU21">
        <v>1</v>
      </c>
      <c r="DV21">
        <v>-6.1020570967741898</v>
      </c>
      <c r="DW21">
        <v>9.4621935483891695E-2</v>
      </c>
      <c r="DX21">
        <v>1.10325744059533E-2</v>
      </c>
      <c r="DY21">
        <v>1</v>
      </c>
      <c r="DZ21">
        <v>1.6366319354838701</v>
      </c>
      <c r="EA21">
        <v>-3.9110806451619698E-2</v>
      </c>
      <c r="EB21">
        <v>2.9335692444472498E-3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1303.8</v>
      </c>
      <c r="EX21">
        <v>1303.5999999999999</v>
      </c>
      <c r="EY21">
        <v>2</v>
      </c>
      <c r="EZ21">
        <v>486.07</v>
      </c>
      <c r="FA21">
        <v>474.41699999999997</v>
      </c>
      <c r="FB21">
        <v>24.0197</v>
      </c>
      <c r="FC21">
        <v>29.659400000000002</v>
      </c>
      <c r="FD21">
        <v>30.001799999999999</v>
      </c>
      <c r="FE21">
        <v>29.398499999999999</v>
      </c>
      <c r="FF21">
        <v>29.3535</v>
      </c>
      <c r="FG21">
        <v>0</v>
      </c>
      <c r="FH21">
        <v>0</v>
      </c>
      <c r="FI21">
        <v>100</v>
      </c>
      <c r="FJ21">
        <v>24.012599999999999</v>
      </c>
      <c r="FK21">
        <v>7.4829099999999996E-2</v>
      </c>
      <c r="FL21">
        <v>10.945399999999999</v>
      </c>
      <c r="FM21">
        <v>102.042</v>
      </c>
      <c r="FN21">
        <v>101.462</v>
      </c>
    </row>
    <row r="22" spans="1:170" x14ac:dyDescent="0.25">
      <c r="A22">
        <v>6</v>
      </c>
      <c r="B22">
        <v>1607635192.5</v>
      </c>
      <c r="C22">
        <v>419.5</v>
      </c>
      <c r="D22" t="s">
        <v>312</v>
      </c>
      <c r="E22" t="s">
        <v>313</v>
      </c>
      <c r="F22" t="s">
        <v>286</v>
      </c>
      <c r="G22" t="s">
        <v>287</v>
      </c>
      <c r="H22">
        <v>1607635184.5</v>
      </c>
      <c r="I22">
        <f t="shared" si="0"/>
        <v>1.3682940892822883E-3</v>
      </c>
      <c r="J22">
        <f t="shared" si="1"/>
        <v>4.7796637707620828</v>
      </c>
      <c r="K22">
        <f t="shared" si="2"/>
        <v>320.29048387096799</v>
      </c>
      <c r="L22">
        <f t="shared" si="3"/>
        <v>120.06039897530836</v>
      </c>
      <c r="M22">
        <f t="shared" si="4"/>
        <v>12.200994915280146</v>
      </c>
      <c r="N22">
        <f t="shared" si="5"/>
        <v>32.549138587537009</v>
      </c>
      <c r="O22">
        <f t="shared" si="6"/>
        <v>4.0867606901060199E-2</v>
      </c>
      <c r="P22">
        <f t="shared" si="7"/>
        <v>2.9558788624264332</v>
      </c>
      <c r="Q22">
        <f t="shared" si="8"/>
        <v>4.05562826915494E-2</v>
      </c>
      <c r="R22">
        <f t="shared" si="9"/>
        <v>2.5375450090400577E-2</v>
      </c>
      <c r="S22">
        <f t="shared" si="10"/>
        <v>231.29458225775048</v>
      </c>
      <c r="T22">
        <f t="shared" si="11"/>
        <v>28.98940399083336</v>
      </c>
      <c r="U22">
        <f t="shared" si="12"/>
        <v>28.561393548387102</v>
      </c>
      <c r="V22">
        <f t="shared" si="13"/>
        <v>3.9208219563974787</v>
      </c>
      <c r="W22">
        <f t="shared" si="14"/>
        <v>14.974666977123608</v>
      </c>
      <c r="X22">
        <f t="shared" si="15"/>
        <v>0.56794366362931303</v>
      </c>
      <c r="Y22">
        <f t="shared" si="16"/>
        <v>3.7926964552663853</v>
      </c>
      <c r="Z22">
        <f t="shared" si="17"/>
        <v>3.3528782927681657</v>
      </c>
      <c r="AA22">
        <f t="shared" si="18"/>
        <v>-60.341769337348914</v>
      </c>
      <c r="AB22">
        <f t="shared" si="19"/>
        <v>-91.006407297396805</v>
      </c>
      <c r="AC22">
        <f t="shared" si="20"/>
        <v>-6.7296101206056145</v>
      </c>
      <c r="AD22">
        <f t="shared" si="21"/>
        <v>73.216795502399123</v>
      </c>
      <c r="AE22">
        <v>9</v>
      </c>
      <c r="AF22">
        <v>2</v>
      </c>
      <c r="AG22">
        <f t="shared" si="22"/>
        <v>1</v>
      </c>
      <c r="AH22">
        <f t="shared" si="23"/>
        <v>0</v>
      </c>
      <c r="AI22">
        <f t="shared" si="24"/>
        <v>53498.626203423162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744.69557692307706</v>
      </c>
      <c r="AR22">
        <v>884.71</v>
      </c>
      <c r="AS22">
        <f t="shared" si="27"/>
        <v>0.15826024694750029</v>
      </c>
      <c r="AT22">
        <v>0.5</v>
      </c>
      <c r="AU22">
        <f t="shared" si="28"/>
        <v>1180.2020233279957</v>
      </c>
      <c r="AV22">
        <f t="shared" si="29"/>
        <v>4.7796637707620828</v>
      </c>
      <c r="AW22">
        <f t="shared" si="30"/>
        <v>93.389531829914048</v>
      </c>
      <c r="AX22">
        <f t="shared" si="31"/>
        <v>0.30955906455222615</v>
      </c>
      <c r="AY22">
        <f t="shared" si="32"/>
        <v>4.5394018521262959E-3</v>
      </c>
      <c r="AZ22">
        <f t="shared" si="33"/>
        <v>2.6871743283109719</v>
      </c>
      <c r="BA22" t="s">
        <v>315</v>
      </c>
      <c r="BB22">
        <v>610.84</v>
      </c>
      <c r="BC22">
        <f t="shared" si="34"/>
        <v>273.87</v>
      </c>
      <c r="BD22">
        <f t="shared" si="35"/>
        <v>0.51124410514814689</v>
      </c>
      <c r="BE22">
        <f t="shared" si="36"/>
        <v>0.89670116624673746</v>
      </c>
      <c r="BF22">
        <f t="shared" si="37"/>
        <v>0.82734667254537309</v>
      </c>
      <c r="BG22">
        <f t="shared" si="38"/>
        <v>0.93354556174983017</v>
      </c>
      <c r="BH22">
        <f t="shared" si="39"/>
        <v>1400.02</v>
      </c>
      <c r="BI22">
        <f t="shared" si="40"/>
        <v>1180.2020233279957</v>
      </c>
      <c r="BJ22">
        <f t="shared" si="41"/>
        <v>0.84298940252853227</v>
      </c>
      <c r="BK22">
        <f t="shared" si="42"/>
        <v>0.19597880505706461</v>
      </c>
      <c r="BL22">
        <v>6</v>
      </c>
      <c r="BM22">
        <v>0.5</v>
      </c>
      <c r="BN22" t="s">
        <v>291</v>
      </c>
      <c r="BO22">
        <v>2</v>
      </c>
      <c r="BP22">
        <v>1607635184.5</v>
      </c>
      <c r="BQ22">
        <v>320.29048387096799</v>
      </c>
      <c r="BR22">
        <v>326.55174193548402</v>
      </c>
      <c r="BS22">
        <v>5.5886870967741897</v>
      </c>
      <c r="BT22">
        <v>3.9559732258064502</v>
      </c>
      <c r="BU22">
        <v>317.703483870968</v>
      </c>
      <c r="BV22">
        <v>5.62668709677419</v>
      </c>
      <c r="BW22">
        <v>500.01919354838702</v>
      </c>
      <c r="BX22">
        <v>101.523806451613</v>
      </c>
      <c r="BY22">
        <v>0.100001393548387</v>
      </c>
      <c r="BZ22">
        <v>27.9903096774194</v>
      </c>
      <c r="CA22">
        <v>28.561393548387102</v>
      </c>
      <c r="CB22">
        <v>999.9</v>
      </c>
      <c r="CC22">
        <v>0</v>
      </c>
      <c r="CD22">
        <v>0</v>
      </c>
      <c r="CE22">
        <v>9998.5064516129005</v>
      </c>
      <c r="CF22">
        <v>0</v>
      </c>
      <c r="CG22">
        <v>1050.0561290322601</v>
      </c>
      <c r="CH22">
        <v>1400.02</v>
      </c>
      <c r="CI22">
        <v>0.89999587096774203</v>
      </c>
      <c r="CJ22">
        <v>0.100004258064516</v>
      </c>
      <c r="CK22">
        <v>0</v>
      </c>
      <c r="CL22">
        <v>744.752322580645</v>
      </c>
      <c r="CM22">
        <v>4.9997499999999997</v>
      </c>
      <c r="CN22">
        <v>10166.9516129032</v>
      </c>
      <c r="CO22">
        <v>12178.206451612899</v>
      </c>
      <c r="CP22">
        <v>48.082322580645098</v>
      </c>
      <c r="CQ22">
        <v>50.691064516129003</v>
      </c>
      <c r="CR22">
        <v>49.1309354838709</v>
      </c>
      <c r="CS22">
        <v>49.842548387096798</v>
      </c>
      <c r="CT22">
        <v>49.245935483871001</v>
      </c>
      <c r="CU22">
        <v>1255.5125806451599</v>
      </c>
      <c r="CV22">
        <v>139.50741935483899</v>
      </c>
      <c r="CW22">
        <v>0</v>
      </c>
      <c r="CX22">
        <v>66.700000047683702</v>
      </c>
      <c r="CY22">
        <v>0</v>
      </c>
      <c r="CZ22">
        <v>744.69557692307706</v>
      </c>
      <c r="DA22">
        <v>-8.3729572655544899</v>
      </c>
      <c r="DB22">
        <v>-90.270085502332705</v>
      </c>
      <c r="DC22">
        <v>10166.569230769201</v>
      </c>
      <c r="DD22">
        <v>15</v>
      </c>
      <c r="DE22">
        <v>0</v>
      </c>
      <c r="DF22" t="s">
        <v>292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4.7762769086096899</v>
      </c>
      <c r="DS22">
        <v>0.140579317855724</v>
      </c>
      <c r="DT22">
        <v>2.4091508494643601E-2</v>
      </c>
      <c r="DU22">
        <v>1</v>
      </c>
      <c r="DV22">
        <v>-6.25836774193548</v>
      </c>
      <c r="DW22">
        <v>-0.18382161290322099</v>
      </c>
      <c r="DX22">
        <v>2.9531586229387199E-2</v>
      </c>
      <c r="DY22">
        <v>1</v>
      </c>
      <c r="DZ22">
        <v>1.6327199999999999</v>
      </c>
      <c r="EA22">
        <v>-1.6620967741920701E-3</v>
      </c>
      <c r="EB22">
        <v>3.4319184891440699E-4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1304.9000000000001</v>
      </c>
      <c r="EX22">
        <v>1304.7</v>
      </c>
      <c r="EY22">
        <v>2</v>
      </c>
      <c r="EZ22">
        <v>486.68599999999998</v>
      </c>
      <c r="FA22">
        <v>473.947</v>
      </c>
      <c r="FB22">
        <v>24.007400000000001</v>
      </c>
      <c r="FC22">
        <v>29.9512</v>
      </c>
      <c r="FD22">
        <v>30.001899999999999</v>
      </c>
      <c r="FE22">
        <v>29.680700000000002</v>
      </c>
      <c r="FF22">
        <v>29.6358</v>
      </c>
      <c r="FG22">
        <v>0</v>
      </c>
      <c r="FH22">
        <v>0</v>
      </c>
      <c r="FI22">
        <v>100</v>
      </c>
      <c r="FJ22">
        <v>24.011399999999998</v>
      </c>
      <c r="FK22">
        <v>7.4829099999999996E-2</v>
      </c>
      <c r="FL22">
        <v>10.945399999999999</v>
      </c>
      <c r="FM22">
        <v>101.998</v>
      </c>
      <c r="FN22">
        <v>101.41500000000001</v>
      </c>
    </row>
    <row r="23" spans="1:170" x14ac:dyDescent="0.25">
      <c r="A23">
        <v>7</v>
      </c>
      <c r="B23">
        <v>1607635258.5</v>
      </c>
      <c r="C23">
        <v>485.5</v>
      </c>
      <c r="D23" t="s">
        <v>316</v>
      </c>
      <c r="E23" t="s">
        <v>317</v>
      </c>
      <c r="F23" t="s">
        <v>286</v>
      </c>
      <c r="G23" t="s">
        <v>287</v>
      </c>
      <c r="H23">
        <v>1607635250.75</v>
      </c>
      <c r="I23">
        <f t="shared" si="0"/>
        <v>1.3954835891422212E-3</v>
      </c>
      <c r="J23">
        <f t="shared" si="1"/>
        <v>5.0824064568658933</v>
      </c>
      <c r="K23">
        <f t="shared" si="2"/>
        <v>322.04893333333303</v>
      </c>
      <c r="L23">
        <f t="shared" si="3"/>
        <v>113.53416892366829</v>
      </c>
      <c r="M23">
        <f t="shared" si="4"/>
        <v>11.536916707469286</v>
      </c>
      <c r="N23">
        <f t="shared" si="5"/>
        <v>32.725405530505782</v>
      </c>
      <c r="O23">
        <f t="shared" si="6"/>
        <v>4.1607714696728991E-2</v>
      </c>
      <c r="P23">
        <f t="shared" si="7"/>
        <v>2.9550069117361142</v>
      </c>
      <c r="Q23">
        <f t="shared" si="8"/>
        <v>4.128496591363346E-2</v>
      </c>
      <c r="R23">
        <f t="shared" si="9"/>
        <v>2.5831892564389974E-2</v>
      </c>
      <c r="S23">
        <f t="shared" si="10"/>
        <v>231.28831202573653</v>
      </c>
      <c r="T23">
        <f t="shared" si="11"/>
        <v>28.992565924674683</v>
      </c>
      <c r="U23">
        <f t="shared" si="12"/>
        <v>28.5885933333333</v>
      </c>
      <c r="V23">
        <f t="shared" si="13"/>
        <v>3.9270174171338161</v>
      </c>
      <c r="W23">
        <f t="shared" si="14"/>
        <v>14.973623951107824</v>
      </c>
      <c r="X23">
        <f t="shared" si="15"/>
        <v>0.56823330460504118</v>
      </c>
      <c r="Y23">
        <f t="shared" si="16"/>
        <v>3.7948949864137629</v>
      </c>
      <c r="Z23">
        <f t="shared" si="17"/>
        <v>3.3587841125287747</v>
      </c>
      <c r="AA23">
        <f t="shared" si="18"/>
        <v>-61.540826281171952</v>
      </c>
      <c r="AB23">
        <f t="shared" si="19"/>
        <v>-93.729172131333499</v>
      </c>
      <c r="AC23">
        <f t="shared" si="20"/>
        <v>-6.9342768182939176</v>
      </c>
      <c r="AD23">
        <f t="shared" si="21"/>
        <v>69.084036794937177</v>
      </c>
      <c r="AE23">
        <v>8</v>
      </c>
      <c r="AF23">
        <v>2</v>
      </c>
      <c r="AG23">
        <f t="shared" si="22"/>
        <v>1</v>
      </c>
      <c r="AH23">
        <f t="shared" si="23"/>
        <v>0</v>
      </c>
      <c r="AI23">
        <f t="shared" si="24"/>
        <v>53471.31204327767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742.28431999999998</v>
      </c>
      <c r="AR23">
        <v>882.44</v>
      </c>
      <c r="AS23">
        <f t="shared" si="27"/>
        <v>0.15882743302660807</v>
      </c>
      <c r="AT23">
        <v>0.5</v>
      </c>
      <c r="AU23">
        <f t="shared" si="28"/>
        <v>1180.1710007473275</v>
      </c>
      <c r="AV23">
        <f t="shared" si="29"/>
        <v>5.0824064568658933</v>
      </c>
      <c r="AW23">
        <f t="shared" si="30"/>
        <v>93.721765290570588</v>
      </c>
      <c r="AX23">
        <f t="shared" si="31"/>
        <v>0.30711436471601478</v>
      </c>
      <c r="AY23">
        <f t="shared" si="32"/>
        <v>4.7960456011017887E-3</v>
      </c>
      <c r="AZ23">
        <f t="shared" si="33"/>
        <v>2.6966592629527217</v>
      </c>
      <c r="BA23" t="s">
        <v>319</v>
      </c>
      <c r="BB23">
        <v>611.42999999999995</v>
      </c>
      <c r="BC23">
        <f t="shared" si="34"/>
        <v>271.0100000000001</v>
      </c>
      <c r="BD23">
        <f t="shared" si="35"/>
        <v>0.51716054758127017</v>
      </c>
      <c r="BE23">
        <f t="shared" si="36"/>
        <v>0.8977571539056457</v>
      </c>
      <c r="BF23">
        <f t="shared" si="37"/>
        <v>0.83944116617216114</v>
      </c>
      <c r="BG23">
        <f t="shared" si="38"/>
        <v>0.93443694526403798</v>
      </c>
      <c r="BH23">
        <f t="shared" si="39"/>
        <v>1399.9833333333299</v>
      </c>
      <c r="BI23">
        <f t="shared" si="40"/>
        <v>1180.1710007473275</v>
      </c>
      <c r="BJ23">
        <f t="shared" si="41"/>
        <v>0.84298932183525788</v>
      </c>
      <c r="BK23">
        <f t="shared" si="42"/>
        <v>0.19597864367051579</v>
      </c>
      <c r="BL23">
        <v>6</v>
      </c>
      <c r="BM23">
        <v>0.5</v>
      </c>
      <c r="BN23" t="s">
        <v>291</v>
      </c>
      <c r="BO23">
        <v>2</v>
      </c>
      <c r="BP23">
        <v>1607635250.75</v>
      </c>
      <c r="BQ23">
        <v>322.04893333333303</v>
      </c>
      <c r="BR23">
        <v>328.686733333333</v>
      </c>
      <c r="BS23">
        <v>5.5919530000000002</v>
      </c>
      <c r="BT23">
        <v>3.9268333333333301</v>
      </c>
      <c r="BU23">
        <v>319.46193333333298</v>
      </c>
      <c r="BV23">
        <v>5.6299530000000004</v>
      </c>
      <c r="BW23">
        <v>500.02896666666697</v>
      </c>
      <c r="BX23">
        <v>101.5162</v>
      </c>
      <c r="BY23">
        <v>0.10005189</v>
      </c>
      <c r="BZ23">
        <v>28.000250000000001</v>
      </c>
      <c r="CA23">
        <v>28.5885933333333</v>
      </c>
      <c r="CB23">
        <v>999.9</v>
      </c>
      <c r="CC23">
        <v>0</v>
      </c>
      <c r="CD23">
        <v>0</v>
      </c>
      <c r="CE23">
        <v>9994.3093333333309</v>
      </c>
      <c r="CF23">
        <v>0</v>
      </c>
      <c r="CG23">
        <v>927.76856666666697</v>
      </c>
      <c r="CH23">
        <v>1399.9833333333299</v>
      </c>
      <c r="CI23">
        <v>0.89999830000000003</v>
      </c>
      <c r="CJ23">
        <v>0.10000174000000001</v>
      </c>
      <c r="CK23">
        <v>0</v>
      </c>
      <c r="CL23">
        <v>742.35329999999999</v>
      </c>
      <c r="CM23">
        <v>4.9997499999999997</v>
      </c>
      <c r="CN23">
        <v>10147.5233333333</v>
      </c>
      <c r="CO23">
        <v>12177.8966666667</v>
      </c>
      <c r="CP23">
        <v>48.366466666666703</v>
      </c>
      <c r="CQ23">
        <v>50.875</v>
      </c>
      <c r="CR23">
        <v>49.432933333333303</v>
      </c>
      <c r="CS23">
        <v>50.061999999999998</v>
      </c>
      <c r="CT23">
        <v>49.5</v>
      </c>
      <c r="CU23">
        <v>1255.4833333333299</v>
      </c>
      <c r="CV23">
        <v>139.5</v>
      </c>
      <c r="CW23">
        <v>0</v>
      </c>
      <c r="CX23">
        <v>65.200000047683702</v>
      </c>
      <c r="CY23">
        <v>0</v>
      </c>
      <c r="CZ23">
        <v>742.28431999999998</v>
      </c>
      <c r="DA23">
        <v>-7.5001538548482296</v>
      </c>
      <c r="DB23">
        <v>-87.538461653798905</v>
      </c>
      <c r="DC23">
        <v>10146.892</v>
      </c>
      <c r="DD23">
        <v>15</v>
      </c>
      <c r="DE23">
        <v>0</v>
      </c>
      <c r="DF23" t="s">
        <v>292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5.0797586960530801</v>
      </c>
      <c r="DS23">
        <v>0.15658711308624501</v>
      </c>
      <c r="DT23">
        <v>1.88090943360683E-2</v>
      </c>
      <c r="DU23">
        <v>1</v>
      </c>
      <c r="DV23">
        <v>-6.6344993548387103</v>
      </c>
      <c r="DW23">
        <v>-0.181770967741923</v>
      </c>
      <c r="DX23">
        <v>2.28362811129053E-2</v>
      </c>
      <c r="DY23">
        <v>1</v>
      </c>
      <c r="DZ23">
        <v>1.66479580645161</v>
      </c>
      <c r="EA23">
        <v>2.6918709677411602E-2</v>
      </c>
      <c r="EB23">
        <v>2.0488325144375099E-3</v>
      </c>
      <c r="EC23">
        <v>1</v>
      </c>
      <c r="ED23">
        <v>3</v>
      </c>
      <c r="EE23">
        <v>3</v>
      </c>
      <c r="EF23" t="s">
        <v>303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1306</v>
      </c>
      <c r="EX23">
        <v>1305.8</v>
      </c>
      <c r="EY23">
        <v>2</v>
      </c>
      <c r="EZ23">
        <v>487.49200000000002</v>
      </c>
      <c r="FA23">
        <v>473.30500000000001</v>
      </c>
      <c r="FB23">
        <v>23.934000000000001</v>
      </c>
      <c r="FC23">
        <v>30.259699999999999</v>
      </c>
      <c r="FD23">
        <v>30.001999999999999</v>
      </c>
      <c r="FE23">
        <v>29.978100000000001</v>
      </c>
      <c r="FF23">
        <v>29.930800000000001</v>
      </c>
      <c r="FG23">
        <v>0</v>
      </c>
      <c r="FH23">
        <v>0</v>
      </c>
      <c r="FI23">
        <v>100</v>
      </c>
      <c r="FJ23">
        <v>23.9254</v>
      </c>
      <c r="FK23">
        <v>7.4829099999999996E-2</v>
      </c>
      <c r="FL23">
        <v>10.945399999999999</v>
      </c>
      <c r="FM23">
        <v>101.94499999999999</v>
      </c>
      <c r="FN23">
        <v>101.36</v>
      </c>
    </row>
    <row r="24" spans="1:170" x14ac:dyDescent="0.25">
      <c r="A24">
        <v>8</v>
      </c>
      <c r="B24">
        <v>1607635379.0999999</v>
      </c>
      <c r="C24">
        <v>606.09999990463302</v>
      </c>
      <c r="D24" t="s">
        <v>320</v>
      </c>
      <c r="E24" t="s">
        <v>321</v>
      </c>
      <c r="F24" t="s">
        <v>286</v>
      </c>
      <c r="G24" t="s">
        <v>287</v>
      </c>
      <c r="H24">
        <v>1607635371.0999999</v>
      </c>
      <c r="I24">
        <f t="shared" si="0"/>
        <v>1.458656004237334E-3</v>
      </c>
      <c r="J24">
        <f t="shared" si="1"/>
        <v>7.1839509749254811</v>
      </c>
      <c r="K24">
        <f t="shared" si="2"/>
        <v>399.33712903225802</v>
      </c>
      <c r="L24">
        <f t="shared" si="3"/>
        <v>120.08159497173419</v>
      </c>
      <c r="M24">
        <f t="shared" si="4"/>
        <v>12.201609477803821</v>
      </c>
      <c r="N24">
        <f t="shared" si="5"/>
        <v>40.577040133301942</v>
      </c>
      <c r="O24">
        <f t="shared" si="6"/>
        <v>4.3635140299534726E-2</v>
      </c>
      <c r="P24">
        <f t="shared" si="7"/>
        <v>2.9563985240110346</v>
      </c>
      <c r="Q24">
        <f t="shared" si="8"/>
        <v>4.328048221727368E-2</v>
      </c>
      <c r="R24">
        <f t="shared" si="9"/>
        <v>2.7081925594094898E-2</v>
      </c>
      <c r="S24">
        <f t="shared" si="10"/>
        <v>231.29281680622782</v>
      </c>
      <c r="T24">
        <f t="shared" si="11"/>
        <v>28.970348255964783</v>
      </c>
      <c r="U24">
        <f t="shared" si="12"/>
        <v>28.558838709677399</v>
      </c>
      <c r="V24">
        <f t="shared" si="13"/>
        <v>3.9202404634353822</v>
      </c>
      <c r="W24">
        <f t="shared" si="14"/>
        <v>15.061824372317023</v>
      </c>
      <c r="X24">
        <f t="shared" si="15"/>
        <v>0.57139604917253495</v>
      </c>
      <c r="Y24">
        <f t="shared" si="16"/>
        <v>3.7936709063128902</v>
      </c>
      <c r="Z24">
        <f t="shared" si="17"/>
        <v>3.3488444142628473</v>
      </c>
      <c r="AA24">
        <f t="shared" si="18"/>
        <v>-64.326729786866437</v>
      </c>
      <c r="AB24">
        <f t="shared" si="19"/>
        <v>-89.912879035644295</v>
      </c>
      <c r="AC24">
        <f t="shared" si="20"/>
        <v>-6.6476399285736854</v>
      </c>
      <c r="AD24">
        <f t="shared" si="21"/>
        <v>70.405568055143391</v>
      </c>
      <c r="AE24">
        <v>7</v>
      </c>
      <c r="AF24">
        <v>1</v>
      </c>
      <c r="AG24">
        <f t="shared" si="22"/>
        <v>1</v>
      </c>
      <c r="AH24">
        <f t="shared" si="23"/>
        <v>0</v>
      </c>
      <c r="AI24">
        <f t="shared" si="24"/>
        <v>53512.699239593341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742.25880769230798</v>
      </c>
      <c r="AR24">
        <v>893.19</v>
      </c>
      <c r="AS24">
        <f t="shared" si="27"/>
        <v>0.16897993966310876</v>
      </c>
      <c r="AT24">
        <v>0.5</v>
      </c>
      <c r="AU24">
        <f t="shared" si="28"/>
        <v>1180.1952384927213</v>
      </c>
      <c r="AV24">
        <f t="shared" si="29"/>
        <v>7.1839509749254811</v>
      </c>
      <c r="AW24">
        <f t="shared" si="30"/>
        <v>99.714660095594141</v>
      </c>
      <c r="AX24">
        <f t="shared" si="31"/>
        <v>0.32557462577950946</v>
      </c>
      <c r="AY24">
        <f t="shared" si="32"/>
        <v>6.5766224109279642E-3</v>
      </c>
      <c r="AZ24">
        <f t="shared" si="33"/>
        <v>2.652168071742854</v>
      </c>
      <c r="BA24" t="s">
        <v>323</v>
      </c>
      <c r="BB24">
        <v>602.39</v>
      </c>
      <c r="BC24">
        <f t="shared" si="34"/>
        <v>290.80000000000007</v>
      </c>
      <c r="BD24">
        <f t="shared" si="35"/>
        <v>0.51902060628504831</v>
      </c>
      <c r="BE24">
        <f t="shared" si="36"/>
        <v>0.89066394955803119</v>
      </c>
      <c r="BF24">
        <f t="shared" si="37"/>
        <v>0.84929705185973714</v>
      </c>
      <c r="BG24">
        <f t="shared" si="38"/>
        <v>0.93021563567032273</v>
      </c>
      <c r="BH24">
        <f t="shared" si="39"/>
        <v>1400.01225806452</v>
      </c>
      <c r="BI24">
        <f t="shared" si="40"/>
        <v>1180.1952384927213</v>
      </c>
      <c r="BJ24">
        <f t="shared" si="41"/>
        <v>0.84298921791178461</v>
      </c>
      <c r="BK24">
        <f t="shared" si="42"/>
        <v>0.19597843582356927</v>
      </c>
      <c r="BL24">
        <v>6</v>
      </c>
      <c r="BM24">
        <v>0.5</v>
      </c>
      <c r="BN24" t="s">
        <v>291</v>
      </c>
      <c r="BO24">
        <v>2</v>
      </c>
      <c r="BP24">
        <v>1607635371.0999999</v>
      </c>
      <c r="BQ24">
        <v>399.33712903225802</v>
      </c>
      <c r="BR24">
        <v>408.65670967741897</v>
      </c>
      <c r="BS24">
        <v>5.6233687096774201</v>
      </c>
      <c r="BT24">
        <v>3.8828535483871001</v>
      </c>
      <c r="BU24">
        <v>396.75012903225797</v>
      </c>
      <c r="BV24">
        <v>5.6613687096774203</v>
      </c>
      <c r="BW24">
        <v>500.00832258064497</v>
      </c>
      <c r="BX24">
        <v>101.511064516129</v>
      </c>
      <c r="BY24">
        <v>9.9923251612903205E-2</v>
      </c>
      <c r="BZ24">
        <v>27.994716129032302</v>
      </c>
      <c r="CA24">
        <v>28.558838709677399</v>
      </c>
      <c r="CB24">
        <v>999.9</v>
      </c>
      <c r="CC24">
        <v>0</v>
      </c>
      <c r="CD24">
        <v>0</v>
      </c>
      <c r="CE24">
        <v>10002.7103225806</v>
      </c>
      <c r="CF24">
        <v>0</v>
      </c>
      <c r="CG24">
        <v>413.76461290322601</v>
      </c>
      <c r="CH24">
        <v>1400.01225806452</v>
      </c>
      <c r="CI24">
        <v>0.90000064516129097</v>
      </c>
      <c r="CJ24">
        <v>9.9999445161290307E-2</v>
      </c>
      <c r="CK24">
        <v>0</v>
      </c>
      <c r="CL24">
        <v>742.27158064516095</v>
      </c>
      <c r="CM24">
        <v>4.9997499999999997</v>
      </c>
      <c r="CN24">
        <v>10156.1161290323</v>
      </c>
      <c r="CO24">
        <v>12178.158064516099</v>
      </c>
      <c r="CP24">
        <v>48.620870967741901</v>
      </c>
      <c r="CQ24">
        <v>51.0843548387097</v>
      </c>
      <c r="CR24">
        <v>49.721548387096803</v>
      </c>
      <c r="CS24">
        <v>50.312129032257999</v>
      </c>
      <c r="CT24">
        <v>49.771999999999998</v>
      </c>
      <c r="CU24">
        <v>1255.51451612903</v>
      </c>
      <c r="CV24">
        <v>139.49806451612901</v>
      </c>
      <c r="CW24">
        <v>0</v>
      </c>
      <c r="CX24">
        <v>119.90000009536701</v>
      </c>
      <c r="CY24">
        <v>0</v>
      </c>
      <c r="CZ24">
        <v>742.25880769230798</v>
      </c>
      <c r="DA24">
        <v>-0.623760688938228</v>
      </c>
      <c r="DB24">
        <v>-2.71111114829288</v>
      </c>
      <c r="DC24">
        <v>10156.0115384615</v>
      </c>
      <c r="DD24">
        <v>15</v>
      </c>
      <c r="DE24">
        <v>0</v>
      </c>
      <c r="DF24" t="s">
        <v>292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7.1890603132986701</v>
      </c>
      <c r="DS24">
        <v>-0.45420624570312002</v>
      </c>
      <c r="DT24">
        <v>5.8596719761356102E-2</v>
      </c>
      <c r="DU24">
        <v>1</v>
      </c>
      <c r="DV24">
        <v>-9.3196232258064509</v>
      </c>
      <c r="DW24">
        <v>0.33502403225809302</v>
      </c>
      <c r="DX24">
        <v>5.7673005447402399E-2</v>
      </c>
      <c r="DY24">
        <v>0</v>
      </c>
      <c r="DZ24">
        <v>1.74051580645161</v>
      </c>
      <c r="EA24">
        <v>4.7655483870969101E-2</v>
      </c>
      <c r="EB24">
        <v>3.5900191159465599E-3</v>
      </c>
      <c r="EC24">
        <v>1</v>
      </c>
      <c r="ED24">
        <v>2</v>
      </c>
      <c r="EE24">
        <v>3</v>
      </c>
      <c r="EF24" t="s">
        <v>324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1308</v>
      </c>
      <c r="EX24">
        <v>1307.8</v>
      </c>
      <c r="EY24">
        <v>2</v>
      </c>
      <c r="EZ24">
        <v>488.67500000000001</v>
      </c>
      <c r="FA24">
        <v>473.565</v>
      </c>
      <c r="FB24">
        <v>24.094899999999999</v>
      </c>
      <c r="FC24">
        <v>30.639900000000001</v>
      </c>
      <c r="FD24">
        <v>30.001200000000001</v>
      </c>
      <c r="FE24">
        <v>30.3901</v>
      </c>
      <c r="FF24">
        <v>30.335899999999999</v>
      </c>
      <c r="FG24">
        <v>8.6552900000000008</v>
      </c>
      <c r="FH24">
        <v>0</v>
      </c>
      <c r="FI24">
        <v>100</v>
      </c>
      <c r="FJ24">
        <v>23.961500000000001</v>
      </c>
      <c r="FK24">
        <v>409.18200000000002</v>
      </c>
      <c r="FL24">
        <v>10.945399999999999</v>
      </c>
      <c r="FM24">
        <v>101.893</v>
      </c>
      <c r="FN24">
        <v>101.295</v>
      </c>
    </row>
    <row r="25" spans="1:170" x14ac:dyDescent="0.25">
      <c r="A25">
        <v>9</v>
      </c>
      <c r="B25">
        <v>1607635499.5999999</v>
      </c>
      <c r="C25">
        <v>726.59999990463302</v>
      </c>
      <c r="D25" t="s">
        <v>325</v>
      </c>
      <c r="E25" t="s">
        <v>326</v>
      </c>
      <c r="F25" t="s">
        <v>286</v>
      </c>
      <c r="G25" t="s">
        <v>287</v>
      </c>
      <c r="H25">
        <v>1607635491.5999999</v>
      </c>
      <c r="I25">
        <f t="shared" si="0"/>
        <v>1.4513161828156361E-3</v>
      </c>
      <c r="J25">
        <f t="shared" si="1"/>
        <v>9.4139401199208184</v>
      </c>
      <c r="K25">
        <f t="shared" si="2"/>
        <v>499.92932258064502</v>
      </c>
      <c r="L25">
        <f t="shared" si="3"/>
        <v>132.50315144674019</v>
      </c>
      <c r="M25">
        <f t="shared" si="4"/>
        <v>13.464870751691649</v>
      </c>
      <c r="N25">
        <f t="shared" si="5"/>
        <v>50.802442357266315</v>
      </c>
      <c r="O25">
        <f t="shared" si="6"/>
        <v>4.3291963242175796E-2</v>
      </c>
      <c r="P25">
        <f t="shared" si="7"/>
        <v>2.9555045672067171</v>
      </c>
      <c r="Q25">
        <f t="shared" si="8"/>
        <v>4.2942733015168127E-2</v>
      </c>
      <c r="R25">
        <f t="shared" si="9"/>
        <v>2.6870350120949297E-2</v>
      </c>
      <c r="S25">
        <f t="shared" si="10"/>
        <v>231.28716234804961</v>
      </c>
      <c r="T25">
        <f t="shared" si="11"/>
        <v>28.986211478327657</v>
      </c>
      <c r="U25">
        <f t="shared" si="12"/>
        <v>28.591667741935499</v>
      </c>
      <c r="V25">
        <f t="shared" si="13"/>
        <v>3.9277182307066529</v>
      </c>
      <c r="W25">
        <f t="shared" si="14"/>
        <v>14.99536662072663</v>
      </c>
      <c r="X25">
        <f t="shared" si="15"/>
        <v>0.56933066093885054</v>
      </c>
      <c r="Y25">
        <f t="shared" si="16"/>
        <v>3.7967105129121714</v>
      </c>
      <c r="Z25">
        <f t="shared" si="17"/>
        <v>3.3583875697678023</v>
      </c>
      <c r="AA25">
        <f t="shared" si="18"/>
        <v>-64.00304366216956</v>
      </c>
      <c r="AB25">
        <f t="shared" si="19"/>
        <v>-92.927488974313832</v>
      </c>
      <c r="AC25">
        <f t="shared" si="20"/>
        <v>-6.8741949105592521</v>
      </c>
      <c r="AD25">
        <f t="shared" si="21"/>
        <v>67.482434801006974</v>
      </c>
      <c r="AE25">
        <v>6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53484.405987410988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327</v>
      </c>
      <c r="AQ25">
        <v>750.35446153846203</v>
      </c>
      <c r="AR25">
        <v>917.1</v>
      </c>
      <c r="AS25">
        <f t="shared" si="27"/>
        <v>0.18181827331974487</v>
      </c>
      <c r="AT25">
        <v>0.5</v>
      </c>
      <c r="AU25">
        <f t="shared" si="28"/>
        <v>1180.1649491344326</v>
      </c>
      <c r="AV25">
        <f t="shared" si="29"/>
        <v>9.4139401199208184</v>
      </c>
      <c r="AW25">
        <f t="shared" si="30"/>
        <v>107.28777664205354</v>
      </c>
      <c r="AX25">
        <f t="shared" si="31"/>
        <v>0.3518809290153746</v>
      </c>
      <c r="AY25">
        <f t="shared" si="32"/>
        <v>8.4663483753395965E-3</v>
      </c>
      <c r="AZ25">
        <f t="shared" si="33"/>
        <v>2.5569512594046451</v>
      </c>
      <c r="BA25" t="s">
        <v>328</v>
      </c>
      <c r="BB25">
        <v>594.39</v>
      </c>
      <c r="BC25">
        <f t="shared" si="34"/>
        <v>322.71000000000004</v>
      </c>
      <c r="BD25">
        <f t="shared" si="35"/>
        <v>0.51670397093842135</v>
      </c>
      <c r="BE25">
        <f t="shared" si="36"/>
        <v>0.8790301721714292</v>
      </c>
      <c r="BF25">
        <f t="shared" si="37"/>
        <v>0.8270161382625586</v>
      </c>
      <c r="BG25">
        <f t="shared" si="38"/>
        <v>0.92082665777397577</v>
      </c>
      <c r="BH25">
        <f t="shared" si="39"/>
        <v>1399.9761290322599</v>
      </c>
      <c r="BI25">
        <f t="shared" si="40"/>
        <v>1180.1649491344326</v>
      </c>
      <c r="BJ25">
        <f t="shared" si="41"/>
        <v>0.84298933721836189</v>
      </c>
      <c r="BK25">
        <f t="shared" si="42"/>
        <v>0.19597867443672373</v>
      </c>
      <c r="BL25">
        <v>6</v>
      </c>
      <c r="BM25">
        <v>0.5</v>
      </c>
      <c r="BN25" t="s">
        <v>291</v>
      </c>
      <c r="BO25">
        <v>2</v>
      </c>
      <c r="BP25">
        <v>1607635491.5999999</v>
      </c>
      <c r="BQ25">
        <v>499.92932258064502</v>
      </c>
      <c r="BR25">
        <v>512.09629032258101</v>
      </c>
      <c r="BS25">
        <v>5.6025867741935498</v>
      </c>
      <c r="BT25">
        <v>3.8708254838709699</v>
      </c>
      <c r="BU25">
        <v>497.34232258064498</v>
      </c>
      <c r="BV25">
        <v>5.64058677419355</v>
      </c>
      <c r="BW25">
        <v>500.01754838709701</v>
      </c>
      <c r="BX25">
        <v>101.519225806452</v>
      </c>
      <c r="BY25">
        <v>0.100023280645161</v>
      </c>
      <c r="BZ25">
        <v>28.008454838709699</v>
      </c>
      <c r="CA25">
        <v>28.591667741935499</v>
      </c>
      <c r="CB25">
        <v>999.9</v>
      </c>
      <c r="CC25">
        <v>0</v>
      </c>
      <c r="CD25">
        <v>0</v>
      </c>
      <c r="CE25">
        <v>9996.8341935483804</v>
      </c>
      <c r="CF25">
        <v>0</v>
      </c>
      <c r="CG25">
        <v>549.50770967741903</v>
      </c>
      <c r="CH25">
        <v>1399.9761290322599</v>
      </c>
      <c r="CI25">
        <v>0.89999848387096804</v>
      </c>
      <c r="CJ25">
        <v>0.100001548387097</v>
      </c>
      <c r="CK25">
        <v>0</v>
      </c>
      <c r="CL25">
        <v>750.34216129032302</v>
      </c>
      <c r="CM25">
        <v>4.9997499999999997</v>
      </c>
      <c r="CN25">
        <v>10278.751612903199</v>
      </c>
      <c r="CO25">
        <v>12177.8322580645</v>
      </c>
      <c r="CP25">
        <v>48.931096774193499</v>
      </c>
      <c r="CQ25">
        <v>51.405000000000001</v>
      </c>
      <c r="CR25">
        <v>50.033999999999999</v>
      </c>
      <c r="CS25">
        <v>50.576290322580597</v>
      </c>
      <c r="CT25">
        <v>50.056032258064498</v>
      </c>
      <c r="CU25">
        <v>1255.4761290322599</v>
      </c>
      <c r="CV25">
        <v>139.5</v>
      </c>
      <c r="CW25">
        <v>0</v>
      </c>
      <c r="CX25">
        <v>119.90000009536701</v>
      </c>
      <c r="CY25">
        <v>0</v>
      </c>
      <c r="CZ25">
        <v>750.35446153846203</v>
      </c>
      <c r="DA25">
        <v>0.59794873928442704</v>
      </c>
      <c r="DB25">
        <v>13.6102563918099</v>
      </c>
      <c r="DC25">
        <v>10278.896153846201</v>
      </c>
      <c r="DD25">
        <v>15</v>
      </c>
      <c r="DE25">
        <v>0</v>
      </c>
      <c r="DF25" t="s">
        <v>292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9.4196408679993802</v>
      </c>
      <c r="DS25">
        <v>-0.29273101953170999</v>
      </c>
      <c r="DT25">
        <v>3.3004989302945799E-2</v>
      </c>
      <c r="DU25">
        <v>1</v>
      </c>
      <c r="DV25">
        <v>-12.170109677419401</v>
      </c>
      <c r="DW25">
        <v>0.32150322580648599</v>
      </c>
      <c r="DX25">
        <v>3.7568040250764198E-2</v>
      </c>
      <c r="DY25">
        <v>0</v>
      </c>
      <c r="DZ25">
        <v>1.73205387096774</v>
      </c>
      <c r="EA25">
        <v>-3.1241612903231401E-2</v>
      </c>
      <c r="EB25">
        <v>2.3981372844279602E-3</v>
      </c>
      <c r="EC25">
        <v>1</v>
      </c>
      <c r="ED25">
        <v>2</v>
      </c>
      <c r="EE25">
        <v>3</v>
      </c>
      <c r="EF25" t="s">
        <v>324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1310.0999999999999</v>
      </c>
      <c r="EX25">
        <v>1309.8</v>
      </c>
      <c r="EY25">
        <v>2</v>
      </c>
      <c r="EZ25">
        <v>489.86700000000002</v>
      </c>
      <c r="FA25">
        <v>473.31299999999999</v>
      </c>
      <c r="FB25">
        <v>23.755700000000001</v>
      </c>
      <c r="FC25">
        <v>31</v>
      </c>
      <c r="FD25">
        <v>30.0015</v>
      </c>
      <c r="FE25">
        <v>30.7742</v>
      </c>
      <c r="FF25">
        <v>30.731200000000001</v>
      </c>
      <c r="FG25">
        <v>13.431800000000001</v>
      </c>
      <c r="FH25">
        <v>0</v>
      </c>
      <c r="FI25">
        <v>100</v>
      </c>
      <c r="FJ25">
        <v>23.745200000000001</v>
      </c>
      <c r="FK25">
        <v>512.07500000000005</v>
      </c>
      <c r="FL25">
        <v>10.945399999999999</v>
      </c>
      <c r="FM25">
        <v>101.824</v>
      </c>
      <c r="FN25">
        <v>101.22199999999999</v>
      </c>
    </row>
    <row r="26" spans="1:170" x14ac:dyDescent="0.25">
      <c r="A26">
        <v>10</v>
      </c>
      <c r="B26">
        <v>1607635620.0999999</v>
      </c>
      <c r="C26">
        <v>847.09999990463302</v>
      </c>
      <c r="D26" t="s">
        <v>329</v>
      </c>
      <c r="E26" t="s">
        <v>330</v>
      </c>
      <c r="F26" t="s">
        <v>286</v>
      </c>
      <c r="G26" t="s">
        <v>287</v>
      </c>
      <c r="H26">
        <v>1607635612.0999999</v>
      </c>
      <c r="I26">
        <f t="shared" si="0"/>
        <v>1.3558471316503663E-3</v>
      </c>
      <c r="J26">
        <f t="shared" si="1"/>
        <v>11.096841645354438</v>
      </c>
      <c r="K26">
        <f t="shared" si="2"/>
        <v>599.88709677419399</v>
      </c>
      <c r="L26">
        <f t="shared" si="3"/>
        <v>137.05166413235176</v>
      </c>
      <c r="M26">
        <f t="shared" si="4"/>
        <v>13.928168337487499</v>
      </c>
      <c r="N26">
        <f t="shared" si="5"/>
        <v>60.96480856510307</v>
      </c>
      <c r="O26">
        <f t="shared" si="6"/>
        <v>4.034851424184438E-2</v>
      </c>
      <c r="P26">
        <f t="shared" si="7"/>
        <v>2.9554590441960285</v>
      </c>
      <c r="Q26">
        <f t="shared" si="8"/>
        <v>4.0044974115984351E-2</v>
      </c>
      <c r="R26">
        <f t="shared" si="9"/>
        <v>2.5055190203894146E-2</v>
      </c>
      <c r="S26">
        <f t="shared" si="10"/>
        <v>231.29475732016559</v>
      </c>
      <c r="T26">
        <f t="shared" si="11"/>
        <v>28.973745737023602</v>
      </c>
      <c r="U26">
        <f t="shared" si="12"/>
        <v>28.581900000000001</v>
      </c>
      <c r="V26">
        <f t="shared" si="13"/>
        <v>3.925492044328744</v>
      </c>
      <c r="W26">
        <f t="shared" si="14"/>
        <v>14.79567783268711</v>
      </c>
      <c r="X26">
        <f t="shared" si="15"/>
        <v>0.56053342751555313</v>
      </c>
      <c r="Y26">
        <f t="shared" si="16"/>
        <v>3.7884944093416508</v>
      </c>
      <c r="Z26">
        <f t="shared" si="17"/>
        <v>3.3649586168131909</v>
      </c>
      <c r="AA26">
        <f t="shared" si="18"/>
        <v>-59.792858505781155</v>
      </c>
      <c r="AB26">
        <f t="shared" si="19"/>
        <v>-97.290286682055864</v>
      </c>
      <c r="AC26">
        <f t="shared" si="20"/>
        <v>-7.1953577074446056</v>
      </c>
      <c r="AD26">
        <f t="shared" si="21"/>
        <v>67.016254424883982</v>
      </c>
      <c r="AE26">
        <v>6</v>
      </c>
      <c r="AF26">
        <v>1</v>
      </c>
      <c r="AG26">
        <f t="shared" si="22"/>
        <v>1</v>
      </c>
      <c r="AH26">
        <f t="shared" si="23"/>
        <v>0</v>
      </c>
      <c r="AI26">
        <f t="shared" si="24"/>
        <v>53489.852928515582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331</v>
      </c>
      <c r="AQ26">
        <v>761.52907692307701</v>
      </c>
      <c r="AR26">
        <v>941.63</v>
      </c>
      <c r="AS26">
        <f t="shared" si="27"/>
        <v>0.1912650649160742</v>
      </c>
      <c r="AT26">
        <v>0.5</v>
      </c>
      <c r="AU26">
        <f t="shared" si="28"/>
        <v>1180.2040652634546</v>
      </c>
      <c r="AV26">
        <f t="shared" si="29"/>
        <v>11.096841645354438</v>
      </c>
      <c r="AW26">
        <f t="shared" si="30"/>
        <v>112.86590357841466</v>
      </c>
      <c r="AX26">
        <f t="shared" si="31"/>
        <v>0.36115034567717685</v>
      </c>
      <c r="AY26">
        <f t="shared" si="32"/>
        <v>9.8920089065822406E-3</v>
      </c>
      <c r="AZ26">
        <f t="shared" si="33"/>
        <v>2.4642906449454669</v>
      </c>
      <c r="BA26" t="s">
        <v>332</v>
      </c>
      <c r="BB26">
        <v>601.55999999999995</v>
      </c>
      <c r="BC26">
        <f t="shared" si="34"/>
        <v>340.07000000000005</v>
      </c>
      <c r="BD26">
        <f t="shared" si="35"/>
        <v>0.52959956208110959</v>
      </c>
      <c r="BE26">
        <f t="shared" si="36"/>
        <v>0.87217912287823429</v>
      </c>
      <c r="BF26">
        <f t="shared" si="37"/>
        <v>0.79636733458276987</v>
      </c>
      <c r="BG26">
        <f t="shared" si="38"/>
        <v>0.91119421830106095</v>
      </c>
      <c r="BH26">
        <f t="shared" si="39"/>
        <v>1400.0225806451599</v>
      </c>
      <c r="BI26">
        <f t="shared" si="40"/>
        <v>1180.2040652634546</v>
      </c>
      <c r="BJ26">
        <f t="shared" si="41"/>
        <v>0.84298930715788289</v>
      </c>
      <c r="BK26">
        <f t="shared" si="42"/>
        <v>0.19597861431576591</v>
      </c>
      <c r="BL26">
        <v>6</v>
      </c>
      <c r="BM26">
        <v>0.5</v>
      </c>
      <c r="BN26" t="s">
        <v>291</v>
      </c>
      <c r="BO26">
        <v>2</v>
      </c>
      <c r="BP26">
        <v>1607635612.0999999</v>
      </c>
      <c r="BQ26">
        <v>599.88709677419399</v>
      </c>
      <c r="BR26">
        <v>614.17867741935504</v>
      </c>
      <c r="BS26">
        <v>5.5155880645161304</v>
      </c>
      <c r="BT26">
        <v>3.8976196774193501</v>
      </c>
      <c r="BU26">
        <v>597.30012903225804</v>
      </c>
      <c r="BV26">
        <v>5.5535880645161297</v>
      </c>
      <c r="BW26">
        <v>500.02293548387098</v>
      </c>
      <c r="BX26">
        <v>101.52709677419401</v>
      </c>
      <c r="BY26">
        <v>0.100040887096774</v>
      </c>
      <c r="BZ26">
        <v>27.971296774193501</v>
      </c>
      <c r="CA26">
        <v>28.581900000000001</v>
      </c>
      <c r="CB26">
        <v>999.9</v>
      </c>
      <c r="CC26">
        <v>0</v>
      </c>
      <c r="CD26">
        <v>0</v>
      </c>
      <c r="CE26">
        <v>9995.8009677419395</v>
      </c>
      <c r="CF26">
        <v>0</v>
      </c>
      <c r="CG26">
        <v>421.393709677419</v>
      </c>
      <c r="CH26">
        <v>1400.0225806451599</v>
      </c>
      <c r="CI26">
        <v>0.89999809677419396</v>
      </c>
      <c r="CJ26">
        <v>0.100001951612903</v>
      </c>
      <c r="CK26">
        <v>0</v>
      </c>
      <c r="CL26">
        <v>761.46900000000005</v>
      </c>
      <c r="CM26">
        <v>4.9997499999999997</v>
      </c>
      <c r="CN26">
        <v>10439.8129032258</v>
      </c>
      <c r="CO26">
        <v>12178.2322580645</v>
      </c>
      <c r="CP26">
        <v>49.243741935483897</v>
      </c>
      <c r="CQ26">
        <v>51.620935483871001</v>
      </c>
      <c r="CR26">
        <v>50.344516129032201</v>
      </c>
      <c r="CS26">
        <v>50.884967741935498</v>
      </c>
      <c r="CT26">
        <v>50.352645161290297</v>
      </c>
      <c r="CU26">
        <v>1255.5193548387099</v>
      </c>
      <c r="CV26">
        <v>139.50322580645201</v>
      </c>
      <c r="CW26">
        <v>0</v>
      </c>
      <c r="CX26">
        <v>119.799999952316</v>
      </c>
      <c r="CY26">
        <v>0</v>
      </c>
      <c r="CZ26">
        <v>761.52907692307701</v>
      </c>
      <c r="DA26">
        <v>0.94358971690193505</v>
      </c>
      <c r="DB26">
        <v>6.7897435762086999</v>
      </c>
      <c r="DC26">
        <v>10439.8153846154</v>
      </c>
      <c r="DD26">
        <v>15</v>
      </c>
      <c r="DE26">
        <v>0</v>
      </c>
      <c r="DF26" t="s">
        <v>292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11.0972012268029</v>
      </c>
      <c r="DS26">
        <v>-0.190437493538338</v>
      </c>
      <c r="DT26">
        <v>2.4479928104822E-2</v>
      </c>
      <c r="DU26">
        <v>1</v>
      </c>
      <c r="DV26">
        <v>-14.2916064516129</v>
      </c>
      <c r="DW26">
        <v>0.24769354838712801</v>
      </c>
      <c r="DX26">
        <v>2.9893617135995199E-2</v>
      </c>
      <c r="DY26">
        <v>0</v>
      </c>
      <c r="DZ26">
        <v>1.61796903225806</v>
      </c>
      <c r="EA26">
        <v>-4.2559838709681802E-2</v>
      </c>
      <c r="EB26">
        <v>3.2034007683757501E-3</v>
      </c>
      <c r="EC26">
        <v>1</v>
      </c>
      <c r="ED26">
        <v>2</v>
      </c>
      <c r="EE26">
        <v>3</v>
      </c>
      <c r="EF26" t="s">
        <v>324</v>
      </c>
      <c r="EG26">
        <v>100</v>
      </c>
      <c r="EH26">
        <v>100</v>
      </c>
      <c r="EI26">
        <v>2.5870000000000002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1312.1</v>
      </c>
      <c r="EX26">
        <v>1311.8</v>
      </c>
      <c r="EY26">
        <v>2</v>
      </c>
      <c r="EZ26">
        <v>490.62200000000001</v>
      </c>
      <c r="FA26">
        <v>472.755</v>
      </c>
      <c r="FB26">
        <v>23.809000000000001</v>
      </c>
      <c r="FC26">
        <v>31.384599999999999</v>
      </c>
      <c r="FD26">
        <v>30.000699999999998</v>
      </c>
      <c r="FE26">
        <v>31.142600000000002</v>
      </c>
      <c r="FF26">
        <v>31.087900000000001</v>
      </c>
      <c r="FG26">
        <v>17.6707</v>
      </c>
      <c r="FH26">
        <v>0</v>
      </c>
      <c r="FI26">
        <v>100</v>
      </c>
      <c r="FJ26">
        <v>23.819800000000001</v>
      </c>
      <c r="FK26">
        <v>614.02599999999995</v>
      </c>
      <c r="FL26">
        <v>10.945399999999999</v>
      </c>
      <c r="FM26">
        <v>101.765</v>
      </c>
      <c r="FN26">
        <v>101.16</v>
      </c>
    </row>
    <row r="27" spans="1:170" x14ac:dyDescent="0.25">
      <c r="A27">
        <v>11</v>
      </c>
      <c r="B27">
        <v>1607635690.5999999</v>
      </c>
      <c r="C27">
        <v>917.59999990463302</v>
      </c>
      <c r="D27" t="s">
        <v>333</v>
      </c>
      <c r="E27" t="s">
        <v>334</v>
      </c>
      <c r="F27" t="s">
        <v>286</v>
      </c>
      <c r="G27" t="s">
        <v>287</v>
      </c>
      <c r="H27">
        <v>1607635682.5999999</v>
      </c>
      <c r="I27">
        <f t="shared" si="0"/>
        <v>1.3061095311874367E-3</v>
      </c>
      <c r="J27">
        <f t="shared" si="1"/>
        <v>13.417445789051111</v>
      </c>
      <c r="K27">
        <f t="shared" si="2"/>
        <v>697.81909677419401</v>
      </c>
      <c r="L27">
        <f t="shared" si="3"/>
        <v>118.97925978791608</v>
      </c>
      <c r="M27">
        <f t="shared" si="4"/>
        <v>12.091375706352007</v>
      </c>
      <c r="N27">
        <f t="shared" si="5"/>
        <v>70.916501659232381</v>
      </c>
      <c r="O27">
        <f t="shared" si="6"/>
        <v>3.8802803188305285E-2</v>
      </c>
      <c r="P27">
        <f t="shared" si="7"/>
        <v>2.9577105452863854</v>
      </c>
      <c r="Q27">
        <f t="shared" si="8"/>
        <v>3.8522198989790708E-2</v>
      </c>
      <c r="R27">
        <f t="shared" si="9"/>
        <v>2.4101416241439227E-2</v>
      </c>
      <c r="S27">
        <f t="shared" si="10"/>
        <v>231.28637525412398</v>
      </c>
      <c r="T27">
        <f t="shared" si="11"/>
        <v>29.006086941300961</v>
      </c>
      <c r="U27">
        <f t="shared" si="12"/>
        <v>28.588054838709699</v>
      </c>
      <c r="V27">
        <f t="shared" si="13"/>
        <v>3.9268946781356759</v>
      </c>
      <c r="W27">
        <f t="shared" si="14"/>
        <v>14.691568257542881</v>
      </c>
      <c r="X27">
        <f t="shared" si="15"/>
        <v>0.55724850676853988</v>
      </c>
      <c r="Y27">
        <f t="shared" si="16"/>
        <v>3.7929817770300991</v>
      </c>
      <c r="Z27">
        <f t="shared" si="17"/>
        <v>3.369646171367136</v>
      </c>
      <c r="AA27">
        <f t="shared" si="18"/>
        <v>-57.599430325365958</v>
      </c>
      <c r="AB27">
        <f t="shared" si="19"/>
        <v>-95.108356989464639</v>
      </c>
      <c r="AC27">
        <f t="shared" si="20"/>
        <v>-7.0295584881182442</v>
      </c>
      <c r="AD27">
        <f t="shared" si="21"/>
        <v>71.549029451175116</v>
      </c>
      <c r="AE27">
        <v>6</v>
      </c>
      <c r="AF27">
        <v>1</v>
      </c>
      <c r="AG27">
        <f t="shared" si="22"/>
        <v>1</v>
      </c>
      <c r="AH27">
        <f t="shared" si="23"/>
        <v>0</v>
      </c>
      <c r="AI27">
        <f t="shared" si="24"/>
        <v>53551.785842259524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335</v>
      </c>
      <c r="AQ27">
        <v>773.21472000000006</v>
      </c>
      <c r="AR27">
        <v>966.03</v>
      </c>
      <c r="AS27">
        <f t="shared" si="27"/>
        <v>0.19959554051116413</v>
      </c>
      <c r="AT27">
        <v>0.5</v>
      </c>
      <c r="AU27">
        <f t="shared" si="28"/>
        <v>1180.1616075318902</v>
      </c>
      <c r="AV27">
        <f t="shared" si="29"/>
        <v>13.417445789051111</v>
      </c>
      <c r="AW27">
        <f t="shared" si="30"/>
        <v>117.77749697292599</v>
      </c>
      <c r="AX27">
        <f t="shared" si="31"/>
        <v>0.37775224371913912</v>
      </c>
      <c r="AY27">
        <f t="shared" si="32"/>
        <v>1.1858709162837393E-2</v>
      </c>
      <c r="AZ27">
        <f t="shared" si="33"/>
        <v>2.3767895406974939</v>
      </c>
      <c r="BA27" t="s">
        <v>336</v>
      </c>
      <c r="BB27">
        <v>601.11</v>
      </c>
      <c r="BC27">
        <f t="shared" si="34"/>
        <v>364.91999999999996</v>
      </c>
      <c r="BD27">
        <f t="shared" si="35"/>
        <v>0.52837684972048649</v>
      </c>
      <c r="BE27">
        <f t="shared" si="36"/>
        <v>0.86286203903087988</v>
      </c>
      <c r="BF27">
        <f t="shared" si="37"/>
        <v>0.76955861954629545</v>
      </c>
      <c r="BG27">
        <f t="shared" si="38"/>
        <v>0.90161282722323322</v>
      </c>
      <c r="BH27">
        <f t="shared" si="39"/>
        <v>1399.97225806452</v>
      </c>
      <c r="BI27">
        <f t="shared" si="40"/>
        <v>1180.1616075318902</v>
      </c>
      <c r="BJ27">
        <f t="shared" si="41"/>
        <v>0.84298928120438554</v>
      </c>
      <c r="BK27">
        <f t="shared" si="42"/>
        <v>0.19597856240877093</v>
      </c>
      <c r="BL27">
        <v>6</v>
      </c>
      <c r="BM27">
        <v>0.5</v>
      </c>
      <c r="BN27" t="s">
        <v>291</v>
      </c>
      <c r="BO27">
        <v>2</v>
      </c>
      <c r="BP27">
        <v>1607635682.5999999</v>
      </c>
      <c r="BQ27">
        <v>697.81909677419401</v>
      </c>
      <c r="BR27">
        <v>715.01303225806396</v>
      </c>
      <c r="BS27">
        <v>5.4833309677419297</v>
      </c>
      <c r="BT27">
        <v>3.9246583870967702</v>
      </c>
      <c r="BU27">
        <v>695.23209677419402</v>
      </c>
      <c r="BV27">
        <v>5.5213309677419398</v>
      </c>
      <c r="BW27">
        <v>500.02074193548401</v>
      </c>
      <c r="BX27">
        <v>101.52596774193501</v>
      </c>
      <c r="BY27">
        <v>9.9943596774193594E-2</v>
      </c>
      <c r="BZ27">
        <v>27.991599999999998</v>
      </c>
      <c r="CA27">
        <v>28.588054838709699</v>
      </c>
      <c r="CB27">
        <v>999.9</v>
      </c>
      <c r="CC27">
        <v>0</v>
      </c>
      <c r="CD27">
        <v>0</v>
      </c>
      <c r="CE27">
        <v>10008.688709677401</v>
      </c>
      <c r="CF27">
        <v>0</v>
      </c>
      <c r="CG27">
        <v>371.75</v>
      </c>
      <c r="CH27">
        <v>1399.97225806452</v>
      </c>
      <c r="CI27">
        <v>0.900000322580645</v>
      </c>
      <c r="CJ27">
        <v>9.9999745161290302E-2</v>
      </c>
      <c r="CK27">
        <v>0</v>
      </c>
      <c r="CL27">
        <v>773.14629032257994</v>
      </c>
      <c r="CM27">
        <v>4.9997499999999997</v>
      </c>
      <c r="CN27">
        <v>10602.9741935484</v>
      </c>
      <c r="CO27">
        <v>12177.8032258065</v>
      </c>
      <c r="CP27">
        <v>49.430999999999997</v>
      </c>
      <c r="CQ27">
        <v>51.673000000000002</v>
      </c>
      <c r="CR27">
        <v>50.501903225806501</v>
      </c>
      <c r="CS27">
        <v>50.947258064516099</v>
      </c>
      <c r="CT27">
        <v>50.508000000000003</v>
      </c>
      <c r="CU27">
        <v>1255.4761290322599</v>
      </c>
      <c r="CV27">
        <v>139.49709677419401</v>
      </c>
      <c r="CW27">
        <v>0</v>
      </c>
      <c r="CX27">
        <v>69.700000047683702</v>
      </c>
      <c r="CY27">
        <v>0</v>
      </c>
      <c r="CZ27">
        <v>773.21472000000006</v>
      </c>
      <c r="DA27">
        <v>3.53907694042559</v>
      </c>
      <c r="DB27">
        <v>40.415384667416497</v>
      </c>
      <c r="DC27">
        <v>10603.468000000001</v>
      </c>
      <c r="DD27">
        <v>15</v>
      </c>
      <c r="DE27">
        <v>0</v>
      </c>
      <c r="DF27" t="s">
        <v>292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13.4224328497817</v>
      </c>
      <c r="DS27">
        <v>-6.1202540120887099E-2</v>
      </c>
      <c r="DT27">
        <v>5.0721366133942299E-2</v>
      </c>
      <c r="DU27">
        <v>1</v>
      </c>
      <c r="DV27">
        <v>-17.197664516128999</v>
      </c>
      <c r="DW27">
        <v>0.15635322580643299</v>
      </c>
      <c r="DX27">
        <v>6.1736539859293803E-2</v>
      </c>
      <c r="DY27">
        <v>1</v>
      </c>
      <c r="DZ27">
        <v>1.55918870967742</v>
      </c>
      <c r="EA27">
        <v>-6.4015645161290893E-2</v>
      </c>
      <c r="EB27">
        <v>4.8013786608374397E-3</v>
      </c>
      <c r="EC27">
        <v>1</v>
      </c>
      <c r="ED27">
        <v>3</v>
      </c>
      <c r="EE27">
        <v>3</v>
      </c>
      <c r="EF27" t="s">
        <v>303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1313.2</v>
      </c>
      <c r="EX27">
        <v>1313</v>
      </c>
      <c r="EY27">
        <v>2</v>
      </c>
      <c r="EZ27">
        <v>490.791</v>
      </c>
      <c r="FA27">
        <v>473.04</v>
      </c>
      <c r="FB27">
        <v>23.719000000000001</v>
      </c>
      <c r="FC27">
        <v>31.513100000000001</v>
      </c>
      <c r="FD27">
        <v>30.000699999999998</v>
      </c>
      <c r="FE27">
        <v>31.297499999999999</v>
      </c>
      <c r="FF27">
        <v>31.246600000000001</v>
      </c>
      <c r="FG27">
        <v>22.025700000000001</v>
      </c>
      <c r="FH27">
        <v>0</v>
      </c>
      <c r="FI27">
        <v>100</v>
      </c>
      <c r="FJ27">
        <v>23.723299999999998</v>
      </c>
      <c r="FK27">
        <v>716.14700000000005</v>
      </c>
      <c r="FL27">
        <v>10.945399999999999</v>
      </c>
      <c r="FM27">
        <v>101.749</v>
      </c>
      <c r="FN27">
        <v>101.14</v>
      </c>
    </row>
    <row r="28" spans="1:170" x14ac:dyDescent="0.25">
      <c r="A28">
        <v>12</v>
      </c>
      <c r="B28">
        <v>1607635811.0999999</v>
      </c>
      <c r="C28">
        <v>1038.0999999046301</v>
      </c>
      <c r="D28" t="s">
        <v>337</v>
      </c>
      <c r="E28" t="s">
        <v>338</v>
      </c>
      <c r="F28" t="s">
        <v>286</v>
      </c>
      <c r="G28" t="s">
        <v>287</v>
      </c>
      <c r="H28">
        <v>1607635803.0999999</v>
      </c>
      <c r="I28">
        <f t="shared" si="0"/>
        <v>1.1890839125324579E-3</v>
      </c>
      <c r="J28">
        <f t="shared" si="1"/>
        <v>13.768388638034091</v>
      </c>
      <c r="K28">
        <f t="shared" si="2"/>
        <v>800.01599999999996</v>
      </c>
      <c r="L28">
        <f t="shared" si="3"/>
        <v>144.21345719273802</v>
      </c>
      <c r="M28">
        <f t="shared" si="4"/>
        <v>14.653705817493311</v>
      </c>
      <c r="N28">
        <f t="shared" si="5"/>
        <v>81.290604507316786</v>
      </c>
      <c r="O28">
        <f t="shared" si="6"/>
        <v>3.5158932240987928E-2</v>
      </c>
      <c r="P28">
        <f t="shared" si="7"/>
        <v>2.9556381709062096</v>
      </c>
      <c r="Q28">
        <f t="shared" si="8"/>
        <v>3.4928225667116133E-2</v>
      </c>
      <c r="R28">
        <f t="shared" si="9"/>
        <v>2.1850742763724128E-2</v>
      </c>
      <c r="S28">
        <f t="shared" si="10"/>
        <v>231.29158965021492</v>
      </c>
      <c r="T28">
        <f t="shared" si="11"/>
        <v>29.050156542618328</v>
      </c>
      <c r="U28">
        <f t="shared" si="12"/>
        <v>28.6053483870968</v>
      </c>
      <c r="V28">
        <f t="shared" si="13"/>
        <v>3.9308380660680808</v>
      </c>
      <c r="W28">
        <f t="shared" si="14"/>
        <v>14.432857155104092</v>
      </c>
      <c r="X28">
        <f t="shared" si="15"/>
        <v>0.54785779048079819</v>
      </c>
      <c r="Y28">
        <f t="shared" si="16"/>
        <v>3.7959066911921289</v>
      </c>
      <c r="Z28">
        <f t="shared" si="17"/>
        <v>3.3829802755872826</v>
      </c>
      <c r="AA28">
        <f t="shared" si="18"/>
        <v>-52.438600542681392</v>
      </c>
      <c r="AB28">
        <f t="shared" si="19"/>
        <v>-95.690403337117203</v>
      </c>
      <c r="AC28">
        <f t="shared" si="20"/>
        <v>-7.0786125722307762</v>
      </c>
      <c r="AD28">
        <f t="shared" si="21"/>
        <v>76.083973198185532</v>
      </c>
      <c r="AE28">
        <v>5</v>
      </c>
      <c r="AF28">
        <v>1</v>
      </c>
      <c r="AG28">
        <f t="shared" si="22"/>
        <v>1</v>
      </c>
      <c r="AH28">
        <f t="shared" si="23"/>
        <v>0</v>
      </c>
      <c r="AI28">
        <f t="shared" si="24"/>
        <v>53488.768783201762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339</v>
      </c>
      <c r="AQ28">
        <v>785.97540000000004</v>
      </c>
      <c r="AR28">
        <v>991.37</v>
      </c>
      <c r="AS28">
        <f t="shared" si="27"/>
        <v>0.20718258571471804</v>
      </c>
      <c r="AT28">
        <v>0.5</v>
      </c>
      <c r="AU28">
        <f t="shared" si="28"/>
        <v>1180.1938555859122</v>
      </c>
      <c r="AV28">
        <f t="shared" si="29"/>
        <v>13.768388638034091</v>
      </c>
      <c r="AW28">
        <f t="shared" si="30"/>
        <v>122.2578073224559</v>
      </c>
      <c r="AX28">
        <f t="shared" si="31"/>
        <v>0.38352986271523248</v>
      </c>
      <c r="AY28">
        <f t="shared" si="32"/>
        <v>1.2155745473465556E-2</v>
      </c>
      <c r="AZ28">
        <f t="shared" si="33"/>
        <v>2.2904768149126964</v>
      </c>
      <c r="BA28" t="s">
        <v>340</v>
      </c>
      <c r="BB28">
        <v>611.15</v>
      </c>
      <c r="BC28">
        <f t="shared" si="34"/>
        <v>380.22</v>
      </c>
      <c r="BD28">
        <f t="shared" si="35"/>
        <v>0.54019935826626675</v>
      </c>
      <c r="BE28">
        <f t="shared" si="36"/>
        <v>0.85657109014572252</v>
      </c>
      <c r="BF28">
        <f t="shared" si="37"/>
        <v>0.74447174351267587</v>
      </c>
      <c r="BG28">
        <f t="shared" si="38"/>
        <v>0.89166231698093146</v>
      </c>
      <c r="BH28">
        <f t="shared" si="39"/>
        <v>1400.01129032258</v>
      </c>
      <c r="BI28">
        <f t="shared" si="40"/>
        <v>1180.1938555859122</v>
      </c>
      <c r="BJ28">
        <f t="shared" si="41"/>
        <v>0.84298881283591709</v>
      </c>
      <c r="BK28">
        <f t="shared" si="42"/>
        <v>0.19597762567183444</v>
      </c>
      <c r="BL28">
        <v>6</v>
      </c>
      <c r="BM28">
        <v>0.5</v>
      </c>
      <c r="BN28" t="s">
        <v>291</v>
      </c>
      <c r="BO28">
        <v>2</v>
      </c>
      <c r="BP28">
        <v>1607635803.0999999</v>
      </c>
      <c r="BQ28">
        <v>800.01599999999996</v>
      </c>
      <c r="BR28">
        <v>817.67932258064502</v>
      </c>
      <c r="BS28">
        <v>5.3917054838709699</v>
      </c>
      <c r="BT28">
        <v>3.9725212903225802</v>
      </c>
      <c r="BU28">
        <v>797.42899999999997</v>
      </c>
      <c r="BV28">
        <v>5.4297058064516097</v>
      </c>
      <c r="BW28">
        <v>500.00812903225801</v>
      </c>
      <c r="BX28">
        <v>101.511225806452</v>
      </c>
      <c r="BY28">
        <v>9.9997603225806503E-2</v>
      </c>
      <c r="BZ28">
        <v>28.0048225806452</v>
      </c>
      <c r="CA28">
        <v>28.6053483870968</v>
      </c>
      <c r="CB28">
        <v>999.9</v>
      </c>
      <c r="CC28">
        <v>0</v>
      </c>
      <c r="CD28">
        <v>0</v>
      </c>
      <c r="CE28">
        <v>9998.3799999999992</v>
      </c>
      <c r="CF28">
        <v>0</v>
      </c>
      <c r="CG28">
        <v>363.093419354839</v>
      </c>
      <c r="CH28">
        <v>1400.01129032258</v>
      </c>
      <c r="CI28">
        <v>0.90001503225806501</v>
      </c>
      <c r="CJ28">
        <v>9.9985354838709697E-2</v>
      </c>
      <c r="CK28">
        <v>0</v>
      </c>
      <c r="CL28">
        <v>786.00606451612896</v>
      </c>
      <c r="CM28">
        <v>4.9997499999999997</v>
      </c>
      <c r="CN28">
        <v>10779.896774193499</v>
      </c>
      <c r="CO28">
        <v>12178.206451612899</v>
      </c>
      <c r="CP28">
        <v>49.628935483870997</v>
      </c>
      <c r="CQ28">
        <v>51.811999999999998</v>
      </c>
      <c r="CR28">
        <v>50.741870967741903</v>
      </c>
      <c r="CS28">
        <v>51.108741935483899</v>
      </c>
      <c r="CT28">
        <v>50.687064516128999</v>
      </c>
      <c r="CU28">
        <v>1255.53225806452</v>
      </c>
      <c r="CV28">
        <v>139.47903225806499</v>
      </c>
      <c r="CW28">
        <v>0</v>
      </c>
      <c r="CX28">
        <v>120</v>
      </c>
      <c r="CY28">
        <v>0</v>
      </c>
      <c r="CZ28">
        <v>785.97540000000004</v>
      </c>
      <c r="DA28">
        <v>-0.38638461073336</v>
      </c>
      <c r="DB28">
        <v>-8.7076922960561198</v>
      </c>
      <c r="DC28">
        <v>10779.772000000001</v>
      </c>
      <c r="DD28">
        <v>15</v>
      </c>
      <c r="DE28">
        <v>0</v>
      </c>
      <c r="DF28" t="s">
        <v>292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13.774465826148401</v>
      </c>
      <c r="DS28">
        <v>-0.74291687027698206</v>
      </c>
      <c r="DT28">
        <v>7.0163759179990903E-2</v>
      </c>
      <c r="DU28">
        <v>0</v>
      </c>
      <c r="DV28">
        <v>-17.663354838709701</v>
      </c>
      <c r="DW28">
        <v>0.80518548387099098</v>
      </c>
      <c r="DX28">
        <v>7.8857072989414398E-2</v>
      </c>
      <c r="DY28">
        <v>0</v>
      </c>
      <c r="DZ28">
        <v>1.4191854838709701</v>
      </c>
      <c r="EA28">
        <v>-5.8711935483876099E-2</v>
      </c>
      <c r="EB28">
        <v>4.3941132458644797E-3</v>
      </c>
      <c r="EC28">
        <v>1</v>
      </c>
      <c r="ED28">
        <v>1</v>
      </c>
      <c r="EE28">
        <v>3</v>
      </c>
      <c r="EF28" t="s">
        <v>293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1315.2</v>
      </c>
      <c r="EX28">
        <v>1315</v>
      </c>
      <c r="EY28">
        <v>2</v>
      </c>
      <c r="EZ28">
        <v>491.798</v>
      </c>
      <c r="FA28">
        <v>472.92</v>
      </c>
      <c r="FB28">
        <v>23.623100000000001</v>
      </c>
      <c r="FC28">
        <v>31.706399999999999</v>
      </c>
      <c r="FD28">
        <v>30.000800000000002</v>
      </c>
      <c r="FE28">
        <v>31.532</v>
      </c>
      <c r="FF28">
        <v>31.492599999999999</v>
      </c>
      <c r="FG28">
        <v>26.201499999999999</v>
      </c>
      <c r="FH28">
        <v>0</v>
      </c>
      <c r="FI28">
        <v>100</v>
      </c>
      <c r="FJ28">
        <v>23.619499999999999</v>
      </c>
      <c r="FK28">
        <v>817.46199999999999</v>
      </c>
      <c r="FL28">
        <v>10.945399999999999</v>
      </c>
      <c r="FM28">
        <v>101.718</v>
      </c>
      <c r="FN28">
        <v>101.1</v>
      </c>
    </row>
    <row r="29" spans="1:170" x14ac:dyDescent="0.25">
      <c r="A29">
        <v>13</v>
      </c>
      <c r="B29">
        <v>1607635877.5999999</v>
      </c>
      <c r="C29">
        <v>1104.5999999046301</v>
      </c>
      <c r="D29" t="s">
        <v>341</v>
      </c>
      <c r="E29" t="s">
        <v>342</v>
      </c>
      <c r="F29" t="s">
        <v>286</v>
      </c>
      <c r="G29" t="s">
        <v>287</v>
      </c>
      <c r="H29">
        <v>1607635869.5999999</v>
      </c>
      <c r="I29">
        <f t="shared" si="0"/>
        <v>1.1311480001665465E-3</v>
      </c>
      <c r="J29">
        <f t="shared" si="1"/>
        <v>15.65003180324311</v>
      </c>
      <c r="K29">
        <f t="shared" si="2"/>
        <v>897.44906451612906</v>
      </c>
      <c r="L29">
        <f t="shared" si="3"/>
        <v>116.70485238164342</v>
      </c>
      <c r="M29">
        <f t="shared" si="4"/>
        <v>11.858659746853853</v>
      </c>
      <c r="N29">
        <f t="shared" si="5"/>
        <v>91.191950283491707</v>
      </c>
      <c r="O29">
        <f t="shared" si="6"/>
        <v>3.3426246673138843E-2</v>
      </c>
      <c r="P29">
        <f t="shared" si="7"/>
        <v>2.9559784262873787</v>
      </c>
      <c r="Q29">
        <f t="shared" si="8"/>
        <v>3.3217669976640128E-2</v>
      </c>
      <c r="R29">
        <f t="shared" si="9"/>
        <v>2.0779674877600674E-2</v>
      </c>
      <c r="S29">
        <f t="shared" si="10"/>
        <v>231.28901555984459</v>
      </c>
      <c r="T29">
        <f t="shared" si="11"/>
        <v>29.041374677394156</v>
      </c>
      <c r="U29">
        <f t="shared" si="12"/>
        <v>28.589977419354799</v>
      </c>
      <c r="V29">
        <f t="shared" si="13"/>
        <v>3.9273329070038026</v>
      </c>
      <c r="W29">
        <f t="shared" si="14"/>
        <v>14.33209305596356</v>
      </c>
      <c r="X29">
        <f t="shared" si="15"/>
        <v>0.54328477311364221</v>
      </c>
      <c r="Y29">
        <f t="shared" si="16"/>
        <v>3.7906868940373109</v>
      </c>
      <c r="Z29">
        <f t="shared" si="17"/>
        <v>3.3840481338901602</v>
      </c>
      <c r="AA29">
        <f t="shared" si="18"/>
        <v>-49.883626807344697</v>
      </c>
      <c r="AB29">
        <f t="shared" si="19"/>
        <v>-97.01333423696731</v>
      </c>
      <c r="AC29">
        <f t="shared" si="20"/>
        <v>-7.1742571626017266</v>
      </c>
      <c r="AD29">
        <f t="shared" si="21"/>
        <v>77.217797352930845</v>
      </c>
      <c r="AE29">
        <v>5</v>
      </c>
      <c r="AF29">
        <v>1</v>
      </c>
      <c r="AG29">
        <f t="shared" si="22"/>
        <v>1</v>
      </c>
      <c r="AH29">
        <f t="shared" si="23"/>
        <v>0</v>
      </c>
      <c r="AI29">
        <f t="shared" si="24"/>
        <v>53502.895064248019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343</v>
      </c>
      <c r="AQ29">
        <v>796.30416000000002</v>
      </c>
      <c r="AR29">
        <v>1012.14</v>
      </c>
      <c r="AS29">
        <f t="shared" si="27"/>
        <v>0.21324702116308014</v>
      </c>
      <c r="AT29">
        <v>0.5</v>
      </c>
      <c r="AU29">
        <f t="shared" si="28"/>
        <v>1180.1747039731313</v>
      </c>
      <c r="AV29">
        <f t="shared" si="29"/>
        <v>15.65003180324311</v>
      </c>
      <c r="AW29">
        <f t="shared" si="30"/>
        <v>125.83437003714508</v>
      </c>
      <c r="AX29">
        <f t="shared" si="31"/>
        <v>0.40056711522121441</v>
      </c>
      <c r="AY29">
        <f t="shared" si="32"/>
        <v>1.3750319531868891E-2</v>
      </c>
      <c r="AZ29">
        <f t="shared" si="33"/>
        <v>2.2229533463750073</v>
      </c>
      <c r="BA29" t="s">
        <v>344</v>
      </c>
      <c r="BB29">
        <v>606.71</v>
      </c>
      <c r="BC29">
        <f t="shared" si="34"/>
        <v>405.42999999999995</v>
      </c>
      <c r="BD29">
        <f t="shared" si="35"/>
        <v>0.53236277532496357</v>
      </c>
      <c r="BE29">
        <f t="shared" si="36"/>
        <v>0.84731694641424737</v>
      </c>
      <c r="BF29">
        <f t="shared" si="37"/>
        <v>0.72754534281313654</v>
      </c>
      <c r="BG29">
        <f t="shared" si="38"/>
        <v>0.8835063541659115</v>
      </c>
      <c r="BH29">
        <f t="shared" si="39"/>
        <v>1399.98774193548</v>
      </c>
      <c r="BI29">
        <f t="shared" si="40"/>
        <v>1180.1747039731313</v>
      </c>
      <c r="BJ29">
        <f t="shared" si="41"/>
        <v>0.84298931242179476</v>
      </c>
      <c r="BK29">
        <f t="shared" si="42"/>
        <v>0.19597862484358949</v>
      </c>
      <c r="BL29">
        <v>6</v>
      </c>
      <c r="BM29">
        <v>0.5</v>
      </c>
      <c r="BN29" t="s">
        <v>291</v>
      </c>
      <c r="BO29">
        <v>2</v>
      </c>
      <c r="BP29">
        <v>1607635869.5999999</v>
      </c>
      <c r="BQ29">
        <v>897.44906451612906</v>
      </c>
      <c r="BR29">
        <v>917.44674193548406</v>
      </c>
      <c r="BS29">
        <v>5.3466387096774204</v>
      </c>
      <c r="BT29">
        <v>3.9965548387096801</v>
      </c>
      <c r="BU29">
        <v>894.86206451612895</v>
      </c>
      <c r="BV29">
        <v>5.3846390322580699</v>
      </c>
      <c r="BW29">
        <v>500.013451612903</v>
      </c>
      <c r="BX29">
        <v>101.51238709677401</v>
      </c>
      <c r="BY29">
        <v>0.100009516129032</v>
      </c>
      <c r="BZ29">
        <v>27.9812193548387</v>
      </c>
      <c r="CA29">
        <v>28.589977419354799</v>
      </c>
      <c r="CB29">
        <v>999.9</v>
      </c>
      <c r="CC29">
        <v>0</v>
      </c>
      <c r="CD29">
        <v>0</v>
      </c>
      <c r="CE29">
        <v>10000.1961290323</v>
      </c>
      <c r="CF29">
        <v>0</v>
      </c>
      <c r="CG29">
        <v>362.93729032258102</v>
      </c>
      <c r="CH29">
        <v>1399.98774193548</v>
      </c>
      <c r="CI29">
        <v>0.900000225806452</v>
      </c>
      <c r="CJ29">
        <v>9.9999822580645104E-2</v>
      </c>
      <c r="CK29">
        <v>0</v>
      </c>
      <c r="CL29">
        <v>796.26054838709695</v>
      </c>
      <c r="CM29">
        <v>4.9997499999999997</v>
      </c>
      <c r="CN29">
        <v>10925.441935483899</v>
      </c>
      <c r="CO29">
        <v>12177.935483871001</v>
      </c>
      <c r="CP29">
        <v>49.812064516128999</v>
      </c>
      <c r="CQ29">
        <v>51.929000000000002</v>
      </c>
      <c r="CR29">
        <v>50.866870967741903</v>
      </c>
      <c r="CS29">
        <v>51.203258064516099</v>
      </c>
      <c r="CT29">
        <v>50.820129032258002</v>
      </c>
      <c r="CU29">
        <v>1255.48774193548</v>
      </c>
      <c r="CV29">
        <v>139.5</v>
      </c>
      <c r="CW29">
        <v>0</v>
      </c>
      <c r="CX29">
        <v>66.100000143051105</v>
      </c>
      <c r="CY29">
        <v>0</v>
      </c>
      <c r="CZ29">
        <v>796.30416000000002</v>
      </c>
      <c r="DA29">
        <v>3.9957692327265302</v>
      </c>
      <c r="DB29">
        <v>50.361538413199497</v>
      </c>
      <c r="DC29">
        <v>10926.208000000001</v>
      </c>
      <c r="DD29">
        <v>15</v>
      </c>
      <c r="DE29">
        <v>0</v>
      </c>
      <c r="DF29" t="s">
        <v>292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15.6580796318836</v>
      </c>
      <c r="DS29">
        <v>-7.9789079250153203E-2</v>
      </c>
      <c r="DT29">
        <v>7.07437681045264E-2</v>
      </c>
      <c r="DU29">
        <v>1</v>
      </c>
      <c r="DV29">
        <v>-20.007706451612901</v>
      </c>
      <c r="DW29">
        <v>9.7427419354844294E-2</v>
      </c>
      <c r="DX29">
        <v>8.4204681256290298E-2</v>
      </c>
      <c r="DY29">
        <v>1</v>
      </c>
      <c r="DZ29">
        <v>1.3503903225806499</v>
      </c>
      <c r="EA29">
        <v>-3.0714193548391E-2</v>
      </c>
      <c r="EB29">
        <v>2.3521856464353598E-3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1316.4</v>
      </c>
      <c r="EX29">
        <v>1316.1</v>
      </c>
      <c r="EY29">
        <v>2</v>
      </c>
      <c r="EZ29">
        <v>491.98599999999999</v>
      </c>
      <c r="FA29">
        <v>472.71600000000001</v>
      </c>
      <c r="FB29">
        <v>23.494</v>
      </c>
      <c r="FC29">
        <v>31.841100000000001</v>
      </c>
      <c r="FD29">
        <v>30.001000000000001</v>
      </c>
      <c r="FE29">
        <v>31.673300000000001</v>
      </c>
      <c r="FF29">
        <v>31.6374</v>
      </c>
      <c r="FG29">
        <v>30.070799999999998</v>
      </c>
      <c r="FH29">
        <v>0</v>
      </c>
      <c r="FI29">
        <v>100</v>
      </c>
      <c r="FJ29">
        <v>23.4941</v>
      </c>
      <c r="FK29">
        <v>917.92</v>
      </c>
      <c r="FL29">
        <v>10.945399999999999</v>
      </c>
      <c r="FM29">
        <v>101.69799999999999</v>
      </c>
      <c r="FN29">
        <v>101.07899999999999</v>
      </c>
    </row>
    <row r="30" spans="1:170" x14ac:dyDescent="0.25">
      <c r="A30">
        <v>14</v>
      </c>
      <c r="B30">
        <v>1607635998.0999999</v>
      </c>
      <c r="C30">
        <v>1225.0999999046301</v>
      </c>
      <c r="D30" t="s">
        <v>345</v>
      </c>
      <c r="E30" t="s">
        <v>346</v>
      </c>
      <c r="F30" t="s">
        <v>286</v>
      </c>
      <c r="G30" t="s">
        <v>287</v>
      </c>
      <c r="H30">
        <v>1607635990.0999999</v>
      </c>
      <c r="I30">
        <f t="shared" si="0"/>
        <v>1.0095215984235906E-3</v>
      </c>
      <c r="J30">
        <f t="shared" si="1"/>
        <v>17.859260522971383</v>
      </c>
      <c r="K30">
        <f t="shared" si="2"/>
        <v>1199.6741935483899</v>
      </c>
      <c r="L30">
        <f t="shared" si="3"/>
        <v>196.56001693793272</v>
      </c>
      <c r="M30">
        <f t="shared" si="4"/>
        <v>19.973424455795623</v>
      </c>
      <c r="N30">
        <f t="shared" si="5"/>
        <v>121.90476094623354</v>
      </c>
      <c r="O30">
        <f t="shared" si="6"/>
        <v>2.9751946954795258E-2</v>
      </c>
      <c r="P30">
        <f t="shared" si="7"/>
        <v>2.9559170457016686</v>
      </c>
      <c r="Q30">
        <f t="shared" si="8"/>
        <v>2.9586578778749116E-2</v>
      </c>
      <c r="R30">
        <f t="shared" si="9"/>
        <v>1.850639264382796E-2</v>
      </c>
      <c r="S30">
        <f t="shared" si="10"/>
        <v>231.2885554162703</v>
      </c>
      <c r="T30">
        <f t="shared" si="11"/>
        <v>29.079933980524345</v>
      </c>
      <c r="U30">
        <f t="shared" si="12"/>
        <v>28.572690322580598</v>
      </c>
      <c r="V30">
        <f t="shared" si="13"/>
        <v>3.923394055648858</v>
      </c>
      <c r="W30">
        <f t="shared" si="14"/>
        <v>14.034154249062267</v>
      </c>
      <c r="X30">
        <f t="shared" si="15"/>
        <v>0.53221421321860485</v>
      </c>
      <c r="Y30">
        <f t="shared" si="16"/>
        <v>3.7922784926933968</v>
      </c>
      <c r="Z30">
        <f t="shared" si="17"/>
        <v>3.3911798424302533</v>
      </c>
      <c r="AA30">
        <f t="shared" si="18"/>
        <v>-44.519902490480348</v>
      </c>
      <c r="AB30">
        <f t="shared" si="19"/>
        <v>-93.109070721140341</v>
      </c>
      <c r="AC30">
        <f t="shared" si="20"/>
        <v>-6.8853286340234705</v>
      </c>
      <c r="AD30">
        <f t="shared" si="21"/>
        <v>86.774253570626144</v>
      </c>
      <c r="AE30">
        <v>5</v>
      </c>
      <c r="AF30">
        <v>1</v>
      </c>
      <c r="AG30">
        <f t="shared" si="22"/>
        <v>1</v>
      </c>
      <c r="AH30">
        <f t="shared" si="23"/>
        <v>0</v>
      </c>
      <c r="AI30">
        <f t="shared" si="24"/>
        <v>53499.882270148031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347</v>
      </c>
      <c r="AQ30">
        <v>826.75160000000005</v>
      </c>
      <c r="AR30">
        <v>1071.31</v>
      </c>
      <c r="AS30">
        <f t="shared" si="27"/>
        <v>0.22827976962783869</v>
      </c>
      <c r="AT30">
        <v>0.5</v>
      </c>
      <c r="AU30">
        <f t="shared" si="28"/>
        <v>1180.1720233279782</v>
      </c>
      <c r="AV30">
        <f t="shared" si="29"/>
        <v>17.859260522971383</v>
      </c>
      <c r="AW30">
        <f t="shared" si="30"/>
        <v>134.70469880326556</v>
      </c>
      <c r="AX30">
        <f t="shared" si="31"/>
        <v>0.42550708945123256</v>
      </c>
      <c r="AY30">
        <f t="shared" si="32"/>
        <v>1.5622305594736024E-2</v>
      </c>
      <c r="AZ30">
        <f t="shared" si="33"/>
        <v>2.0449449739104462</v>
      </c>
      <c r="BA30" t="s">
        <v>348</v>
      </c>
      <c r="BB30">
        <v>615.46</v>
      </c>
      <c r="BC30">
        <f t="shared" si="34"/>
        <v>455.84999999999991</v>
      </c>
      <c r="BD30">
        <f t="shared" si="35"/>
        <v>0.53648875726664458</v>
      </c>
      <c r="BE30">
        <f t="shared" si="36"/>
        <v>0.82776144667538221</v>
      </c>
      <c r="BF30">
        <f t="shared" si="37"/>
        <v>0.68728405496959422</v>
      </c>
      <c r="BG30">
        <f t="shared" si="38"/>
        <v>0.86027148080217863</v>
      </c>
      <c r="BH30">
        <f t="shared" si="39"/>
        <v>1399.98451612903</v>
      </c>
      <c r="BI30">
        <f t="shared" si="40"/>
        <v>1180.1720233279782</v>
      </c>
      <c r="BJ30">
        <f t="shared" si="41"/>
        <v>0.84298934004724901</v>
      </c>
      <c r="BK30">
        <f t="shared" si="42"/>
        <v>0.19597868009449804</v>
      </c>
      <c r="BL30">
        <v>6</v>
      </c>
      <c r="BM30">
        <v>0.5</v>
      </c>
      <c r="BN30" t="s">
        <v>291</v>
      </c>
      <c r="BO30">
        <v>2</v>
      </c>
      <c r="BP30">
        <v>1607635990.0999999</v>
      </c>
      <c r="BQ30">
        <v>1199.6741935483899</v>
      </c>
      <c r="BR30">
        <v>1222.5580645161299</v>
      </c>
      <c r="BS30">
        <v>5.2375612903225797</v>
      </c>
      <c r="BT30">
        <v>4.0325096774193501</v>
      </c>
      <c r="BU30">
        <v>1197.0864516129</v>
      </c>
      <c r="BV30">
        <v>5.2755612903225799</v>
      </c>
      <c r="BW30">
        <v>500.01219354838702</v>
      </c>
      <c r="BX30">
        <v>101.51490322580599</v>
      </c>
      <c r="BY30">
        <v>9.9986551612903193E-2</v>
      </c>
      <c r="BZ30">
        <v>27.988419354838701</v>
      </c>
      <c r="CA30">
        <v>28.572690322580598</v>
      </c>
      <c r="CB30">
        <v>999.9</v>
      </c>
      <c r="CC30">
        <v>0</v>
      </c>
      <c r="CD30">
        <v>0</v>
      </c>
      <c r="CE30">
        <v>9999.6</v>
      </c>
      <c r="CF30">
        <v>0</v>
      </c>
      <c r="CG30">
        <v>441.44187096774198</v>
      </c>
      <c r="CH30">
        <v>1399.98451612903</v>
      </c>
      <c r="CI30">
        <v>0.89999787096774198</v>
      </c>
      <c r="CJ30">
        <v>0.10000216129032299</v>
      </c>
      <c r="CK30">
        <v>0</v>
      </c>
      <c r="CL30">
        <v>826.75606451612896</v>
      </c>
      <c r="CM30">
        <v>4.9997499999999997</v>
      </c>
      <c r="CN30">
        <v>11321.5419354839</v>
      </c>
      <c r="CO30">
        <v>12177.896774193499</v>
      </c>
      <c r="CP30">
        <v>49.479580645161299</v>
      </c>
      <c r="CQ30">
        <v>51.546161290322601</v>
      </c>
      <c r="CR30">
        <v>50.538032258064497</v>
      </c>
      <c r="CS30">
        <v>50.691290322580599</v>
      </c>
      <c r="CT30">
        <v>50.5017741935484</v>
      </c>
      <c r="CU30">
        <v>1255.4835483871</v>
      </c>
      <c r="CV30">
        <v>139.500967741935</v>
      </c>
      <c r="CW30">
        <v>0</v>
      </c>
      <c r="CX30">
        <v>120</v>
      </c>
      <c r="CY30">
        <v>0</v>
      </c>
      <c r="CZ30">
        <v>826.75160000000005</v>
      </c>
      <c r="DA30">
        <v>-1.96161538821138</v>
      </c>
      <c r="DB30">
        <v>-45.892307565764298</v>
      </c>
      <c r="DC30">
        <v>11320.995999999999</v>
      </c>
      <c r="DD30">
        <v>15</v>
      </c>
      <c r="DE30">
        <v>0</v>
      </c>
      <c r="DF30" t="s">
        <v>292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17.872019004891001</v>
      </c>
      <c r="DS30">
        <v>-1.11920926310182</v>
      </c>
      <c r="DT30">
        <v>9.5132682287217302E-2</v>
      </c>
      <c r="DU30">
        <v>0</v>
      </c>
      <c r="DV30">
        <v>-22.884445161290301</v>
      </c>
      <c r="DW30">
        <v>1.58048709677415</v>
      </c>
      <c r="DX30">
        <v>0.132581278391079</v>
      </c>
      <c r="DY30">
        <v>0</v>
      </c>
      <c r="DZ30">
        <v>1.2050503225806499</v>
      </c>
      <c r="EA30">
        <v>-0.100822741935485</v>
      </c>
      <c r="EB30">
        <v>7.5351466727471596E-3</v>
      </c>
      <c r="EC30">
        <v>1</v>
      </c>
      <c r="ED30">
        <v>1</v>
      </c>
      <c r="EE30">
        <v>3</v>
      </c>
      <c r="EF30" t="s">
        <v>293</v>
      </c>
      <c r="EG30">
        <v>100</v>
      </c>
      <c r="EH30">
        <v>100</v>
      </c>
      <c r="EI30">
        <v>2.59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1318.4</v>
      </c>
      <c r="EX30">
        <v>1318.1</v>
      </c>
      <c r="EY30">
        <v>2</v>
      </c>
      <c r="EZ30">
        <v>492.137</v>
      </c>
      <c r="FA30">
        <v>473.40100000000001</v>
      </c>
      <c r="FB30">
        <v>23.916599999999999</v>
      </c>
      <c r="FC30">
        <v>32.000999999999998</v>
      </c>
      <c r="FD30">
        <v>30.000399999999999</v>
      </c>
      <c r="FE30">
        <v>31.8492</v>
      </c>
      <c r="FF30">
        <v>31.808700000000002</v>
      </c>
      <c r="FG30">
        <v>41.6509</v>
      </c>
      <c r="FH30">
        <v>0</v>
      </c>
      <c r="FI30">
        <v>100</v>
      </c>
      <c r="FJ30">
        <v>23.920500000000001</v>
      </c>
      <c r="FK30">
        <v>1222.72</v>
      </c>
      <c r="FL30">
        <v>10.945399999999999</v>
      </c>
      <c r="FM30">
        <v>101.67400000000001</v>
      </c>
      <c r="FN30">
        <v>101.056</v>
      </c>
    </row>
    <row r="31" spans="1:170" x14ac:dyDescent="0.25">
      <c r="A31">
        <v>15</v>
      </c>
      <c r="B31">
        <v>1607636118.5999999</v>
      </c>
      <c r="C31">
        <v>1345.5999999046301</v>
      </c>
      <c r="D31" t="s">
        <v>349</v>
      </c>
      <c r="E31" t="s">
        <v>350</v>
      </c>
      <c r="F31" t="s">
        <v>286</v>
      </c>
      <c r="G31" t="s">
        <v>287</v>
      </c>
      <c r="H31">
        <v>1607636110.5999999</v>
      </c>
      <c r="I31">
        <f t="shared" si="0"/>
        <v>8.1355290449144197E-4</v>
      </c>
      <c r="J31">
        <f t="shared" si="1"/>
        <v>17.238704590972567</v>
      </c>
      <c r="K31">
        <f t="shared" si="2"/>
        <v>1400.17677419355</v>
      </c>
      <c r="L31">
        <f t="shared" si="3"/>
        <v>193.65468313948509</v>
      </c>
      <c r="M31">
        <f t="shared" si="4"/>
        <v>19.677861296581344</v>
      </c>
      <c r="N31">
        <f t="shared" si="5"/>
        <v>142.27636485005604</v>
      </c>
      <c r="O31">
        <f t="shared" si="6"/>
        <v>2.3811308435027982E-2</v>
      </c>
      <c r="P31">
        <f t="shared" si="7"/>
        <v>2.9565791254093639</v>
      </c>
      <c r="Q31">
        <f t="shared" si="8"/>
        <v>2.3705282658364857E-2</v>
      </c>
      <c r="R31">
        <f t="shared" si="9"/>
        <v>1.4825288181037208E-2</v>
      </c>
      <c r="S31">
        <f t="shared" si="10"/>
        <v>231.28891576300882</v>
      </c>
      <c r="T31">
        <f t="shared" si="11"/>
        <v>29.10508575407497</v>
      </c>
      <c r="U31">
        <f t="shared" si="12"/>
        <v>28.568645161290299</v>
      </c>
      <c r="V31">
        <f t="shared" si="13"/>
        <v>3.9224728664441342</v>
      </c>
      <c r="W31">
        <f t="shared" si="14"/>
        <v>13.50096588205176</v>
      </c>
      <c r="X31">
        <f t="shared" si="15"/>
        <v>0.51124431266008474</v>
      </c>
      <c r="Y31">
        <f t="shared" si="16"/>
        <v>3.7867239805393114</v>
      </c>
      <c r="Z31">
        <f t="shared" si="17"/>
        <v>3.4112285537840492</v>
      </c>
      <c r="AA31">
        <f t="shared" si="18"/>
        <v>-35.877683088072594</v>
      </c>
      <c r="AB31">
        <f t="shared" si="19"/>
        <v>-96.492133837063548</v>
      </c>
      <c r="AC31">
        <f t="shared" si="20"/>
        <v>-7.1328690942087389</v>
      </c>
      <c r="AD31">
        <f t="shared" si="21"/>
        <v>91.786229743663952</v>
      </c>
      <c r="AE31">
        <v>4</v>
      </c>
      <c r="AF31">
        <v>1</v>
      </c>
      <c r="AG31">
        <f t="shared" si="22"/>
        <v>1</v>
      </c>
      <c r="AH31">
        <f t="shared" si="23"/>
        <v>0</v>
      </c>
      <c r="AI31">
        <f t="shared" si="24"/>
        <v>53523.593990164598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351</v>
      </c>
      <c r="AQ31">
        <v>833.54143999999997</v>
      </c>
      <c r="AR31">
        <v>1077.99</v>
      </c>
      <c r="AS31">
        <f t="shared" si="27"/>
        <v>0.22676329093961911</v>
      </c>
      <c r="AT31">
        <v>0.5</v>
      </c>
      <c r="AU31">
        <f t="shared" si="28"/>
        <v>1180.173920102174</v>
      </c>
      <c r="AV31">
        <f t="shared" si="29"/>
        <v>17.238704590972567</v>
      </c>
      <c r="AW31">
        <f t="shared" si="30"/>
        <v>133.81006100174002</v>
      </c>
      <c r="AX31">
        <f t="shared" si="31"/>
        <v>0.41693336672881942</v>
      </c>
      <c r="AY31">
        <f t="shared" si="32"/>
        <v>1.5096463129134667E-2</v>
      </c>
      <c r="AZ31">
        <f t="shared" si="33"/>
        <v>2.0260763086856093</v>
      </c>
      <c r="BA31" t="s">
        <v>352</v>
      </c>
      <c r="BB31">
        <v>628.54</v>
      </c>
      <c r="BC31">
        <f t="shared" si="34"/>
        <v>449.45000000000005</v>
      </c>
      <c r="BD31">
        <f t="shared" si="35"/>
        <v>0.5438837690510625</v>
      </c>
      <c r="BE31">
        <f t="shared" si="36"/>
        <v>0.82933617867964804</v>
      </c>
      <c r="BF31">
        <f t="shared" si="37"/>
        <v>0.67431652969548039</v>
      </c>
      <c r="BG31">
        <f t="shared" si="38"/>
        <v>0.85764837865464227</v>
      </c>
      <c r="BH31">
        <f t="shared" si="39"/>
        <v>1399.98677419355</v>
      </c>
      <c r="BI31">
        <f t="shared" si="40"/>
        <v>1180.173920102174</v>
      </c>
      <c r="BJ31">
        <f t="shared" si="41"/>
        <v>0.84298933522568653</v>
      </c>
      <c r="BK31">
        <f t="shared" si="42"/>
        <v>0.19597867045137288</v>
      </c>
      <c r="BL31">
        <v>6</v>
      </c>
      <c r="BM31">
        <v>0.5</v>
      </c>
      <c r="BN31" t="s">
        <v>291</v>
      </c>
      <c r="BO31">
        <v>2</v>
      </c>
      <c r="BP31">
        <v>1607636110.5999999</v>
      </c>
      <c r="BQ31">
        <v>1400.17677419355</v>
      </c>
      <c r="BR31">
        <v>1422.2296774193501</v>
      </c>
      <c r="BS31">
        <v>5.0312812903225801</v>
      </c>
      <c r="BT31">
        <v>4.0599509677419396</v>
      </c>
      <c r="BU31">
        <v>1397.5890322580599</v>
      </c>
      <c r="BV31">
        <v>5.0692812903225803</v>
      </c>
      <c r="BW31">
        <v>500.01096774193502</v>
      </c>
      <c r="BX31">
        <v>101.51319354838699</v>
      </c>
      <c r="BY31">
        <v>9.9950929032258107E-2</v>
      </c>
      <c r="BZ31">
        <v>27.963280645161301</v>
      </c>
      <c r="CA31">
        <v>28.568645161290299</v>
      </c>
      <c r="CB31">
        <v>999.9</v>
      </c>
      <c r="CC31">
        <v>0</v>
      </c>
      <c r="CD31">
        <v>0</v>
      </c>
      <c r="CE31">
        <v>10003.525483871001</v>
      </c>
      <c r="CF31">
        <v>0</v>
      </c>
      <c r="CG31">
        <v>599.43806451612897</v>
      </c>
      <c r="CH31">
        <v>1399.98677419355</v>
      </c>
      <c r="CI31">
        <v>0.89999722580645203</v>
      </c>
      <c r="CJ31">
        <v>0.100002822580645</v>
      </c>
      <c r="CK31">
        <v>0</v>
      </c>
      <c r="CL31">
        <v>833.62948387096799</v>
      </c>
      <c r="CM31">
        <v>4.9997499999999997</v>
      </c>
      <c r="CN31">
        <v>11370.293548387101</v>
      </c>
      <c r="CO31">
        <v>12177.9225806452</v>
      </c>
      <c r="CP31">
        <v>48.576354838709698</v>
      </c>
      <c r="CQ31">
        <v>50.639000000000003</v>
      </c>
      <c r="CR31">
        <v>49.598548387096798</v>
      </c>
      <c r="CS31">
        <v>49.713419354838699</v>
      </c>
      <c r="CT31">
        <v>49.630870967741899</v>
      </c>
      <c r="CU31">
        <v>1255.48580645161</v>
      </c>
      <c r="CV31">
        <v>139.50096774193599</v>
      </c>
      <c r="CW31">
        <v>0</v>
      </c>
      <c r="CX31">
        <v>120.10000014305101</v>
      </c>
      <c r="CY31">
        <v>0</v>
      </c>
      <c r="CZ31">
        <v>833.54143999999997</v>
      </c>
      <c r="DA31">
        <v>-6.68607691181181</v>
      </c>
      <c r="DB31">
        <v>-99.592307628730296</v>
      </c>
      <c r="DC31">
        <v>11368.74</v>
      </c>
      <c r="DD31">
        <v>15</v>
      </c>
      <c r="DE31">
        <v>0</v>
      </c>
      <c r="DF31" t="s">
        <v>292</v>
      </c>
      <c r="DG31">
        <v>1607556896.0999999</v>
      </c>
      <c r="DH31">
        <v>1607556911.0999999</v>
      </c>
      <c r="DI31">
        <v>0</v>
      </c>
      <c r="DJ31">
        <v>2.4E-2</v>
      </c>
      <c r="DK31">
        <v>0</v>
      </c>
      <c r="DL31">
        <v>2.5870000000000002</v>
      </c>
      <c r="DM31">
        <v>-3.7999999999999999E-2</v>
      </c>
      <c r="DN31">
        <v>394</v>
      </c>
      <c r="DO31">
        <v>9</v>
      </c>
      <c r="DP31">
        <v>0.04</v>
      </c>
      <c r="DQ31">
        <v>0.02</v>
      </c>
      <c r="DR31">
        <v>17.255506970127598</v>
      </c>
      <c r="DS31">
        <v>-2.6020807832728599</v>
      </c>
      <c r="DT31">
        <v>0.26508473862392101</v>
      </c>
      <c r="DU31">
        <v>0</v>
      </c>
      <c r="DV31">
        <v>-22.071248387096801</v>
      </c>
      <c r="DW31">
        <v>3.0454838709677801</v>
      </c>
      <c r="DX31">
        <v>0.32041550732776303</v>
      </c>
      <c r="DY31">
        <v>0</v>
      </c>
      <c r="DZ31">
        <v>0.97211164516129001</v>
      </c>
      <c r="EA31">
        <v>-9.1734629032261095E-2</v>
      </c>
      <c r="EB31">
        <v>6.8918722000974901E-3</v>
      </c>
      <c r="EC31">
        <v>1</v>
      </c>
      <c r="ED31">
        <v>1</v>
      </c>
      <c r="EE31">
        <v>3</v>
      </c>
      <c r="EF31" t="s">
        <v>293</v>
      </c>
      <c r="EG31">
        <v>100</v>
      </c>
      <c r="EH31">
        <v>100</v>
      </c>
      <c r="EI31">
        <v>2.58</v>
      </c>
      <c r="EJ31">
        <v>-3.7999999999999999E-2</v>
      </c>
      <c r="EK31">
        <v>2.5870000000000002</v>
      </c>
      <c r="EL31">
        <v>0</v>
      </c>
      <c r="EM31">
        <v>0</v>
      </c>
      <c r="EN31">
        <v>0</v>
      </c>
      <c r="EO31">
        <v>-3.7999999999999999E-2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1320.4</v>
      </c>
      <c r="EX31">
        <v>1320.1</v>
      </c>
      <c r="EY31">
        <v>2</v>
      </c>
      <c r="EZ31">
        <v>492.48099999999999</v>
      </c>
      <c r="FA31">
        <v>473.392</v>
      </c>
      <c r="FB31">
        <v>23.995799999999999</v>
      </c>
      <c r="FC31">
        <v>32.127200000000002</v>
      </c>
      <c r="FD31">
        <v>30.000299999999999</v>
      </c>
      <c r="FE31">
        <v>31.994900000000001</v>
      </c>
      <c r="FF31">
        <v>31.959299999999999</v>
      </c>
      <c r="FG31">
        <v>49.0852</v>
      </c>
      <c r="FH31">
        <v>0</v>
      </c>
      <c r="FI31">
        <v>100</v>
      </c>
      <c r="FJ31">
        <v>24.012599999999999</v>
      </c>
      <c r="FK31">
        <v>1421.62</v>
      </c>
      <c r="FL31">
        <v>10.945399999999999</v>
      </c>
      <c r="FM31">
        <v>101.651</v>
      </c>
      <c r="FN31">
        <v>101.03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2020-12-10T13:39:42Z</dcterms:created>
  <dcterms:modified xsi:type="dcterms:W3CDTF">2021-05-04T23:11:46Z</dcterms:modified>
</cp:coreProperties>
</file>