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B7BE0D35-F731-4AA4-BC9B-AFFE0A0EAB8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 s="1"/>
  <c r="Z31" i="1"/>
  <c r="Y31" i="1"/>
  <c r="X31" i="1" s="1"/>
  <c r="Q31" i="1"/>
  <c r="BO30" i="1"/>
  <c r="BN30" i="1"/>
  <c r="BL30" i="1"/>
  <c r="BM30" i="1" s="1"/>
  <c r="BJ30" i="1"/>
  <c r="BK30" i="1" s="1"/>
  <c r="BI30" i="1"/>
  <c r="BH30" i="1"/>
  <c r="BG30" i="1"/>
  <c r="BF30" i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BI29" i="1"/>
  <c r="BH29" i="1"/>
  <c r="BG29" i="1"/>
  <c r="BF29" i="1"/>
  <c r="BJ29" i="1" s="1"/>
  <c r="BK29" i="1" s="1"/>
  <c r="BE29" i="1"/>
  <c r="BA29" i="1"/>
  <c r="AU29" i="1"/>
  <c r="AO29" i="1"/>
  <c r="AJ29" i="1"/>
  <c r="AH29" i="1" s="1"/>
  <c r="Z29" i="1"/>
  <c r="Y29" i="1"/>
  <c r="X29" i="1" s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BA27" i="1"/>
  <c r="AU27" i="1"/>
  <c r="AO27" i="1"/>
  <c r="AJ27" i="1"/>
  <c r="AH27" i="1" s="1"/>
  <c r="Z27" i="1"/>
  <c r="Y27" i="1"/>
  <c r="X27" i="1" s="1"/>
  <c r="Q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Z26" i="1"/>
  <c r="Y26" i="1"/>
  <c r="X26" i="1" s="1"/>
  <c r="Q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 s="1"/>
  <c r="Z25" i="1"/>
  <c r="Y25" i="1"/>
  <c r="X25" i="1" s="1"/>
  <c r="Q25" i="1"/>
  <c r="BO24" i="1"/>
  <c r="BN24" i="1"/>
  <c r="BL24" i="1"/>
  <c r="BM24" i="1" s="1"/>
  <c r="BK24" i="1"/>
  <c r="BJ24" i="1"/>
  <c r="BI24" i="1"/>
  <c r="BH24" i="1"/>
  <c r="BG24" i="1"/>
  <c r="BF24" i="1"/>
  <c r="BE24" i="1"/>
  <c r="BA24" i="1"/>
  <c r="AU24" i="1"/>
  <c r="AO24" i="1"/>
  <c r="AJ24" i="1"/>
  <c r="AI24" i="1"/>
  <c r="AH24" i="1"/>
  <c r="O24" i="1" s="1"/>
  <c r="Z24" i="1"/>
  <c r="Y24" i="1"/>
  <c r="X24" i="1" s="1"/>
  <c r="Q24" i="1"/>
  <c r="BO23" i="1"/>
  <c r="BN23" i="1"/>
  <c r="BL23" i="1"/>
  <c r="BM23" i="1" s="1"/>
  <c r="BI23" i="1"/>
  <c r="BH23" i="1"/>
  <c r="BG23" i="1"/>
  <c r="BF23" i="1"/>
  <c r="BJ23" i="1" s="1"/>
  <c r="BK23" i="1" s="1"/>
  <c r="BE23" i="1"/>
  <c r="BA23" i="1"/>
  <c r="AU23" i="1"/>
  <c r="AO23" i="1"/>
  <c r="AJ23" i="1"/>
  <c r="AH23" i="1" s="1"/>
  <c r="Z23" i="1"/>
  <c r="Y23" i="1"/>
  <c r="X23" i="1" s="1"/>
  <c r="Q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I22" i="1"/>
  <c r="AH22" i="1"/>
  <c r="O22" i="1" s="1"/>
  <c r="Z22" i="1"/>
  <c r="Y22" i="1"/>
  <c r="X22" i="1" s="1"/>
  <c r="Q22" i="1"/>
  <c r="BO21" i="1"/>
  <c r="BN21" i="1"/>
  <c r="BL21" i="1"/>
  <c r="BM21" i="1" s="1"/>
  <c r="BI21" i="1"/>
  <c r="BH21" i="1"/>
  <c r="BG21" i="1"/>
  <c r="BF21" i="1"/>
  <c r="BJ21" i="1" s="1"/>
  <c r="BK21" i="1" s="1"/>
  <c r="BE21" i="1"/>
  <c r="BA21" i="1"/>
  <c r="AU21" i="1"/>
  <c r="AO21" i="1"/>
  <c r="AJ21" i="1"/>
  <c r="AI21" i="1"/>
  <c r="AH21" i="1"/>
  <c r="J21" i="1" s="1"/>
  <c r="I21" i="1" s="1"/>
  <c r="Z21" i="1"/>
  <c r="Y21" i="1"/>
  <c r="X21" i="1" s="1"/>
  <c r="Q21" i="1"/>
  <c r="L21" i="1"/>
  <c r="K21" i="1"/>
  <c r="AX21" i="1" s="1"/>
  <c r="BO20" i="1"/>
  <c r="BN20" i="1"/>
  <c r="BL20" i="1"/>
  <c r="BM20" i="1" s="1"/>
  <c r="BK20" i="1"/>
  <c r="BJ20" i="1"/>
  <c r="BI20" i="1"/>
  <c r="BH20" i="1"/>
  <c r="BG20" i="1"/>
  <c r="BF20" i="1"/>
  <c r="BE20" i="1"/>
  <c r="BA20" i="1"/>
  <c r="AU20" i="1"/>
  <c r="AO20" i="1"/>
  <c r="AJ20" i="1"/>
  <c r="AI20" i="1"/>
  <c r="AH20" i="1"/>
  <c r="O20" i="1" s="1"/>
  <c r="Z20" i="1"/>
  <c r="Y20" i="1"/>
  <c r="X20" i="1" s="1"/>
  <c r="Q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BA19" i="1"/>
  <c r="AU19" i="1"/>
  <c r="AO19" i="1"/>
  <c r="AJ19" i="1"/>
  <c r="AI19" i="1"/>
  <c r="AH19" i="1"/>
  <c r="J19" i="1" s="1"/>
  <c r="I19" i="1" s="1"/>
  <c r="Z19" i="1"/>
  <c r="Y19" i="1"/>
  <c r="X19" i="1" s="1"/>
  <c r="Q19" i="1"/>
  <c r="L19" i="1"/>
  <c r="K19" i="1"/>
  <c r="AX19" i="1" s="1"/>
  <c r="BO18" i="1"/>
  <c r="BN18" i="1"/>
  <c r="BL18" i="1"/>
  <c r="BM18" i="1" s="1"/>
  <c r="BK18" i="1"/>
  <c r="BJ18" i="1"/>
  <c r="BI18" i="1"/>
  <c r="BH18" i="1"/>
  <c r="BG18" i="1"/>
  <c r="BF18" i="1"/>
  <c r="BE18" i="1"/>
  <c r="BA18" i="1"/>
  <c r="AU18" i="1"/>
  <c r="AO18" i="1"/>
  <c r="AJ18" i="1"/>
  <c r="AI18" i="1"/>
  <c r="AH18" i="1"/>
  <c r="O18" i="1" s="1"/>
  <c r="Z18" i="1"/>
  <c r="Y18" i="1"/>
  <c r="X18" i="1" s="1"/>
  <c r="Q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A17" i="1"/>
  <c r="AU17" i="1"/>
  <c r="AO17" i="1"/>
  <c r="AJ17" i="1"/>
  <c r="AI17" i="1"/>
  <c r="AH17" i="1"/>
  <c r="J17" i="1" s="1"/>
  <c r="I17" i="1" s="1"/>
  <c r="Z17" i="1"/>
  <c r="Y17" i="1"/>
  <c r="X17" i="1" s="1"/>
  <c r="Q17" i="1"/>
  <c r="L17" i="1"/>
  <c r="K17" i="1"/>
  <c r="AX17" i="1" s="1"/>
  <c r="T21" i="1" l="1"/>
  <c r="AW21" i="1"/>
  <c r="AZ21" i="1" s="1"/>
  <c r="T23" i="1"/>
  <c r="AW23" i="1"/>
  <c r="O26" i="1"/>
  <c r="L26" i="1"/>
  <c r="K26" i="1"/>
  <c r="AX26" i="1" s="1"/>
  <c r="AZ26" i="1" s="1"/>
  <c r="J26" i="1"/>
  <c r="I26" i="1" s="1"/>
  <c r="AI26" i="1"/>
  <c r="T27" i="1"/>
  <c r="AW27" i="1"/>
  <c r="AB17" i="1"/>
  <c r="AY21" i="1"/>
  <c r="AW22" i="1"/>
  <c r="T22" i="1"/>
  <c r="AY23" i="1"/>
  <c r="L25" i="1"/>
  <c r="K25" i="1"/>
  <c r="AX25" i="1" s="1"/>
  <c r="J25" i="1"/>
  <c r="I25" i="1" s="1"/>
  <c r="AI25" i="1"/>
  <c r="O25" i="1"/>
  <c r="AW26" i="1"/>
  <c r="T26" i="1"/>
  <c r="AY27" i="1"/>
  <c r="AZ19" i="1"/>
  <c r="T19" i="1"/>
  <c r="AW19" i="1"/>
  <c r="AY22" i="1"/>
  <c r="AY24" i="1"/>
  <c r="T25" i="1"/>
  <c r="AW25" i="1"/>
  <c r="AY25" i="1" s="1"/>
  <c r="AY26" i="1"/>
  <c r="AY19" i="1"/>
  <c r="AW24" i="1"/>
  <c r="T24" i="1"/>
  <c r="T17" i="1"/>
  <c r="AW17" i="1"/>
  <c r="AZ17" i="1" s="1"/>
  <c r="O30" i="1"/>
  <c r="L30" i="1"/>
  <c r="K30" i="1"/>
  <c r="AX30" i="1" s="1"/>
  <c r="AZ30" i="1" s="1"/>
  <c r="J30" i="1"/>
  <c r="I30" i="1" s="1"/>
  <c r="AI30" i="1"/>
  <c r="L31" i="1"/>
  <c r="K31" i="1"/>
  <c r="AX31" i="1" s="1"/>
  <c r="J31" i="1"/>
  <c r="I31" i="1" s="1"/>
  <c r="AI31" i="1"/>
  <c r="O31" i="1"/>
  <c r="AW20" i="1"/>
  <c r="AY20" i="1" s="1"/>
  <c r="T20" i="1"/>
  <c r="AB21" i="1"/>
  <c r="L29" i="1"/>
  <c r="K29" i="1"/>
  <c r="AX29" i="1" s="1"/>
  <c r="J29" i="1"/>
  <c r="I29" i="1" s="1"/>
  <c r="AI29" i="1"/>
  <c r="O29" i="1"/>
  <c r="T31" i="1"/>
  <c r="AW31" i="1"/>
  <c r="O28" i="1"/>
  <c r="L28" i="1"/>
  <c r="K28" i="1"/>
  <c r="AX28" i="1" s="1"/>
  <c r="AZ28" i="1" s="1"/>
  <c r="J28" i="1"/>
  <c r="I28" i="1" s="1"/>
  <c r="AI28" i="1"/>
  <c r="T29" i="1"/>
  <c r="AW29" i="1"/>
  <c r="AY30" i="1"/>
  <c r="AW30" i="1"/>
  <c r="T30" i="1"/>
  <c r="AY31" i="1"/>
  <c r="AW18" i="1"/>
  <c r="AY18" i="1" s="1"/>
  <c r="T18" i="1"/>
  <c r="AB19" i="1"/>
  <c r="L23" i="1"/>
  <c r="K23" i="1"/>
  <c r="AX23" i="1" s="1"/>
  <c r="AZ23" i="1" s="1"/>
  <c r="J23" i="1"/>
  <c r="I23" i="1" s="1"/>
  <c r="AI23" i="1"/>
  <c r="O23" i="1"/>
  <c r="L27" i="1"/>
  <c r="K27" i="1"/>
  <c r="AX27" i="1" s="1"/>
  <c r="AZ27" i="1" s="1"/>
  <c r="J27" i="1"/>
  <c r="I27" i="1" s="1"/>
  <c r="AI27" i="1"/>
  <c r="O27" i="1"/>
  <c r="AW28" i="1"/>
  <c r="AY28" i="1" s="1"/>
  <c r="T28" i="1"/>
  <c r="AY29" i="1"/>
  <c r="J18" i="1"/>
  <c r="I18" i="1" s="1"/>
  <c r="J20" i="1"/>
  <c r="I20" i="1" s="1"/>
  <c r="J22" i="1"/>
  <c r="I22" i="1" s="1"/>
  <c r="J24" i="1"/>
  <c r="I24" i="1" s="1"/>
  <c r="O17" i="1"/>
  <c r="K18" i="1"/>
  <c r="AX18" i="1" s="1"/>
  <c r="AZ18" i="1" s="1"/>
  <c r="O19" i="1"/>
  <c r="K20" i="1"/>
  <c r="AX20" i="1" s="1"/>
  <c r="AZ20" i="1" s="1"/>
  <c r="O21" i="1"/>
  <c r="K22" i="1"/>
  <c r="AX22" i="1" s="1"/>
  <c r="AZ22" i="1" s="1"/>
  <c r="K24" i="1"/>
  <c r="AX24" i="1" s="1"/>
  <c r="AZ24" i="1" s="1"/>
  <c r="L18" i="1"/>
  <c r="L20" i="1"/>
  <c r="L22" i="1"/>
  <c r="L24" i="1"/>
  <c r="AB18" i="1" l="1"/>
  <c r="U18" i="1"/>
  <c r="V18" i="1" s="1"/>
  <c r="AB28" i="1"/>
  <c r="U31" i="1"/>
  <c r="V31" i="1" s="1"/>
  <c r="U20" i="1"/>
  <c r="V20" i="1" s="1"/>
  <c r="R20" i="1" s="1"/>
  <c r="P20" i="1" s="1"/>
  <c r="S20" i="1" s="1"/>
  <c r="M20" i="1" s="1"/>
  <c r="N20" i="1" s="1"/>
  <c r="U19" i="1"/>
  <c r="V19" i="1" s="1"/>
  <c r="U28" i="1"/>
  <c r="V28" i="1" s="1"/>
  <c r="AB30" i="1"/>
  <c r="AB25" i="1"/>
  <c r="AB23" i="1"/>
  <c r="U30" i="1"/>
  <c r="V30" i="1" s="1"/>
  <c r="R30" i="1" s="1"/>
  <c r="P30" i="1" s="1"/>
  <c r="S30" i="1" s="1"/>
  <c r="M30" i="1" s="1"/>
  <c r="N30" i="1" s="1"/>
  <c r="AY17" i="1"/>
  <c r="U17" i="1"/>
  <c r="V17" i="1" s="1"/>
  <c r="AZ25" i="1"/>
  <c r="AB29" i="1"/>
  <c r="U25" i="1"/>
  <c r="V25" i="1" s="1"/>
  <c r="U23" i="1"/>
  <c r="V23" i="1" s="1"/>
  <c r="AB24" i="1"/>
  <c r="R24" i="1"/>
  <c r="P24" i="1" s="1"/>
  <c r="S24" i="1" s="1"/>
  <c r="M24" i="1" s="1"/>
  <c r="N24" i="1" s="1"/>
  <c r="AZ29" i="1"/>
  <c r="U27" i="1"/>
  <c r="V27" i="1" s="1"/>
  <c r="AB22" i="1"/>
  <c r="R22" i="1"/>
  <c r="P22" i="1" s="1"/>
  <c r="S22" i="1" s="1"/>
  <c r="M22" i="1" s="1"/>
  <c r="N22" i="1" s="1"/>
  <c r="AB27" i="1"/>
  <c r="AB31" i="1"/>
  <c r="U24" i="1"/>
  <c r="V24" i="1" s="1"/>
  <c r="U26" i="1"/>
  <c r="V26" i="1" s="1"/>
  <c r="R26" i="1" s="1"/>
  <c r="P26" i="1" s="1"/>
  <c r="S26" i="1" s="1"/>
  <c r="M26" i="1" s="1"/>
  <c r="N26" i="1" s="1"/>
  <c r="U22" i="1"/>
  <c r="V22" i="1" s="1"/>
  <c r="U21" i="1"/>
  <c r="V21" i="1" s="1"/>
  <c r="AB20" i="1"/>
  <c r="U29" i="1"/>
  <c r="V29" i="1" s="1"/>
  <c r="AZ31" i="1"/>
  <c r="AB26" i="1"/>
  <c r="W23" i="1" l="1"/>
  <c r="AA23" i="1" s="1"/>
  <c r="AD23" i="1"/>
  <c r="AE23" i="1" s="1"/>
  <c r="AC23" i="1"/>
  <c r="W31" i="1"/>
  <c r="AA31" i="1" s="1"/>
  <c r="AD31" i="1"/>
  <c r="AE31" i="1" s="1"/>
  <c r="AC31" i="1"/>
  <c r="W26" i="1"/>
  <c r="AA26" i="1" s="1"/>
  <c r="AD26" i="1"/>
  <c r="AE26" i="1" s="1"/>
  <c r="AC26" i="1"/>
  <c r="W30" i="1"/>
  <c r="AA30" i="1" s="1"/>
  <c r="AD30" i="1"/>
  <c r="AE30" i="1" s="1"/>
  <c r="AC30" i="1"/>
  <c r="W28" i="1"/>
  <c r="AA28" i="1" s="1"/>
  <c r="AD28" i="1"/>
  <c r="AC28" i="1"/>
  <c r="R28" i="1"/>
  <c r="P28" i="1" s="1"/>
  <c r="S28" i="1" s="1"/>
  <c r="M28" i="1" s="1"/>
  <c r="N28" i="1" s="1"/>
  <c r="W25" i="1"/>
  <c r="AA25" i="1" s="1"/>
  <c r="AD25" i="1"/>
  <c r="AE25" i="1" s="1"/>
  <c r="AC25" i="1"/>
  <c r="W24" i="1"/>
  <c r="AA24" i="1" s="1"/>
  <c r="AD24" i="1"/>
  <c r="AE24" i="1" s="1"/>
  <c r="AC24" i="1"/>
  <c r="W27" i="1"/>
  <c r="AA27" i="1" s="1"/>
  <c r="AD27" i="1"/>
  <c r="AE27" i="1" s="1"/>
  <c r="AC27" i="1"/>
  <c r="W29" i="1"/>
  <c r="AA29" i="1" s="1"/>
  <c r="AD29" i="1"/>
  <c r="AE29" i="1" s="1"/>
  <c r="AC29" i="1"/>
  <c r="R29" i="1"/>
  <c r="P29" i="1" s="1"/>
  <c r="S29" i="1" s="1"/>
  <c r="M29" i="1" s="1"/>
  <c r="N29" i="1" s="1"/>
  <c r="R23" i="1"/>
  <c r="P23" i="1" s="1"/>
  <c r="S23" i="1" s="1"/>
  <c r="M23" i="1" s="1"/>
  <c r="N23" i="1" s="1"/>
  <c r="W19" i="1"/>
  <c r="AA19" i="1" s="1"/>
  <c r="AD19" i="1"/>
  <c r="AE19" i="1" s="1"/>
  <c r="R19" i="1"/>
  <c r="P19" i="1" s="1"/>
  <c r="S19" i="1" s="1"/>
  <c r="M19" i="1" s="1"/>
  <c r="N19" i="1" s="1"/>
  <c r="AC19" i="1"/>
  <c r="W18" i="1"/>
  <c r="AA18" i="1" s="1"/>
  <c r="AD18" i="1"/>
  <c r="AC18" i="1"/>
  <c r="W21" i="1"/>
  <c r="AA21" i="1" s="1"/>
  <c r="AD21" i="1"/>
  <c r="AC21" i="1"/>
  <c r="R21" i="1"/>
  <c r="P21" i="1" s="1"/>
  <c r="S21" i="1" s="1"/>
  <c r="M21" i="1" s="1"/>
  <c r="N21" i="1" s="1"/>
  <c r="R31" i="1"/>
  <c r="P31" i="1" s="1"/>
  <c r="S31" i="1" s="1"/>
  <c r="M31" i="1" s="1"/>
  <c r="N31" i="1" s="1"/>
  <c r="W20" i="1"/>
  <c r="AA20" i="1" s="1"/>
  <c r="AD20" i="1"/>
  <c r="AC20" i="1"/>
  <c r="R18" i="1"/>
  <c r="P18" i="1" s="1"/>
  <c r="S18" i="1" s="1"/>
  <c r="M18" i="1" s="1"/>
  <c r="N18" i="1" s="1"/>
  <c r="R25" i="1"/>
  <c r="P25" i="1" s="1"/>
  <c r="S25" i="1" s="1"/>
  <c r="M25" i="1" s="1"/>
  <c r="N25" i="1" s="1"/>
  <c r="W22" i="1"/>
  <c r="AA22" i="1" s="1"/>
  <c r="AD22" i="1"/>
  <c r="AC22" i="1"/>
  <c r="R27" i="1"/>
  <c r="P27" i="1" s="1"/>
  <c r="S27" i="1" s="1"/>
  <c r="M27" i="1" s="1"/>
  <c r="N27" i="1" s="1"/>
  <c r="W17" i="1"/>
  <c r="AA17" i="1" s="1"/>
  <c r="AD17" i="1"/>
  <c r="AC17" i="1"/>
  <c r="R17" i="1"/>
  <c r="P17" i="1" s="1"/>
  <c r="S17" i="1" s="1"/>
  <c r="M17" i="1" s="1"/>
  <c r="N17" i="1" s="1"/>
  <c r="AE21" i="1" l="1"/>
  <c r="AE28" i="1"/>
  <c r="AE17" i="1"/>
  <c r="AE20" i="1"/>
  <c r="AE18" i="1"/>
  <c r="AE22" i="1"/>
</calcChain>
</file>

<file path=xl/sharedStrings.xml><?xml version="1.0" encoding="utf-8"?>
<sst xmlns="http://schemas.openxmlformats.org/spreadsheetml/2006/main" count="702" uniqueCount="358">
  <si>
    <t>File opened</t>
  </si>
  <si>
    <t>2020-12-11 10:49:47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</si>
  <si>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</si>
  <si>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</si>
  <si>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</si>
  <si>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</si>
  <si>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</si>
  <si>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</si>
  <si>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</si>
  <si>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</si>
  <si>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</si>
  <si>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</si>
  <si>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</si>
  <si>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"h2oazero": "1.16161", "h2obspanconc2": "0", "h2obspan2a": "0.0678114", "h2oaspan2a": "0.0668561", "h2obspanconc1": "12.17", "co2aspanconc1": "400", "tbzero": "0.0513058", "h2obspan2b": "0.0677395", "flowazero": "0.317", "co2aspan2a": "0.0865215", "co2azero": "0.892502", "h2oaspanconc2": "0", "co2bzero": "0.898612", "chamberpressurezero": "2.57375", "co2bspan1": "0.999577", "tazero": "0.00104713", "h2oaspan1": "1.00398", "co2aspan1": "1.00054", "co2bspan2a": "0.0873229", "co2aspan2b": "0.086568", "h2obzero": "1.16501", "co2aspanconc2": "0", "ssa_ref": "37127.4", "ssb_ref": "34919.1", "h2obspan1": "0.998939", "co2bspan2b": "0.087286", "h2oaspan2b": "0.0671222", "h2oaspanconc1": "12.17", "h2obspan2": "0", "flowmeterzero": "0.990581", "oxygen": "21", "co2bspanconc1": "400", "flowbzero": "0.26", "co2bspan2": "0", "h2oaspan2": "0", "co2aspan2": "0"}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</si>
  <si>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</si>
  <si>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</si>
  <si>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</si>
  <si>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</si>
  <si>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</si>
  <si>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</si>
  <si>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</si>
  <si>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</si>
  <si>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</si>
  <si>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</si>
  <si>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10:49:47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</si>
  <si>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</si>
  <si>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</si>
  <si>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</si>
  <si>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</si>
  <si>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</si>
  <si>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</si>
  <si>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</si>
  <si>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</si>
  <si>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</si>
  <si>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</si>
  <si>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</si>
  <si>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</si>
  <si>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</si>
  <si>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</si>
  <si>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</si>
  <si>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</si>
  <si>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</si>
  <si>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</si>
  <si>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</si>
  <si>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</si>
  <si>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</si>
  <si>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</si>
  <si>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</si>
  <si>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</si>
  <si>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</si>
  <si>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</si>
  <si>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</si>
  <si>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</si>
  <si>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</si>
  <si>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</si>
  <si>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</si>
  <si>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</si>
  <si>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</si>
  <si>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</si>
  <si>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</si>
  <si>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</si>
  <si>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</si>
  <si>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</si>
  <si>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</si>
  <si>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</si>
  <si>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</si>
  <si>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</si>
  <si>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</si>
  <si>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</si>
  <si>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</si>
  <si>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</si>
  <si>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</si>
  <si>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</si>
  <si>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</si>
  <si>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</si>
  <si>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</si>
  <si>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</si>
  <si>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</si>
  <si>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1.84443 90.2235 373.67 601.075 833.266 1032.8 1221.31 1382.26</t>
  </si>
  <si>
    <t>Fs_true</t>
  </si>
  <si>
    <t>0.788865 103.6 401.89 601.475 801.735 1001.3 1201.27 1401.46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</si>
  <si>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</si>
  <si>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</si>
  <si>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</si>
  <si>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</si>
  <si>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</si>
  <si>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</si>
  <si>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</si>
  <si>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</si>
  <si>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</si>
  <si>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</si>
  <si>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</si>
  <si>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</si>
  <si>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</si>
  <si>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</si>
  <si>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</si>
  <si>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</si>
  <si>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</si>
  <si>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</si>
  <si>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</si>
  <si>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</si>
  <si>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</si>
  <si>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</si>
  <si>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</si>
  <si>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</si>
  <si>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</si>
  <si>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</si>
  <si>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</si>
  <si>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</si>
  <si>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</si>
  <si>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</si>
  <si>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</si>
  <si>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</si>
  <si>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</si>
  <si>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</si>
  <si>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</si>
  <si>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</si>
  <si>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</si>
  <si>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</si>
  <si>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</si>
  <si>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</si>
  <si>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</si>
  <si>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</si>
  <si>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</si>
  <si>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</si>
  <si>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</si>
  <si>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</si>
  <si>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</si>
  <si>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</si>
  <si>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</si>
  <si>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</si>
  <si>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</si>
  <si>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</si>
  <si>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</si>
  <si>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</si>
  <si>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</si>
  <si>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</si>
  <si>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</si>
  <si>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</si>
  <si>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</si>
  <si>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</si>
  <si>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</si>
  <si>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</si>
  <si>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</si>
  <si>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</si>
  <si>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</si>
  <si>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</si>
  <si>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</si>
  <si>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</si>
  <si>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</si>
  <si>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</si>
  <si>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</si>
  <si>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</si>
  <si>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</si>
  <si>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</si>
  <si>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</si>
  <si>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</si>
  <si>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</si>
  <si>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</si>
  <si>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</si>
  <si>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</si>
  <si>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</si>
  <si>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</si>
  <si>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</si>
  <si>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</si>
  <si>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</si>
  <si>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</si>
  <si>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</si>
  <si>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</si>
  <si>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</si>
  <si>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</si>
  <si>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</si>
  <si>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</si>
  <si>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</si>
  <si>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</si>
  <si>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</si>
  <si>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</si>
  <si>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</si>
  <si>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</si>
  <si>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</si>
  <si>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</si>
  <si>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</si>
  <si>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</si>
  <si>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</si>
  <si>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</si>
  <si>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</si>
  <si>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</si>
  <si>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</si>
  <si>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</si>
  <si>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</si>
  <si>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</si>
  <si>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</si>
  <si>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</si>
  <si>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</si>
  <si>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</si>
  <si>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</si>
  <si>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</si>
  <si>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</si>
  <si>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</si>
  <si>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</si>
  <si>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</si>
  <si>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</si>
  <si>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</si>
  <si>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</si>
  <si>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</si>
  <si>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</si>
  <si>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</si>
  <si>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</si>
  <si>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</si>
  <si>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</si>
  <si>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</si>
  <si>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</si>
  <si>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</si>
  <si>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</si>
  <si>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</si>
  <si>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</si>
  <si>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</si>
  <si>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</si>
  <si>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</si>
  <si>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</si>
  <si>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</si>
  <si>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</si>
  <si>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</si>
  <si>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</si>
  <si>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</si>
  <si>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</si>
  <si>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</si>
  <si>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</si>
  <si>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</si>
  <si>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</si>
  <si>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</si>
  <si>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</si>
  <si>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</si>
  <si>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</si>
  <si>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</si>
  <si>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</si>
  <si>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</si>
  <si>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</si>
  <si>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</si>
  <si>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</si>
  <si>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</si>
  <si>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</si>
  <si>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</si>
  <si>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</si>
  <si>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</si>
  <si>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</si>
  <si>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</si>
  <si>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</si>
  <si>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</si>
  <si>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</si>
  <si>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</si>
  <si>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</si>
  <si>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</si>
  <si>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</si>
  <si>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</si>
  <si>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</si>
  <si>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</si>
  <si>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</si>
  <si>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</si>
  <si>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</si>
  <si>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</si>
  <si>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</si>
  <si>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</si>
  <si>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</si>
  <si>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</si>
  <si>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</si>
  <si>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</si>
  <si>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</si>
  <si>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</si>
  <si>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</si>
  <si>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</si>
  <si>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</si>
  <si>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</si>
  <si>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</si>
  <si>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</si>
  <si>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</si>
  <si>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</si>
  <si>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</si>
  <si>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</si>
  <si>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</si>
  <si>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</si>
  <si>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</si>
  <si>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</si>
  <si>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</si>
  <si>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</si>
  <si>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</si>
  <si>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</si>
  <si>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</si>
  <si>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</si>
  <si>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10:53:11</t>
  </si>
  <si>
    <t>10:53:11</t>
  </si>
  <si>
    <t>1149</t>
  </si>
  <si>
    <t>_1</t>
  </si>
  <si>
    <t>RECT-4143-20200907-06_33_50</t>
  </si>
  <si>
    <t>RECT-1846-20201211-10_53_10</t>
  </si>
  <si>
    <t>DARK-1847-20201211-10_53_18</t>
  </si>
  <si>
    <t>0: Broadleaf</t>
  </si>
  <si>
    <t>--:--:--</t>
  </si>
  <si>
    <t>0/3</t>
  </si>
  <si>
    <t>20201211 10:55:12</t>
  </si>
  <si>
    <t>10:55:12</t>
  </si>
  <si>
    <t>RECT-1848-20201211-10_55_11</t>
  </si>
  <si>
    <t>DARK-1849-20201211-10_55_19</t>
  </si>
  <si>
    <t>2/3</t>
  </si>
  <si>
    <t>20201211 10:56:23</t>
  </si>
  <si>
    <t>10:56:23</t>
  </si>
  <si>
    <t>RECT-1850-20201211-10_56_22</t>
  </si>
  <si>
    <t>DARK-1851-20201211-10_56_30</t>
  </si>
  <si>
    <t>3/3</t>
  </si>
  <si>
    <t>20201211 10:57:50</t>
  </si>
  <si>
    <t>10:57:50</t>
  </si>
  <si>
    <t>RECT-1852-20201211-10_57_49</t>
  </si>
  <si>
    <t>DARK-1853-20201211-10_57_57</t>
  </si>
  <si>
    <t>20201211 10:59:25</t>
  </si>
  <si>
    <t>10:59:25</t>
  </si>
  <si>
    <t>RECT-1854-20201211-10_59_24</t>
  </si>
  <si>
    <t>DARK-1855-20201211-10_59_32</t>
  </si>
  <si>
    <t>20201211 11:00:44</t>
  </si>
  <si>
    <t>11:00:44</t>
  </si>
  <si>
    <t>RECT-1856-20201211-11_00_43</t>
  </si>
  <si>
    <t>DARK-1857-20201211-11_00_51</t>
  </si>
  <si>
    <t>20201211 11:02:44</t>
  </si>
  <si>
    <t>11:02:44</t>
  </si>
  <si>
    <t>RECT-1858-20201211-11_02_43</t>
  </si>
  <si>
    <t>DARK-1859-20201211-11_02_51</t>
  </si>
  <si>
    <t>20201211 11:04:36</t>
  </si>
  <si>
    <t>11:04:36</t>
  </si>
  <si>
    <t>RECT-1860-20201211-11_04_35</t>
  </si>
  <si>
    <t>DARK-1861-20201211-11_04_43</t>
  </si>
  <si>
    <t>20201211 11:06:24</t>
  </si>
  <si>
    <t>11:06:24</t>
  </si>
  <si>
    <t>RECT-1862-20201211-11_06_23</t>
  </si>
  <si>
    <t>DARK-1863-20201211-11_06_31</t>
  </si>
  <si>
    <t>20201211 11:08:24</t>
  </si>
  <si>
    <t>11:08:24</t>
  </si>
  <si>
    <t>RECT-1864-20201211-11_08_23</t>
  </si>
  <si>
    <t>DARK-1865-20201211-11_08_31</t>
  </si>
  <si>
    <t>1/3</t>
  </si>
  <si>
    <t>20201211 11:10:25</t>
  </si>
  <si>
    <t>11:10:25</t>
  </si>
  <si>
    <t>RECT-1866-20201211-11_10_24</t>
  </si>
  <si>
    <t>DARK-1867-20201211-11_10_32</t>
  </si>
  <si>
    <t>20201211 11:12:25</t>
  </si>
  <si>
    <t>11:12:25</t>
  </si>
  <si>
    <t>RECT-1868-20201211-11_12_24</t>
  </si>
  <si>
    <t>DARK-1869-20201211-11_12_32</t>
  </si>
  <si>
    <t>20201211 11:14:26</t>
  </si>
  <si>
    <t>11:14:26</t>
  </si>
  <si>
    <t>RECT-1870-20201211-11_14_25</t>
  </si>
  <si>
    <t>DARK-1871-20201211-11_14_33</t>
  </si>
  <si>
    <t>20201211 11:16:26</t>
  </si>
  <si>
    <t>11:16:26</t>
  </si>
  <si>
    <t>RECT-1872-20201211-11_16_25</t>
  </si>
  <si>
    <t>DARK-1873-20201211-11_16_33</t>
  </si>
  <si>
    <t>20201211 11:18:05</t>
  </si>
  <si>
    <t>11:18:05</t>
  </si>
  <si>
    <t>RECT-1874-20201211-11_18_04</t>
  </si>
  <si>
    <t>DARK-1875-20201211-11_18_12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</si>
</sst>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1607705591.5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1607705583.5</v>
      </c>
      <c r="I17">
        <f t="shared" ref="I17:I31" si="0">(J17)/1000</f>
        <v>1.3570241252132201E-3</v>
      </c>
      <c r="J17">
        <f t="shared" ref="J17:J31" si="1">1000*CA17*AH17*(BW17-BX17)/(100*BP17*(1000-AH17*BW17))</f>
        <v>1.35702412521322</v>
      </c>
      <c r="K17">
        <f t="shared" ref="K17:K31" si="2">CA17*AH17*(BV17-BU17*(1000-AH17*BX17)/(1000-AH17*BW17))/(100*BP17)</f>
        <v>7.5182353078468944</v>
      </c>
      <c r="L17">
        <f t="shared" ref="L17:L31" si="3">BU17 - IF(AH17&gt;1, K17*BP17*100/(AJ17*CI17), 0)</f>
        <v>401.98538709677399</v>
      </c>
      <c r="M17">
        <f t="shared" ref="M17:M31" si="4">((S17-I17/2)*L17-K17)/(S17+I17/2)</f>
        <v>233.62869187341056</v>
      </c>
      <c r="N17">
        <f t="shared" ref="N17:N31" si="5">M17*(CB17+CC17)/1000</f>
        <v>23.871592444341246</v>
      </c>
      <c r="O17">
        <f t="shared" ref="O17:O31" si="6">(BU17 - IF(AH17&gt;1, K17*BP17*100/(AJ17*CI17), 0))*(CB17+CC17)/1000</f>
        <v>41.073856350462549</v>
      </c>
      <c r="P17">
        <f t="shared" ref="P17:P31" si="7">2/((1/R17-1/Q17)+SIGN(R17)*SQRT((1/R17-1/Q17)*(1/R17-1/Q17) + 4*BQ17/((BQ17+1)*(BQ17+1))*(2*1/R17*1/Q17-1/Q17*1/Q17)))</f>
        <v>7.6475081791127567E-2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2.9654716484999915</v>
      </c>
      <c r="R17">
        <f t="shared" ref="R17:R31" si="9">I17*(1000-(1000*0.61365*EXP(17.502*V17/(240.97+V17))/(CB17+CC17)+BW17)/2)/(1000*0.61365*EXP(17.502*V17/(240.97+V17))/(CB17+CC17)-BW17)</f>
        <v>7.5396109730677258E-2</v>
      </c>
      <c r="S17">
        <f t="shared" ref="S17:S31" si="10">1/((BQ17+1)/(P17/1.6)+1/(Q17/1.37)) + BQ17/((BQ17+1)/(P17/1.6) + BQ17/(Q17/1.37))</f>
        <v>4.7218241704281044E-2</v>
      </c>
      <c r="T17">
        <f t="shared" ref="T17:T31" si="11">(BM17*BO17)</f>
        <v>231.28779591362417</v>
      </c>
      <c r="U17">
        <f t="shared" ref="U17:U31" si="12">(CD17+(T17+2*0.95*0.0000000567*(((CD17+$B$7)+273)^4-(CD17+273)^4)-44100*I17)/(1.84*29.3*Q17+8*0.95*0.0000000567*(CD17+273)^3))</f>
        <v>29.011515163731168</v>
      </c>
      <c r="V17">
        <f t="shared" ref="V17:V31" si="13">($C$7*CE17+$D$7*CF17+$E$7*U17)</f>
        <v>28.676532258064501</v>
      </c>
      <c r="W17">
        <f t="shared" ref="W17:W31" si="14">0.61365*EXP(17.502*V17/(240.97+V17))</f>
        <v>3.9471062673965021</v>
      </c>
      <c r="X17">
        <f t="shared" ref="X17:X31" si="15">(Y17/Z17*100)</f>
        <v>56.957743552771859</v>
      </c>
      <c r="Y17">
        <f t="shared" ref="Y17:Y31" si="16">BW17*(CB17+CC17)/1000</f>
        <v>2.163042009658299</v>
      </c>
      <c r="Z17">
        <f t="shared" ref="Z17:Z31" si="17">0.61365*EXP(17.502*CD17/(240.97+CD17))</f>
        <v>3.7976258797089133</v>
      </c>
      <c r="AA17">
        <f t="shared" ref="AA17:AA31" si="18">(W17-BW17*(CB17+CC17)/1000)</f>
        <v>1.7840642577382031</v>
      </c>
      <c r="AB17">
        <f t="shared" ref="AB17:AB31" si="19">(-I17*44100)</f>
        <v>-59.844763921903002</v>
      </c>
      <c r="AC17">
        <f t="shared" ref="AC17:AC31" si="20">2*29.3*Q17*0.92*(CD17-V17)</f>
        <v>-106.14738995333524</v>
      </c>
      <c r="AD17">
        <f t="shared" ref="AD17:AD31" si="21">2*0.95*0.0000000567*(((CD17+$B$7)+273)^4-(V17+273)^4)</f>
        <v>-7.8291993500544832</v>
      </c>
      <c r="AE17">
        <f t="shared" ref="AE17:AE31" si="22">T17+AD17+AB17+AC17</f>
        <v>57.466442688331441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53786.395626850404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15308.7</v>
      </c>
      <c r="AS17">
        <v>1129.10576923077</v>
      </c>
      <c r="AT17">
        <v>1265.8</v>
      </c>
      <c r="AU17">
        <f t="shared" ref="AU17:AU31" si="27">1-AS17/AT17</f>
        <v>0.10799038613464207</v>
      </c>
      <c r="AV17">
        <v>0.5</v>
      </c>
      <c r="AW17">
        <f t="shared" ref="AW17:AW31" si="28">BM17</f>
        <v>1180.1699144576096</v>
      </c>
      <c r="AX17">
        <f t="shared" ref="AX17:AX31" si="29">K17</f>
        <v>7.5182353078468944</v>
      </c>
      <c r="AY17">
        <f t="shared" ref="AY17:AY31" si="30">AU17*AV17*AW17</f>
        <v>63.723502383382382</v>
      </c>
      <c r="AZ17">
        <f t="shared" ref="AZ17:AZ31" si="31">(AX17-AP17)/AW17</f>
        <v>6.8600145525518873E-3</v>
      </c>
      <c r="BA17">
        <f t="shared" ref="BA17:BA31" si="32">(AN17-AT17)/AT17</f>
        <v>1.577089587612577</v>
      </c>
      <c r="BB17" t="s">
        <v>295</v>
      </c>
      <c r="BC17">
        <v>1129.10576923077</v>
      </c>
      <c r="BD17">
        <v>737.54</v>
      </c>
      <c r="BE17">
        <f t="shared" ref="BE17:BE31" si="33">1-BD17/AT17</f>
        <v>0.41733291199241584</v>
      </c>
      <c r="BF17">
        <f t="shared" ref="BF17:BF31" si="34">(AT17-BC17)/(AT17-BD17)</f>
        <v>0.25876316732145155</v>
      </c>
      <c r="BG17">
        <f t="shared" ref="BG17:BG31" si="35">(AN17-AT17)/(AN17-BD17)</f>
        <v>0.79074999801944112</v>
      </c>
      <c r="BH17">
        <f t="shared" ref="BH17:BH31" si="36">(AT17-BC17)/(AT17-AM17)</f>
        <v>0.24838905817561566</v>
      </c>
      <c r="BI17">
        <f t="shared" ref="BI17:BI31" si="37">(AN17-AT17)/(AN17-AM17)</f>
        <v>0.78389915495272133</v>
      </c>
      <c r="BJ17">
        <f t="shared" ref="BJ17:BJ31" si="38">(BF17*BD17/BC17)</f>
        <v>0.16902595985873248</v>
      </c>
      <c r="BK17">
        <f t="shared" ref="BK17:BK31" si="39">(1-BJ17)</f>
        <v>0.83097404014126752</v>
      </c>
      <c r="BL17">
        <f t="shared" ref="BL17:BL31" si="40">$B$11*CJ17+$C$11*CK17+$F$11*CL17*(1-CO17)</f>
        <v>1399.98225806452</v>
      </c>
      <c r="BM17">
        <f t="shared" ref="BM17:BM31" si="41">BL17*BN17</f>
        <v>1180.1699144576096</v>
      </c>
      <c r="BN17">
        <f t="shared" ref="BN17:BN31" si="42">($B$11*$D$9+$C$11*$D$9+$F$11*((CY17+CQ17)/MAX(CY17+CQ17+CZ17, 0.1)*$I$9+CZ17/MAX(CY17+CQ17+CZ17, 0.1)*$J$9))/($B$11+$C$11+$F$11)</f>
        <v>0.84298919336963474</v>
      </c>
      <c r="BO17">
        <f t="shared" ref="BO17:BO31" si="43">($B$11*$K$9+$C$11*$K$9+$F$11*((CY17+CQ17)/MAX(CY17+CQ17+CZ17, 0.1)*$P$9+CZ17/MAX(CY17+CQ17+CZ17, 0.1)*$Q$9))/($B$11+$C$11+$F$11)</f>
        <v>0.19597838673926962</v>
      </c>
      <c r="BP17">
        <v>6</v>
      </c>
      <c r="BQ17">
        <v>0.5</v>
      </c>
      <c r="BR17" t="s">
        <v>296</v>
      </c>
      <c r="BS17">
        <v>2</v>
      </c>
      <c r="BT17">
        <v>1607705583.5</v>
      </c>
      <c r="BU17">
        <v>401.98538709677399</v>
      </c>
      <c r="BV17">
        <v>411.65832258064501</v>
      </c>
      <c r="BW17">
        <v>21.1694580645161</v>
      </c>
      <c r="BX17">
        <v>19.576087096774199</v>
      </c>
      <c r="BY17">
        <v>400.97416129032302</v>
      </c>
      <c r="BZ17">
        <v>20.718087096774202</v>
      </c>
      <c r="CA17">
        <v>500.18358064516099</v>
      </c>
      <c r="CB17">
        <v>102.07751612903201</v>
      </c>
      <c r="CC17">
        <v>9.9970090322580599E-2</v>
      </c>
      <c r="CD17">
        <v>28.0125903225806</v>
      </c>
      <c r="CE17">
        <v>28.676532258064501</v>
      </c>
      <c r="CF17">
        <v>999.9</v>
      </c>
      <c r="CG17">
        <v>0</v>
      </c>
      <c r="CH17">
        <v>0</v>
      </c>
      <c r="CI17">
        <v>9998.5006451612899</v>
      </c>
      <c r="CJ17">
        <v>0</v>
      </c>
      <c r="CK17">
        <v>265.18948387096799</v>
      </c>
      <c r="CL17">
        <v>1399.98225806452</v>
      </c>
      <c r="CM17">
        <v>0.90000212903225796</v>
      </c>
      <c r="CN17">
        <v>9.9997893548387104E-2</v>
      </c>
      <c r="CO17">
        <v>0</v>
      </c>
      <c r="CP17">
        <v>1130.17580645161</v>
      </c>
      <c r="CQ17">
        <v>4.9994800000000001</v>
      </c>
      <c r="CR17">
        <v>16234.2870967742</v>
      </c>
      <c r="CS17">
        <v>11417.4322580645</v>
      </c>
      <c r="CT17">
        <v>49.082322580645098</v>
      </c>
      <c r="CU17">
        <v>50.9898387096774</v>
      </c>
      <c r="CV17">
        <v>50.1871935483871</v>
      </c>
      <c r="CW17">
        <v>50.52</v>
      </c>
      <c r="CX17">
        <v>50.846548387096803</v>
      </c>
      <c r="CY17">
        <v>1255.4883870967701</v>
      </c>
      <c r="CZ17">
        <v>139.493870967742</v>
      </c>
      <c r="DA17">
        <v>0</v>
      </c>
      <c r="DB17">
        <v>2230.4000000953702</v>
      </c>
      <c r="DC17">
        <v>0</v>
      </c>
      <c r="DD17">
        <v>1129.10576923077</v>
      </c>
      <c r="DE17">
        <v>-140.75316238084</v>
      </c>
      <c r="DF17">
        <v>-1958.9846152943401</v>
      </c>
      <c r="DG17">
        <v>16219.2961538462</v>
      </c>
      <c r="DH17">
        <v>15</v>
      </c>
      <c r="DI17">
        <v>0</v>
      </c>
      <c r="DJ17" t="s">
        <v>297</v>
      </c>
      <c r="DK17">
        <v>1607548763</v>
      </c>
      <c r="DL17">
        <v>1607548763</v>
      </c>
      <c r="DM17">
        <v>0</v>
      </c>
      <c r="DN17">
        <v>-4.4999999999999998E-2</v>
      </c>
      <c r="DO17">
        <v>6.0000000000000001E-3</v>
      </c>
      <c r="DP17">
        <v>1.012</v>
      </c>
      <c r="DQ17">
        <v>6.6000000000000003E-2</v>
      </c>
      <c r="DR17">
        <v>400</v>
      </c>
      <c r="DS17">
        <v>0</v>
      </c>
      <c r="DT17">
        <v>0.22</v>
      </c>
      <c r="DU17">
        <v>0.08</v>
      </c>
      <c r="DV17">
        <v>7.5149554441397601</v>
      </c>
      <c r="DW17">
        <v>1.3939109952444599</v>
      </c>
      <c r="DX17">
        <v>0.10905743739670801</v>
      </c>
      <c r="DY17">
        <v>0</v>
      </c>
      <c r="DZ17">
        <v>-9.6728564516128994</v>
      </c>
      <c r="EA17">
        <v>-1.9683353225806499</v>
      </c>
      <c r="EB17">
        <v>0.15801992817461999</v>
      </c>
      <c r="EC17">
        <v>0</v>
      </c>
      <c r="ED17">
        <v>1.5933632258064501</v>
      </c>
      <c r="EE17">
        <v>0.91053629032257699</v>
      </c>
      <c r="EF17">
        <v>7.0538376394930505E-2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1.012</v>
      </c>
      <c r="EN17">
        <v>0.45100000000000001</v>
      </c>
      <c r="EO17">
        <v>1.1794943401787199</v>
      </c>
      <c r="EP17">
        <v>-1.6043650578588901E-5</v>
      </c>
      <c r="EQ17">
        <v>-1.15305589960158E-6</v>
      </c>
      <c r="ER17">
        <v>3.6581349982770798E-10</v>
      </c>
      <c r="ES17">
        <v>6.6000000000000003E-2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2613.8000000000002</v>
      </c>
      <c r="FB17">
        <v>2613.8000000000002</v>
      </c>
      <c r="FC17">
        <v>2</v>
      </c>
      <c r="FD17">
        <v>510.97300000000001</v>
      </c>
      <c r="FE17">
        <v>478.245</v>
      </c>
      <c r="FF17">
        <v>23.671099999999999</v>
      </c>
      <c r="FG17">
        <v>34.275199999999998</v>
      </c>
      <c r="FH17">
        <v>29.9999</v>
      </c>
      <c r="FI17">
        <v>34.3371</v>
      </c>
      <c r="FJ17">
        <v>34.380600000000001</v>
      </c>
      <c r="FK17">
        <v>19.388200000000001</v>
      </c>
      <c r="FL17">
        <v>27.058599999999998</v>
      </c>
      <c r="FM17">
        <v>37.113700000000001</v>
      </c>
      <c r="FN17">
        <v>23.654499999999999</v>
      </c>
      <c r="FO17">
        <v>411.03100000000001</v>
      </c>
      <c r="FP17">
        <v>19.533100000000001</v>
      </c>
      <c r="FQ17">
        <v>97.652100000000004</v>
      </c>
      <c r="FR17">
        <v>102.057</v>
      </c>
    </row>
    <row r="18" spans="1:174" x14ac:dyDescent="0.25">
      <c r="A18">
        <v>2</v>
      </c>
      <c r="B18">
        <v>1607705712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1607705704</v>
      </c>
      <c r="I18">
        <f t="shared" si="0"/>
        <v>1.2616615659715301E-3</v>
      </c>
      <c r="J18">
        <f t="shared" si="1"/>
        <v>1.2616615659715302</v>
      </c>
      <c r="K18">
        <f t="shared" si="2"/>
        <v>-1.0566765055850744</v>
      </c>
      <c r="L18">
        <f t="shared" si="3"/>
        <v>49.600925806451599</v>
      </c>
      <c r="M18">
        <f t="shared" si="4"/>
        <v>72.271767951204893</v>
      </c>
      <c r="N18">
        <f t="shared" si="5"/>
        <v>7.3838468142312905</v>
      </c>
      <c r="O18">
        <f t="shared" si="6"/>
        <v>5.0676169738391508</v>
      </c>
      <c r="P18">
        <f t="shared" si="7"/>
        <v>6.9924244299782834E-2</v>
      </c>
      <c r="Q18">
        <f t="shared" si="8"/>
        <v>2.9654012965257222</v>
      </c>
      <c r="R18">
        <f t="shared" si="9"/>
        <v>6.9021005816942968E-2</v>
      </c>
      <c r="S18">
        <f t="shared" si="10"/>
        <v>4.3218308896570981E-2</v>
      </c>
      <c r="T18">
        <f t="shared" si="11"/>
        <v>231.29066047505196</v>
      </c>
      <c r="U18">
        <f t="shared" si="12"/>
        <v>29.023540990500454</v>
      </c>
      <c r="V18">
        <f t="shared" si="13"/>
        <v>28.732748387096802</v>
      </c>
      <c r="W18">
        <f t="shared" si="14"/>
        <v>3.9599952404791257</v>
      </c>
      <c r="X18">
        <f t="shared" si="15"/>
        <v>56.609777847611717</v>
      </c>
      <c r="Y18">
        <f t="shared" si="16"/>
        <v>2.1482583919864289</v>
      </c>
      <c r="Z18">
        <f t="shared" si="17"/>
        <v>3.7948539522082947</v>
      </c>
      <c r="AA18">
        <f t="shared" si="18"/>
        <v>1.8117368484926968</v>
      </c>
      <c r="AB18">
        <f t="shared" si="19"/>
        <v>-55.639275059344477</v>
      </c>
      <c r="AC18">
        <f t="shared" si="20"/>
        <v>-117.13469409953548</v>
      </c>
      <c r="AD18">
        <f t="shared" si="21"/>
        <v>-8.6416852202733878</v>
      </c>
      <c r="AE18">
        <f t="shared" si="22"/>
        <v>49.875006095898627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53786.368140013547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15302.3</v>
      </c>
      <c r="AS18">
        <v>805.98038461538499</v>
      </c>
      <c r="AT18">
        <v>870.74</v>
      </c>
      <c r="AU18">
        <f t="shared" si="27"/>
        <v>7.4373079661684383E-2</v>
      </c>
      <c r="AV18">
        <v>0.5</v>
      </c>
      <c r="AW18">
        <f t="shared" si="28"/>
        <v>1180.1850789737157</v>
      </c>
      <c r="AX18">
        <f t="shared" si="29"/>
        <v>-1.0566765055850744</v>
      </c>
      <c r="AY18">
        <f t="shared" si="30"/>
        <v>43.886999447021715</v>
      </c>
      <c r="AZ18">
        <f t="shared" si="31"/>
        <v>-4.0580840607248333E-4</v>
      </c>
      <c r="BA18">
        <f t="shared" si="32"/>
        <v>2.7463307072145531</v>
      </c>
      <c r="BB18" t="s">
        <v>302</v>
      </c>
      <c r="BC18">
        <v>805.98038461538499</v>
      </c>
      <c r="BD18">
        <v>678.79</v>
      </c>
      <c r="BE18">
        <f t="shared" si="33"/>
        <v>0.22044467923834909</v>
      </c>
      <c r="BF18">
        <f t="shared" si="34"/>
        <v>0.33737752219127376</v>
      </c>
      <c r="BG18">
        <f t="shared" si="35"/>
        <v>0.92569552779595021</v>
      </c>
      <c r="BH18">
        <f t="shared" si="36"/>
        <v>0.41709604542166373</v>
      </c>
      <c r="BI18">
        <f t="shared" si="37"/>
        <v>0.93903130082184905</v>
      </c>
      <c r="BJ18">
        <f t="shared" si="38"/>
        <v>0.28413655302231439</v>
      </c>
      <c r="BK18">
        <f t="shared" si="39"/>
        <v>0.71586344697768567</v>
      </c>
      <c r="BL18">
        <f t="shared" si="40"/>
        <v>1400.0003225806499</v>
      </c>
      <c r="BM18">
        <f t="shared" si="41"/>
        <v>1180.1850789737157</v>
      </c>
      <c r="BN18">
        <f t="shared" si="42"/>
        <v>0.8429891478869489</v>
      </c>
      <c r="BO18">
        <f t="shared" si="43"/>
        <v>0.19597829577389794</v>
      </c>
      <c r="BP18">
        <v>6</v>
      </c>
      <c r="BQ18">
        <v>0.5</v>
      </c>
      <c r="BR18" t="s">
        <v>296</v>
      </c>
      <c r="BS18">
        <v>2</v>
      </c>
      <c r="BT18">
        <v>1607705704</v>
      </c>
      <c r="BU18">
        <v>49.600925806451599</v>
      </c>
      <c r="BV18">
        <v>48.408493548387099</v>
      </c>
      <c r="BW18">
        <v>21.026767741935501</v>
      </c>
      <c r="BX18">
        <v>19.5452096774194</v>
      </c>
      <c r="BY18">
        <v>48.424864516128999</v>
      </c>
      <c r="BZ18">
        <v>20.581258064516099</v>
      </c>
      <c r="CA18">
        <v>500.20296774193599</v>
      </c>
      <c r="CB18">
        <v>102.067774193548</v>
      </c>
      <c r="CC18">
        <v>0.100015851612903</v>
      </c>
      <c r="CD18">
        <v>28.000064516129001</v>
      </c>
      <c r="CE18">
        <v>28.732748387096802</v>
      </c>
      <c r="CF18">
        <v>999.9</v>
      </c>
      <c r="CG18">
        <v>0</v>
      </c>
      <c r="CH18">
        <v>0</v>
      </c>
      <c r="CI18">
        <v>9999.0564516129107</v>
      </c>
      <c r="CJ18">
        <v>0</v>
      </c>
      <c r="CK18">
        <v>269.88103225806498</v>
      </c>
      <c r="CL18">
        <v>1400.0003225806499</v>
      </c>
      <c r="CM18">
        <v>0.90000409677419402</v>
      </c>
      <c r="CN18">
        <v>9.9995854838709694E-2</v>
      </c>
      <c r="CO18">
        <v>0</v>
      </c>
      <c r="CP18">
        <v>806.80399999999997</v>
      </c>
      <c r="CQ18">
        <v>4.9994800000000001</v>
      </c>
      <c r="CR18">
        <v>11686.335483871</v>
      </c>
      <c r="CS18">
        <v>11417.583870967699</v>
      </c>
      <c r="CT18">
        <v>49.233741935483899</v>
      </c>
      <c r="CU18">
        <v>51.112806451612897</v>
      </c>
      <c r="CV18">
        <v>50.308064516129001</v>
      </c>
      <c r="CW18">
        <v>50.586387096774203</v>
      </c>
      <c r="CX18">
        <v>50.977645161290297</v>
      </c>
      <c r="CY18">
        <v>1255.50677419355</v>
      </c>
      <c r="CZ18">
        <v>139.49354838709701</v>
      </c>
      <c r="DA18">
        <v>0</v>
      </c>
      <c r="DB18">
        <v>120</v>
      </c>
      <c r="DC18">
        <v>0</v>
      </c>
      <c r="DD18">
        <v>805.98038461538499</v>
      </c>
      <c r="DE18">
        <v>-73.002735055336402</v>
      </c>
      <c r="DF18">
        <v>-1020.5435898027</v>
      </c>
      <c r="DG18">
        <v>11675.265384615401</v>
      </c>
      <c r="DH18">
        <v>15</v>
      </c>
      <c r="DI18">
        <v>0</v>
      </c>
      <c r="DJ18" t="s">
        <v>297</v>
      </c>
      <c r="DK18">
        <v>1607548763</v>
      </c>
      <c r="DL18">
        <v>1607548763</v>
      </c>
      <c r="DM18">
        <v>0</v>
      </c>
      <c r="DN18">
        <v>-4.4999999999999998E-2</v>
      </c>
      <c r="DO18">
        <v>6.0000000000000001E-3</v>
      </c>
      <c r="DP18">
        <v>1.012</v>
      </c>
      <c r="DQ18">
        <v>6.6000000000000003E-2</v>
      </c>
      <c r="DR18">
        <v>400</v>
      </c>
      <c r="DS18">
        <v>0</v>
      </c>
      <c r="DT18">
        <v>0.22</v>
      </c>
      <c r="DU18">
        <v>0.08</v>
      </c>
      <c r="DV18">
        <v>-1.05519553433484</v>
      </c>
      <c r="DW18">
        <v>-0.26991796388102601</v>
      </c>
      <c r="DX18">
        <v>2.61345401309581E-2</v>
      </c>
      <c r="DY18">
        <v>1</v>
      </c>
      <c r="DZ18">
        <v>1.1909016129032299</v>
      </c>
      <c r="EA18">
        <v>0.30604306451612601</v>
      </c>
      <c r="EB18">
        <v>3.10087232364279E-2</v>
      </c>
      <c r="EC18">
        <v>0</v>
      </c>
      <c r="ED18">
        <v>1.48332</v>
      </c>
      <c r="EE18">
        <v>-0.149535000000006</v>
      </c>
      <c r="EF18">
        <v>3.1150649762808499E-2</v>
      </c>
      <c r="EG18">
        <v>1</v>
      </c>
      <c r="EH18">
        <v>2</v>
      </c>
      <c r="EI18">
        <v>3</v>
      </c>
      <c r="EJ18" t="s">
        <v>303</v>
      </c>
      <c r="EK18">
        <v>100</v>
      </c>
      <c r="EL18">
        <v>100</v>
      </c>
      <c r="EM18">
        <v>1.1759999999999999</v>
      </c>
      <c r="EN18">
        <v>0.44550000000000001</v>
      </c>
      <c r="EO18">
        <v>1.1794943401787199</v>
      </c>
      <c r="EP18">
        <v>-1.6043650578588901E-5</v>
      </c>
      <c r="EQ18">
        <v>-1.15305589960158E-6</v>
      </c>
      <c r="ER18">
        <v>3.6581349982770798E-10</v>
      </c>
      <c r="ES18">
        <v>6.6000000000000003E-2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2615.8000000000002</v>
      </c>
      <c r="FB18">
        <v>2615.8000000000002</v>
      </c>
      <c r="FC18">
        <v>2</v>
      </c>
      <c r="FD18">
        <v>510.726</v>
      </c>
      <c r="FE18">
        <v>477.33499999999998</v>
      </c>
      <c r="FF18">
        <v>23.643699999999999</v>
      </c>
      <c r="FG18">
        <v>34.2256</v>
      </c>
      <c r="FH18">
        <v>30</v>
      </c>
      <c r="FI18">
        <v>34.288600000000002</v>
      </c>
      <c r="FJ18">
        <v>34.332700000000003</v>
      </c>
      <c r="FK18">
        <v>5.0279800000000003</v>
      </c>
      <c r="FL18">
        <v>25.851800000000001</v>
      </c>
      <c r="FM18">
        <v>35.248800000000003</v>
      </c>
      <c r="FN18">
        <v>23.605499999999999</v>
      </c>
      <c r="FO18">
        <v>48.594499999999996</v>
      </c>
      <c r="FP18">
        <v>19.720300000000002</v>
      </c>
      <c r="FQ18">
        <v>97.662499999999994</v>
      </c>
      <c r="FR18">
        <v>102.059</v>
      </c>
    </row>
    <row r="19" spans="1:174" x14ac:dyDescent="0.25">
      <c r="A19">
        <v>3</v>
      </c>
      <c r="B19">
        <v>1607705783</v>
      </c>
      <c r="C19">
        <v>191.5</v>
      </c>
      <c r="D19" t="s">
        <v>304</v>
      </c>
      <c r="E19" t="s">
        <v>305</v>
      </c>
      <c r="F19" t="s">
        <v>291</v>
      </c>
      <c r="G19" t="s">
        <v>292</v>
      </c>
      <c r="H19">
        <v>1607705775.25</v>
      </c>
      <c r="I19">
        <f t="shared" si="0"/>
        <v>1.2345577201969709E-3</v>
      </c>
      <c r="J19">
        <f t="shared" si="1"/>
        <v>1.2345577201969709</v>
      </c>
      <c r="K19">
        <f t="shared" si="2"/>
        <v>-8.6574885576804692E-2</v>
      </c>
      <c r="L19">
        <f t="shared" si="3"/>
        <v>79.330283333333298</v>
      </c>
      <c r="M19">
        <f t="shared" si="4"/>
        <v>79.064623075975433</v>
      </c>
      <c r="N19">
        <f t="shared" si="5"/>
        <v>8.0776315468328832</v>
      </c>
      <c r="O19">
        <f t="shared" si="6"/>
        <v>8.1047727079753518</v>
      </c>
      <c r="P19">
        <f t="shared" si="7"/>
        <v>6.8185162967041094E-2</v>
      </c>
      <c r="Q19">
        <f t="shared" si="8"/>
        <v>2.9659721317361072</v>
      </c>
      <c r="R19">
        <f t="shared" si="9"/>
        <v>6.7326159956383469E-2</v>
      </c>
      <c r="S19">
        <f t="shared" si="10"/>
        <v>4.2155126281661702E-2</v>
      </c>
      <c r="T19">
        <f t="shared" si="11"/>
        <v>231.28841993278107</v>
      </c>
      <c r="U19">
        <f t="shared" si="12"/>
        <v>29.018411640830173</v>
      </c>
      <c r="V19">
        <f t="shared" si="13"/>
        <v>28.764430000000001</v>
      </c>
      <c r="W19">
        <f t="shared" si="14"/>
        <v>3.9672752130112694</v>
      </c>
      <c r="X19">
        <f t="shared" si="15"/>
        <v>56.694106619552265</v>
      </c>
      <c r="Y19">
        <f t="shared" si="16"/>
        <v>2.1499659024797335</v>
      </c>
      <c r="Z19">
        <f t="shared" si="17"/>
        <v>3.7922211507928907</v>
      </c>
      <c r="AA19">
        <f t="shared" si="18"/>
        <v>1.8173093105315359</v>
      </c>
      <c r="AB19">
        <f t="shared" si="19"/>
        <v>-54.443995460686416</v>
      </c>
      <c r="AC19">
        <f t="shared" si="20"/>
        <v>-124.12672930552074</v>
      </c>
      <c r="AD19">
        <f t="shared" si="21"/>
        <v>-9.1566674677203448</v>
      </c>
      <c r="AE19">
        <f t="shared" si="22"/>
        <v>43.561027698853565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53805.118597140019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15301</v>
      </c>
      <c r="AS19">
        <v>745.88620000000003</v>
      </c>
      <c r="AT19">
        <v>809.94</v>
      </c>
      <c r="AU19">
        <f t="shared" si="27"/>
        <v>7.9084623552361899E-2</v>
      </c>
      <c r="AV19">
        <v>0.5</v>
      </c>
      <c r="AW19">
        <f t="shared" si="28"/>
        <v>1180.171561554447</v>
      </c>
      <c r="AX19">
        <f t="shared" si="29"/>
        <v>-8.6574885576804692E-2</v>
      </c>
      <c r="AY19">
        <f t="shared" si="30"/>
        <v>46.666711836368265</v>
      </c>
      <c r="AZ19">
        <f t="shared" si="31"/>
        <v>4.1618745124859388E-4</v>
      </c>
      <c r="BA19">
        <f t="shared" si="32"/>
        <v>3.027557596859026</v>
      </c>
      <c r="BB19" t="s">
        <v>307</v>
      </c>
      <c r="BC19">
        <v>745.88620000000003</v>
      </c>
      <c r="BD19">
        <v>622.51</v>
      </c>
      <c r="BE19">
        <f t="shared" si="33"/>
        <v>0.23141220337308943</v>
      </c>
      <c r="BF19">
        <f t="shared" si="34"/>
        <v>0.34174785253161183</v>
      </c>
      <c r="BG19">
        <f t="shared" si="35"/>
        <v>0.92899222221801281</v>
      </c>
      <c r="BH19">
        <f t="shared" si="36"/>
        <v>0.67808293024543476</v>
      </c>
      <c r="BI19">
        <f t="shared" si="37"/>
        <v>0.96290624252397761</v>
      </c>
      <c r="BJ19">
        <f t="shared" si="38"/>
        <v>0.28521972343697161</v>
      </c>
      <c r="BK19">
        <f t="shared" si="39"/>
        <v>0.71478027656302845</v>
      </c>
      <c r="BL19">
        <f t="shared" si="40"/>
        <v>1399.9839999999999</v>
      </c>
      <c r="BM19">
        <f t="shared" si="41"/>
        <v>1180.171561554447</v>
      </c>
      <c r="BN19">
        <f t="shared" si="42"/>
        <v>0.84298932098827339</v>
      </c>
      <c r="BO19">
        <f t="shared" si="43"/>
        <v>0.19597864197654674</v>
      </c>
      <c r="BP19">
        <v>6</v>
      </c>
      <c r="BQ19">
        <v>0.5</v>
      </c>
      <c r="BR19" t="s">
        <v>296</v>
      </c>
      <c r="BS19">
        <v>2</v>
      </c>
      <c r="BT19">
        <v>1607705775.25</v>
      </c>
      <c r="BU19">
        <v>79.330283333333298</v>
      </c>
      <c r="BV19">
        <v>79.343913333333305</v>
      </c>
      <c r="BW19">
        <v>21.044070000000001</v>
      </c>
      <c r="BX19">
        <v>19.594363333333298</v>
      </c>
      <c r="BY19">
        <v>78.158923333333306</v>
      </c>
      <c r="BZ19">
        <v>20.597840000000001</v>
      </c>
      <c r="CA19">
        <v>500.20226666666701</v>
      </c>
      <c r="CB19">
        <v>102.064933333333</v>
      </c>
      <c r="CC19">
        <v>9.9994956666666704E-2</v>
      </c>
      <c r="CD19">
        <v>27.988160000000001</v>
      </c>
      <c r="CE19">
        <v>28.764430000000001</v>
      </c>
      <c r="CF19">
        <v>999.9</v>
      </c>
      <c r="CG19">
        <v>0</v>
      </c>
      <c r="CH19">
        <v>0</v>
      </c>
      <c r="CI19">
        <v>10002.568666666701</v>
      </c>
      <c r="CJ19">
        <v>0</v>
      </c>
      <c r="CK19">
        <v>274.3152</v>
      </c>
      <c r="CL19">
        <v>1399.9839999999999</v>
      </c>
      <c r="CM19">
        <v>0.89999773333333299</v>
      </c>
      <c r="CN19">
        <v>0.100002273333333</v>
      </c>
      <c r="CO19">
        <v>0</v>
      </c>
      <c r="CP19">
        <v>746.21013333333303</v>
      </c>
      <c r="CQ19">
        <v>4.9994800000000001</v>
      </c>
      <c r="CR19">
        <v>10848.663333333299</v>
      </c>
      <c r="CS19">
        <v>11417.4333333333</v>
      </c>
      <c r="CT19">
        <v>49.374933333333303</v>
      </c>
      <c r="CU19">
        <v>51.186999999999998</v>
      </c>
      <c r="CV19">
        <v>50.4392</v>
      </c>
      <c r="CW19">
        <v>50.672533333333298</v>
      </c>
      <c r="CX19">
        <v>51.120600000000003</v>
      </c>
      <c r="CY19">
        <v>1255.4839999999999</v>
      </c>
      <c r="CZ19">
        <v>139.5</v>
      </c>
      <c r="DA19">
        <v>0</v>
      </c>
      <c r="DB19">
        <v>70.300000190734906</v>
      </c>
      <c r="DC19">
        <v>0</v>
      </c>
      <c r="DD19">
        <v>745.88620000000003</v>
      </c>
      <c r="DE19">
        <v>-41.264615332697801</v>
      </c>
      <c r="DF19">
        <v>-583.815383753947</v>
      </c>
      <c r="DG19">
        <v>10843.752</v>
      </c>
      <c r="DH19">
        <v>15</v>
      </c>
      <c r="DI19">
        <v>0</v>
      </c>
      <c r="DJ19" t="s">
        <v>297</v>
      </c>
      <c r="DK19">
        <v>1607548763</v>
      </c>
      <c r="DL19">
        <v>1607548763</v>
      </c>
      <c r="DM19">
        <v>0</v>
      </c>
      <c r="DN19">
        <v>-4.4999999999999998E-2</v>
      </c>
      <c r="DO19">
        <v>6.0000000000000001E-3</v>
      </c>
      <c r="DP19">
        <v>1.012</v>
      </c>
      <c r="DQ19">
        <v>6.6000000000000003E-2</v>
      </c>
      <c r="DR19">
        <v>400</v>
      </c>
      <c r="DS19">
        <v>0</v>
      </c>
      <c r="DT19">
        <v>0.22</v>
      </c>
      <c r="DU19">
        <v>0.08</v>
      </c>
      <c r="DV19">
        <v>-8.1680903543754096E-2</v>
      </c>
      <c r="DW19">
        <v>-0.11134524520982</v>
      </c>
      <c r="DX19">
        <v>1.9268744551992199E-2</v>
      </c>
      <c r="DY19">
        <v>1</v>
      </c>
      <c r="DZ19">
        <v>-1.8034655483870999E-2</v>
      </c>
      <c r="EA19">
        <v>0.141846899032258</v>
      </c>
      <c r="EB19">
        <v>2.3545945613453498E-2</v>
      </c>
      <c r="EC19">
        <v>1</v>
      </c>
      <c r="ED19">
        <v>1.44868258064516</v>
      </c>
      <c r="EE19">
        <v>8.0644354838705495E-2</v>
      </c>
      <c r="EF19">
        <v>6.0286311332068201E-3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1.171</v>
      </c>
      <c r="EN19">
        <v>0.44700000000000001</v>
      </c>
      <c r="EO19">
        <v>1.1794943401787199</v>
      </c>
      <c r="EP19">
        <v>-1.6043650578588901E-5</v>
      </c>
      <c r="EQ19">
        <v>-1.15305589960158E-6</v>
      </c>
      <c r="ER19">
        <v>3.6581349982770798E-10</v>
      </c>
      <c r="ES19">
        <v>6.6000000000000003E-2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2617</v>
      </c>
      <c r="FB19">
        <v>2617</v>
      </c>
      <c r="FC19">
        <v>2</v>
      </c>
      <c r="FD19">
        <v>510.96300000000002</v>
      </c>
      <c r="FE19">
        <v>477.01299999999998</v>
      </c>
      <c r="FF19">
        <v>23.4909</v>
      </c>
      <c r="FG19">
        <v>34.197800000000001</v>
      </c>
      <c r="FH19">
        <v>29.9999</v>
      </c>
      <c r="FI19">
        <v>34.2622</v>
      </c>
      <c r="FJ19">
        <v>34.307899999999997</v>
      </c>
      <c r="FK19">
        <v>6.2998399999999997</v>
      </c>
      <c r="FL19">
        <v>25.918399999999998</v>
      </c>
      <c r="FM19">
        <v>34.450000000000003</v>
      </c>
      <c r="FN19">
        <v>23.497</v>
      </c>
      <c r="FO19">
        <v>79.604100000000003</v>
      </c>
      <c r="FP19">
        <v>19.628699999999998</v>
      </c>
      <c r="FQ19">
        <v>97.668000000000006</v>
      </c>
      <c r="FR19">
        <v>102.06</v>
      </c>
    </row>
    <row r="20" spans="1:174" x14ac:dyDescent="0.25">
      <c r="A20">
        <v>4</v>
      </c>
      <c r="B20">
        <v>1607705870</v>
      </c>
      <c r="C20">
        <v>278.5</v>
      </c>
      <c r="D20" t="s">
        <v>309</v>
      </c>
      <c r="E20" t="s">
        <v>310</v>
      </c>
      <c r="F20" t="s">
        <v>291</v>
      </c>
      <c r="G20" t="s">
        <v>292</v>
      </c>
      <c r="H20">
        <v>1607705862.25</v>
      </c>
      <c r="I20">
        <f t="shared" si="0"/>
        <v>1.3237554747319053E-3</v>
      </c>
      <c r="J20">
        <f t="shared" si="1"/>
        <v>1.3237554747319054</v>
      </c>
      <c r="K20">
        <f t="shared" si="2"/>
        <v>0.45299584132513937</v>
      </c>
      <c r="L20">
        <f t="shared" si="3"/>
        <v>99.783793333333307</v>
      </c>
      <c r="M20">
        <f t="shared" si="4"/>
        <v>87.070003914697395</v>
      </c>
      <c r="N20">
        <f t="shared" si="5"/>
        <v>8.8954132394021492</v>
      </c>
      <c r="O20">
        <f t="shared" si="6"/>
        <v>10.194303851929327</v>
      </c>
      <c r="P20">
        <f t="shared" si="7"/>
        <v>7.3426369916597192E-2</v>
      </c>
      <c r="Q20">
        <f t="shared" si="8"/>
        <v>2.9661256174820392</v>
      </c>
      <c r="R20">
        <f t="shared" si="9"/>
        <v>7.2431323010804363E-2</v>
      </c>
      <c r="S20">
        <f t="shared" si="10"/>
        <v>4.535785444272164E-2</v>
      </c>
      <c r="T20">
        <f t="shared" si="11"/>
        <v>231.29296545304868</v>
      </c>
      <c r="U20">
        <f t="shared" si="12"/>
        <v>28.991622580079202</v>
      </c>
      <c r="V20">
        <f t="shared" si="13"/>
        <v>28.794056666666702</v>
      </c>
      <c r="W20">
        <f t="shared" si="14"/>
        <v>3.9740935465173015</v>
      </c>
      <c r="X20">
        <f t="shared" si="15"/>
        <v>57.051309596778118</v>
      </c>
      <c r="Y20">
        <f t="shared" si="16"/>
        <v>2.1630258313137372</v>
      </c>
      <c r="Z20">
        <f t="shared" si="17"/>
        <v>3.7913692895068802</v>
      </c>
      <c r="AA20">
        <f t="shared" si="18"/>
        <v>1.8110677152035644</v>
      </c>
      <c r="AB20">
        <f t="shared" si="19"/>
        <v>-58.377616435677027</v>
      </c>
      <c r="AC20">
        <f t="shared" si="20"/>
        <v>-129.48693163357802</v>
      </c>
      <c r="AD20">
        <f t="shared" si="21"/>
        <v>-9.5528150490672381</v>
      </c>
      <c r="AE20">
        <f t="shared" si="22"/>
        <v>33.875602334726381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53810.272338260533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311</v>
      </c>
      <c r="AR20">
        <v>15300.1</v>
      </c>
      <c r="AS20">
        <v>710.50699999999995</v>
      </c>
      <c r="AT20">
        <v>777.12</v>
      </c>
      <c r="AU20">
        <f t="shared" si="27"/>
        <v>8.571777846407258E-2</v>
      </c>
      <c r="AV20">
        <v>0.5</v>
      </c>
      <c r="AW20">
        <f t="shared" si="28"/>
        <v>1180.1951225865596</v>
      </c>
      <c r="AX20">
        <f t="shared" si="29"/>
        <v>0.45299584132513937</v>
      </c>
      <c r="AY20">
        <f t="shared" si="30"/>
        <v>50.58185203112685</v>
      </c>
      <c r="AZ20">
        <f t="shared" si="31"/>
        <v>8.7336687079535367E-4</v>
      </c>
      <c r="BA20">
        <f t="shared" si="32"/>
        <v>3.1976528721432982</v>
      </c>
      <c r="BB20" t="s">
        <v>312</v>
      </c>
      <c r="BC20">
        <v>710.50699999999995</v>
      </c>
      <c r="BD20">
        <v>582.33000000000004</v>
      </c>
      <c r="BE20">
        <f t="shared" si="33"/>
        <v>0.25065626930203821</v>
      </c>
      <c r="BF20">
        <f t="shared" si="34"/>
        <v>0.34197340725909992</v>
      </c>
      <c r="BG20">
        <f t="shared" si="35"/>
        <v>0.92731038343129024</v>
      </c>
      <c r="BH20">
        <f t="shared" si="36"/>
        <v>1.0806241888789045</v>
      </c>
      <c r="BI20">
        <f t="shared" si="37"/>
        <v>0.97579399888358065</v>
      </c>
      <c r="BJ20">
        <f t="shared" si="38"/>
        <v>0.28028066472137741</v>
      </c>
      <c r="BK20">
        <f t="shared" si="39"/>
        <v>0.71971933527862264</v>
      </c>
      <c r="BL20">
        <f t="shared" si="40"/>
        <v>1400.0119999999999</v>
      </c>
      <c r="BM20">
        <f t="shared" si="41"/>
        <v>1180.1951225865596</v>
      </c>
      <c r="BN20">
        <f t="shared" si="42"/>
        <v>0.84298929051076676</v>
      </c>
      <c r="BO20">
        <f t="shared" si="43"/>
        <v>0.19597858102153345</v>
      </c>
      <c r="BP20">
        <v>6</v>
      </c>
      <c r="BQ20">
        <v>0.5</v>
      </c>
      <c r="BR20" t="s">
        <v>296</v>
      </c>
      <c r="BS20">
        <v>2</v>
      </c>
      <c r="BT20">
        <v>1607705862.25</v>
      </c>
      <c r="BU20">
        <v>99.783793333333307</v>
      </c>
      <c r="BV20">
        <v>100.48560000000001</v>
      </c>
      <c r="BW20">
        <v>21.17211</v>
      </c>
      <c r="BX20">
        <v>19.617889999999999</v>
      </c>
      <c r="BY20">
        <v>98.616743333333304</v>
      </c>
      <c r="BZ20">
        <v>20.720636666666699</v>
      </c>
      <c r="CA20">
        <v>500.21056666666698</v>
      </c>
      <c r="CB20">
        <v>102.063933333333</v>
      </c>
      <c r="CC20">
        <v>9.9990399999999993E-2</v>
      </c>
      <c r="CD20">
        <v>27.984306666666701</v>
      </c>
      <c r="CE20">
        <v>28.794056666666702</v>
      </c>
      <c r="CF20">
        <v>999.9</v>
      </c>
      <c r="CG20">
        <v>0</v>
      </c>
      <c r="CH20">
        <v>0</v>
      </c>
      <c r="CI20">
        <v>10003.536333333301</v>
      </c>
      <c r="CJ20">
        <v>0</v>
      </c>
      <c r="CK20">
        <v>277.473166666667</v>
      </c>
      <c r="CL20">
        <v>1400.0119999999999</v>
      </c>
      <c r="CM20">
        <v>0.90000213333333301</v>
      </c>
      <c r="CN20">
        <v>9.9997913333333299E-2</v>
      </c>
      <c r="CO20">
        <v>0</v>
      </c>
      <c r="CP20">
        <v>710.60356666666701</v>
      </c>
      <c r="CQ20">
        <v>4.9994800000000001</v>
      </c>
      <c r="CR20">
        <v>10353.993333333299</v>
      </c>
      <c r="CS20">
        <v>11417.6933333333</v>
      </c>
      <c r="CT20">
        <v>49.491466666666703</v>
      </c>
      <c r="CU20">
        <v>51.307866666666598</v>
      </c>
      <c r="CV20">
        <v>50.5538666666667</v>
      </c>
      <c r="CW20">
        <v>50.745533333333299</v>
      </c>
      <c r="CX20">
        <v>51.233066666666701</v>
      </c>
      <c r="CY20">
        <v>1255.5133333333299</v>
      </c>
      <c r="CZ20">
        <v>139.50166666666701</v>
      </c>
      <c r="DA20">
        <v>0</v>
      </c>
      <c r="DB20">
        <v>86.400000095367403</v>
      </c>
      <c r="DC20">
        <v>0</v>
      </c>
      <c r="DD20">
        <v>710.50699999999995</v>
      </c>
      <c r="DE20">
        <v>-16.420034166046602</v>
      </c>
      <c r="DF20">
        <v>-239.79145265833901</v>
      </c>
      <c r="DG20">
        <v>10352.680769230799</v>
      </c>
      <c r="DH20">
        <v>15</v>
      </c>
      <c r="DI20">
        <v>0</v>
      </c>
      <c r="DJ20" t="s">
        <v>297</v>
      </c>
      <c r="DK20">
        <v>1607548763</v>
      </c>
      <c r="DL20">
        <v>1607548763</v>
      </c>
      <c r="DM20">
        <v>0</v>
      </c>
      <c r="DN20">
        <v>-4.4999999999999998E-2</v>
      </c>
      <c r="DO20">
        <v>6.0000000000000001E-3</v>
      </c>
      <c r="DP20">
        <v>1.012</v>
      </c>
      <c r="DQ20">
        <v>6.6000000000000003E-2</v>
      </c>
      <c r="DR20">
        <v>400</v>
      </c>
      <c r="DS20">
        <v>0</v>
      </c>
      <c r="DT20">
        <v>0.22</v>
      </c>
      <c r="DU20">
        <v>0.08</v>
      </c>
      <c r="DV20">
        <v>0.45405848794544401</v>
      </c>
      <c r="DW20">
        <v>-0.17652896285233599</v>
      </c>
      <c r="DX20">
        <v>2.9135363352317901E-2</v>
      </c>
      <c r="DY20">
        <v>1</v>
      </c>
      <c r="DZ20">
        <v>-0.70368845161290305</v>
      </c>
      <c r="EA20">
        <v>0.19615650000000101</v>
      </c>
      <c r="EB20">
        <v>3.4521486107732501E-2</v>
      </c>
      <c r="EC20">
        <v>1</v>
      </c>
      <c r="ED20">
        <v>1.5556106451612901</v>
      </c>
      <c r="EE20">
        <v>-0.13188677419355099</v>
      </c>
      <c r="EF20">
        <v>1.39395202711649E-2</v>
      </c>
      <c r="EG20">
        <v>1</v>
      </c>
      <c r="EH20">
        <v>3</v>
      </c>
      <c r="EI20">
        <v>3</v>
      </c>
      <c r="EJ20" t="s">
        <v>308</v>
      </c>
      <c r="EK20">
        <v>100</v>
      </c>
      <c r="EL20">
        <v>100</v>
      </c>
      <c r="EM20">
        <v>1.167</v>
      </c>
      <c r="EN20">
        <v>0.45250000000000001</v>
      </c>
      <c r="EO20">
        <v>1.1794943401787199</v>
      </c>
      <c r="EP20">
        <v>-1.6043650578588901E-5</v>
      </c>
      <c r="EQ20">
        <v>-1.15305589960158E-6</v>
      </c>
      <c r="ER20">
        <v>3.6581349982770798E-10</v>
      </c>
      <c r="ES20">
        <v>6.6000000000000003E-2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2618.4</v>
      </c>
      <c r="FB20">
        <v>2618.4</v>
      </c>
      <c r="FC20">
        <v>2</v>
      </c>
      <c r="FD20">
        <v>510.93299999999999</v>
      </c>
      <c r="FE20">
        <v>476.78399999999999</v>
      </c>
      <c r="FF20">
        <v>23.578399999999998</v>
      </c>
      <c r="FG20">
        <v>34.176000000000002</v>
      </c>
      <c r="FH20">
        <v>30</v>
      </c>
      <c r="FI20">
        <v>34.235999999999997</v>
      </c>
      <c r="FJ20">
        <v>34.283099999999997</v>
      </c>
      <c r="FK20">
        <v>7.1703099999999997</v>
      </c>
      <c r="FL20">
        <v>24.567699999999999</v>
      </c>
      <c r="FM20">
        <v>33.325000000000003</v>
      </c>
      <c r="FN20">
        <v>23.589200000000002</v>
      </c>
      <c r="FO20">
        <v>100.64700000000001</v>
      </c>
      <c r="FP20">
        <v>19.668199999999999</v>
      </c>
      <c r="FQ20">
        <v>97.676500000000004</v>
      </c>
      <c r="FR20">
        <v>102.06</v>
      </c>
    </row>
    <row r="21" spans="1:174" x14ac:dyDescent="0.25">
      <c r="A21">
        <v>5</v>
      </c>
      <c r="B21">
        <v>1607705965</v>
      </c>
      <c r="C21">
        <v>373.5</v>
      </c>
      <c r="D21" t="s">
        <v>313</v>
      </c>
      <c r="E21" t="s">
        <v>314</v>
      </c>
      <c r="F21" t="s">
        <v>291</v>
      </c>
      <c r="G21" t="s">
        <v>292</v>
      </c>
      <c r="H21">
        <v>1607705957.25</v>
      </c>
      <c r="I21">
        <f t="shared" si="0"/>
        <v>1.4853461818577867E-3</v>
      </c>
      <c r="J21">
        <f t="shared" si="1"/>
        <v>1.4853461818577867</v>
      </c>
      <c r="K21">
        <f t="shared" si="2"/>
        <v>2.1240528379421573</v>
      </c>
      <c r="L21">
        <f t="shared" si="3"/>
        <v>149.63853333333299</v>
      </c>
      <c r="M21">
        <f t="shared" si="4"/>
        <v>104.47979860329991</v>
      </c>
      <c r="N21">
        <f t="shared" si="5"/>
        <v>10.674211915749128</v>
      </c>
      <c r="O21">
        <f t="shared" si="6"/>
        <v>15.287868438822175</v>
      </c>
      <c r="P21">
        <f t="shared" si="7"/>
        <v>8.3033431357468906E-2</v>
      </c>
      <c r="Q21">
        <f t="shared" si="8"/>
        <v>2.965403430990551</v>
      </c>
      <c r="R21">
        <f t="shared" si="9"/>
        <v>8.1763091730616702E-2</v>
      </c>
      <c r="S21">
        <f t="shared" si="10"/>
        <v>5.1214448296867457E-2</v>
      </c>
      <c r="T21">
        <f t="shared" si="11"/>
        <v>231.2866261216698</v>
      </c>
      <c r="U21">
        <f t="shared" si="12"/>
        <v>28.962789883170501</v>
      </c>
      <c r="V21">
        <f t="shared" si="13"/>
        <v>28.79644</v>
      </c>
      <c r="W21">
        <f t="shared" si="14"/>
        <v>3.9746424949110053</v>
      </c>
      <c r="X21">
        <f t="shared" si="15"/>
        <v>57.312519521353131</v>
      </c>
      <c r="Y21">
        <f t="shared" si="16"/>
        <v>2.1745142265697854</v>
      </c>
      <c r="Z21">
        <f t="shared" si="17"/>
        <v>3.7941347627539193</v>
      </c>
      <c r="AA21">
        <f t="shared" si="18"/>
        <v>1.8001282683412199</v>
      </c>
      <c r="AB21">
        <f t="shared" si="19"/>
        <v>-65.503766619928385</v>
      </c>
      <c r="AC21">
        <f t="shared" si="20"/>
        <v>-127.8369787074741</v>
      </c>
      <c r="AD21">
        <f t="shared" si="21"/>
        <v>-9.4340863286254546</v>
      </c>
      <c r="AE21">
        <f t="shared" si="22"/>
        <v>28.511794465641842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53786.958938989388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315</v>
      </c>
      <c r="AR21">
        <v>15299.7</v>
      </c>
      <c r="AS21">
        <v>692.40376000000003</v>
      </c>
      <c r="AT21">
        <v>765.98</v>
      </c>
      <c r="AU21">
        <f t="shared" si="27"/>
        <v>9.6055040601582209E-2</v>
      </c>
      <c r="AV21">
        <v>0.5</v>
      </c>
      <c r="AW21">
        <f t="shared" si="28"/>
        <v>1180.163811554386</v>
      </c>
      <c r="AX21">
        <f t="shared" si="29"/>
        <v>2.1240528379421573</v>
      </c>
      <c r="AY21">
        <f t="shared" si="30"/>
        <v>56.680341417687281</v>
      </c>
      <c r="AZ21">
        <f t="shared" si="31"/>
        <v>2.289343471903156E-3</v>
      </c>
      <c r="BA21">
        <f t="shared" si="32"/>
        <v>3.2587012715736701</v>
      </c>
      <c r="BB21" t="s">
        <v>316</v>
      </c>
      <c r="BC21">
        <v>692.40376000000003</v>
      </c>
      <c r="BD21">
        <v>554.33000000000004</v>
      </c>
      <c r="BE21">
        <f t="shared" si="33"/>
        <v>0.27631269745946363</v>
      </c>
      <c r="BF21">
        <f t="shared" si="34"/>
        <v>0.34763165603590829</v>
      </c>
      <c r="BG21">
        <f t="shared" si="35"/>
        <v>0.92183547225556273</v>
      </c>
      <c r="BH21">
        <f t="shared" si="36"/>
        <v>1.4568664818594408</v>
      </c>
      <c r="BI21">
        <f t="shared" si="37"/>
        <v>0.98016845366255612</v>
      </c>
      <c r="BJ21">
        <f t="shared" si="38"/>
        <v>0.27830966124502998</v>
      </c>
      <c r="BK21">
        <f t="shared" si="39"/>
        <v>0.72169033875497002</v>
      </c>
      <c r="BL21">
        <f t="shared" si="40"/>
        <v>1399.9749999999999</v>
      </c>
      <c r="BM21">
        <f t="shared" si="41"/>
        <v>1180.163811554386</v>
      </c>
      <c r="BN21">
        <f t="shared" si="42"/>
        <v>0.84298920448892745</v>
      </c>
      <c r="BO21">
        <f t="shared" si="43"/>
        <v>0.19597840897785512</v>
      </c>
      <c r="BP21">
        <v>6</v>
      </c>
      <c r="BQ21">
        <v>0.5</v>
      </c>
      <c r="BR21" t="s">
        <v>296</v>
      </c>
      <c r="BS21">
        <v>2</v>
      </c>
      <c r="BT21">
        <v>1607705957.25</v>
      </c>
      <c r="BU21">
        <v>149.63853333333299</v>
      </c>
      <c r="BV21">
        <v>152.45296666666701</v>
      </c>
      <c r="BW21">
        <v>21.284269999999999</v>
      </c>
      <c r="BX21">
        <v>19.540503333333302</v>
      </c>
      <c r="BY21">
        <v>148.48570000000001</v>
      </c>
      <c r="BZ21">
        <v>20.828199999999999</v>
      </c>
      <c r="CA21">
        <v>500.20396666666699</v>
      </c>
      <c r="CB21">
        <v>102.065333333333</v>
      </c>
      <c r="CC21">
        <v>9.9985306666666607E-2</v>
      </c>
      <c r="CD21">
        <v>27.9968133333333</v>
      </c>
      <c r="CE21">
        <v>28.79644</v>
      </c>
      <c r="CF21">
        <v>999.9</v>
      </c>
      <c r="CG21">
        <v>0</v>
      </c>
      <c r="CH21">
        <v>0</v>
      </c>
      <c r="CI21">
        <v>9999.3076666666693</v>
      </c>
      <c r="CJ21">
        <v>0</v>
      </c>
      <c r="CK21">
        <v>277.15496666666701</v>
      </c>
      <c r="CL21">
        <v>1399.9749999999999</v>
      </c>
      <c r="CM21">
        <v>0.90000203333333295</v>
      </c>
      <c r="CN21">
        <v>9.9998013333333302E-2</v>
      </c>
      <c r="CO21">
        <v>0</v>
      </c>
      <c r="CP21">
        <v>692.481766666667</v>
      </c>
      <c r="CQ21">
        <v>4.9994800000000001</v>
      </c>
      <c r="CR21">
        <v>10104.85</v>
      </c>
      <c r="CS21">
        <v>11417.37</v>
      </c>
      <c r="CT21">
        <v>49.5809</v>
      </c>
      <c r="CU21">
        <v>51.3853333333333</v>
      </c>
      <c r="CV21">
        <v>50.639466666666699</v>
      </c>
      <c r="CW21">
        <v>50.824599999999997</v>
      </c>
      <c r="CX21">
        <v>51.283099999999997</v>
      </c>
      <c r="CY21">
        <v>1255.48133333333</v>
      </c>
      <c r="CZ21">
        <v>139.493666666667</v>
      </c>
      <c r="DA21">
        <v>0</v>
      </c>
      <c r="DB21">
        <v>94.200000047683702</v>
      </c>
      <c r="DC21">
        <v>0</v>
      </c>
      <c r="DD21">
        <v>692.40376000000003</v>
      </c>
      <c r="DE21">
        <v>-7.6721538583669302</v>
      </c>
      <c r="DF21">
        <v>-112.04615406944301</v>
      </c>
      <c r="DG21">
        <v>10103.924000000001</v>
      </c>
      <c r="DH21">
        <v>15</v>
      </c>
      <c r="DI21">
        <v>0</v>
      </c>
      <c r="DJ21" t="s">
        <v>297</v>
      </c>
      <c r="DK21">
        <v>1607548763</v>
      </c>
      <c r="DL21">
        <v>1607548763</v>
      </c>
      <c r="DM21">
        <v>0</v>
      </c>
      <c r="DN21">
        <v>-4.4999999999999998E-2</v>
      </c>
      <c r="DO21">
        <v>6.0000000000000001E-3</v>
      </c>
      <c r="DP21">
        <v>1.012</v>
      </c>
      <c r="DQ21">
        <v>6.6000000000000003E-2</v>
      </c>
      <c r="DR21">
        <v>400</v>
      </c>
      <c r="DS21">
        <v>0</v>
      </c>
      <c r="DT21">
        <v>0.22</v>
      </c>
      <c r="DU21">
        <v>0.08</v>
      </c>
      <c r="DV21">
        <v>2.1251349925535399</v>
      </c>
      <c r="DW21">
        <v>-0.18181993333744201</v>
      </c>
      <c r="DX21">
        <v>1.7048595429304501E-2</v>
      </c>
      <c r="DY21">
        <v>1</v>
      </c>
      <c r="DZ21">
        <v>-2.8154777419354802</v>
      </c>
      <c r="EA21">
        <v>0.17947500000000699</v>
      </c>
      <c r="EB21">
        <v>1.9270568016416599E-2</v>
      </c>
      <c r="EC21">
        <v>1</v>
      </c>
      <c r="ED21">
        <v>1.7426835483870999</v>
      </c>
      <c r="EE21">
        <v>9.5296451612898903E-2</v>
      </c>
      <c r="EF21">
        <v>7.2361380487496003E-3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1.1519999999999999</v>
      </c>
      <c r="EN21">
        <v>0.45700000000000002</v>
      </c>
      <c r="EO21">
        <v>1.1794943401787199</v>
      </c>
      <c r="EP21">
        <v>-1.6043650578588901E-5</v>
      </c>
      <c r="EQ21">
        <v>-1.15305589960158E-6</v>
      </c>
      <c r="ER21">
        <v>3.6581349982770798E-10</v>
      </c>
      <c r="ES21">
        <v>6.6000000000000003E-2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2620</v>
      </c>
      <c r="FB21">
        <v>2620</v>
      </c>
      <c r="FC21">
        <v>2</v>
      </c>
      <c r="FD21">
        <v>511.06099999999998</v>
      </c>
      <c r="FE21">
        <v>476.56099999999998</v>
      </c>
      <c r="FF21">
        <v>23.568999999999999</v>
      </c>
      <c r="FG21">
        <v>34.157600000000002</v>
      </c>
      <c r="FH21">
        <v>30</v>
      </c>
      <c r="FI21">
        <v>34.2151</v>
      </c>
      <c r="FJ21">
        <v>34.261400000000002</v>
      </c>
      <c r="FK21">
        <v>9.3044899999999995</v>
      </c>
      <c r="FL21">
        <v>24.878499999999999</v>
      </c>
      <c r="FM21">
        <v>32.202500000000001</v>
      </c>
      <c r="FN21">
        <v>23.567599999999999</v>
      </c>
      <c r="FO21">
        <v>152.62200000000001</v>
      </c>
      <c r="FP21">
        <v>19.591000000000001</v>
      </c>
      <c r="FQ21">
        <v>97.681600000000003</v>
      </c>
      <c r="FR21">
        <v>102.06</v>
      </c>
    </row>
    <row r="22" spans="1:174" x14ac:dyDescent="0.25">
      <c r="A22">
        <v>6</v>
      </c>
      <c r="B22">
        <v>1607706044</v>
      </c>
      <c r="C22">
        <v>452.5</v>
      </c>
      <c r="D22" t="s">
        <v>317</v>
      </c>
      <c r="E22" t="s">
        <v>318</v>
      </c>
      <c r="F22" t="s">
        <v>291</v>
      </c>
      <c r="G22" t="s">
        <v>292</v>
      </c>
      <c r="H22">
        <v>1607706036.25</v>
      </c>
      <c r="I22">
        <f t="shared" si="0"/>
        <v>1.677754464165571E-3</v>
      </c>
      <c r="J22">
        <f t="shared" si="1"/>
        <v>1.6777544641655711</v>
      </c>
      <c r="K22">
        <f t="shared" si="2"/>
        <v>4.0493569824141122</v>
      </c>
      <c r="L22">
        <f t="shared" si="3"/>
        <v>199.17179999999999</v>
      </c>
      <c r="M22">
        <f t="shared" si="4"/>
        <v>124.45422778074709</v>
      </c>
      <c r="N22">
        <f t="shared" si="5"/>
        <v>12.715003170062783</v>
      </c>
      <c r="O22">
        <f t="shared" si="6"/>
        <v>20.348606178719791</v>
      </c>
      <c r="P22">
        <f t="shared" si="7"/>
        <v>9.3918657887817475E-2</v>
      </c>
      <c r="Q22">
        <f t="shared" si="8"/>
        <v>2.9654329908215753</v>
      </c>
      <c r="R22">
        <f t="shared" si="9"/>
        <v>9.2296939983404908E-2</v>
      </c>
      <c r="S22">
        <f t="shared" si="10"/>
        <v>5.7828959915207159E-2</v>
      </c>
      <c r="T22">
        <f t="shared" si="11"/>
        <v>231.29223358038726</v>
      </c>
      <c r="U22">
        <f t="shared" si="12"/>
        <v>28.904584977469771</v>
      </c>
      <c r="V22">
        <f t="shared" si="13"/>
        <v>28.793016666666698</v>
      </c>
      <c r="W22">
        <f t="shared" si="14"/>
        <v>3.9738540261213222</v>
      </c>
      <c r="X22">
        <f t="shared" si="15"/>
        <v>57.290485489610468</v>
      </c>
      <c r="Y22">
        <f t="shared" si="16"/>
        <v>2.1725641750619311</v>
      </c>
      <c r="Z22">
        <f t="shared" si="17"/>
        <v>3.7921901978923223</v>
      </c>
      <c r="AA22">
        <f t="shared" si="18"/>
        <v>1.8012898510593911</v>
      </c>
      <c r="AB22">
        <f t="shared" si="19"/>
        <v>-73.988971869701686</v>
      </c>
      <c r="AC22">
        <f t="shared" si="20"/>
        <v>-128.69676792987136</v>
      </c>
      <c r="AD22">
        <f t="shared" si="21"/>
        <v>-9.4968649896121669</v>
      </c>
      <c r="AE22">
        <f t="shared" si="22"/>
        <v>19.109628791202056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53789.410745714318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319</v>
      </c>
      <c r="AR22">
        <v>15299.4</v>
      </c>
      <c r="AS22">
        <v>684.94956000000002</v>
      </c>
      <c r="AT22">
        <v>766</v>
      </c>
      <c r="AU22">
        <f t="shared" si="27"/>
        <v>0.10580997389033941</v>
      </c>
      <c r="AV22">
        <v>0.5</v>
      </c>
      <c r="AW22">
        <f t="shared" si="28"/>
        <v>1180.1929715543656</v>
      </c>
      <c r="AX22">
        <f t="shared" si="29"/>
        <v>4.0493569824141122</v>
      </c>
      <c r="AY22">
        <f t="shared" si="30"/>
        <v>62.438093752864759</v>
      </c>
      <c r="AZ22">
        <f t="shared" si="31"/>
        <v>3.9206338062971486E-3</v>
      </c>
      <c r="BA22">
        <f t="shared" si="32"/>
        <v>3.2585900783289818</v>
      </c>
      <c r="BB22" t="s">
        <v>320</v>
      </c>
      <c r="BC22">
        <v>684.94956000000002</v>
      </c>
      <c r="BD22">
        <v>543.12</v>
      </c>
      <c r="BE22">
        <f t="shared" si="33"/>
        <v>0.29096605744125326</v>
      </c>
      <c r="BF22">
        <f t="shared" si="34"/>
        <v>0.36365057430007169</v>
      </c>
      <c r="BG22">
        <f t="shared" si="35"/>
        <v>0.91802748109571308</v>
      </c>
      <c r="BH22">
        <f t="shared" si="36"/>
        <v>1.6042261266747826</v>
      </c>
      <c r="BI22">
        <f t="shared" si="37"/>
        <v>0.98016060006331207</v>
      </c>
      <c r="BJ22">
        <f t="shared" si="38"/>
        <v>0.28835101363355126</v>
      </c>
      <c r="BK22">
        <f t="shared" si="39"/>
        <v>0.7116489863664488</v>
      </c>
      <c r="BL22">
        <f t="shared" si="40"/>
        <v>1400.00966666667</v>
      </c>
      <c r="BM22">
        <f t="shared" si="41"/>
        <v>1180.1929715543656</v>
      </c>
      <c r="BN22">
        <f t="shared" si="42"/>
        <v>0.84298915904225624</v>
      </c>
      <c r="BO22">
        <f t="shared" si="43"/>
        <v>0.19597831808451233</v>
      </c>
      <c r="BP22">
        <v>6</v>
      </c>
      <c r="BQ22">
        <v>0.5</v>
      </c>
      <c r="BR22" t="s">
        <v>296</v>
      </c>
      <c r="BS22">
        <v>2</v>
      </c>
      <c r="BT22">
        <v>1607706036.25</v>
      </c>
      <c r="BU22">
        <v>199.17179999999999</v>
      </c>
      <c r="BV22">
        <v>204.4298</v>
      </c>
      <c r="BW22">
        <v>21.26502</v>
      </c>
      <c r="BX22">
        <v>19.295359999999999</v>
      </c>
      <c r="BY22">
        <v>198.037833333333</v>
      </c>
      <c r="BZ22">
        <v>20.809726666666698</v>
      </c>
      <c r="CA22">
        <v>500.21129999999999</v>
      </c>
      <c r="CB22">
        <v>102.06610000000001</v>
      </c>
      <c r="CC22">
        <v>0.100000716666667</v>
      </c>
      <c r="CD22">
        <v>27.988019999999999</v>
      </c>
      <c r="CE22">
        <v>28.793016666666698</v>
      </c>
      <c r="CF22">
        <v>999.9</v>
      </c>
      <c r="CG22">
        <v>0</v>
      </c>
      <c r="CH22">
        <v>0</v>
      </c>
      <c r="CI22">
        <v>9999.4</v>
      </c>
      <c r="CJ22">
        <v>0</v>
      </c>
      <c r="CK22">
        <v>275.10713333333302</v>
      </c>
      <c r="CL22">
        <v>1400.00966666667</v>
      </c>
      <c r="CM22">
        <v>0.900004266666667</v>
      </c>
      <c r="CN22">
        <v>9.9995806666666701E-2</v>
      </c>
      <c r="CO22">
        <v>0</v>
      </c>
      <c r="CP22">
        <v>684.97193333333303</v>
      </c>
      <c r="CQ22">
        <v>4.9994800000000001</v>
      </c>
      <c r="CR22">
        <v>10003.745999999999</v>
      </c>
      <c r="CS22">
        <v>11417.666666666701</v>
      </c>
      <c r="CT22">
        <v>49.645766666666702</v>
      </c>
      <c r="CU22">
        <v>51.460099999999997</v>
      </c>
      <c r="CV22">
        <v>50.728999999999999</v>
      </c>
      <c r="CW22">
        <v>50.891566666666698</v>
      </c>
      <c r="CX22">
        <v>51.362299999999998</v>
      </c>
      <c r="CY22">
        <v>1255.5146666666701</v>
      </c>
      <c r="CZ22">
        <v>139.495</v>
      </c>
      <c r="DA22">
        <v>0</v>
      </c>
      <c r="DB22">
        <v>78.300000190734906</v>
      </c>
      <c r="DC22">
        <v>0</v>
      </c>
      <c r="DD22">
        <v>684.94956000000002</v>
      </c>
      <c r="DE22">
        <v>-3.8506153739760798</v>
      </c>
      <c r="DF22">
        <v>-65.543845937657593</v>
      </c>
      <c r="DG22">
        <v>10003.134</v>
      </c>
      <c r="DH22">
        <v>15</v>
      </c>
      <c r="DI22">
        <v>0</v>
      </c>
      <c r="DJ22" t="s">
        <v>297</v>
      </c>
      <c r="DK22">
        <v>1607548763</v>
      </c>
      <c r="DL22">
        <v>1607548763</v>
      </c>
      <c r="DM22">
        <v>0</v>
      </c>
      <c r="DN22">
        <v>-4.4999999999999998E-2</v>
      </c>
      <c r="DO22">
        <v>6.0000000000000001E-3</v>
      </c>
      <c r="DP22">
        <v>1.012</v>
      </c>
      <c r="DQ22">
        <v>6.6000000000000003E-2</v>
      </c>
      <c r="DR22">
        <v>400</v>
      </c>
      <c r="DS22">
        <v>0</v>
      </c>
      <c r="DT22">
        <v>0.22</v>
      </c>
      <c r="DU22">
        <v>0.08</v>
      </c>
      <c r="DV22">
        <v>4.05311270508449</v>
      </c>
      <c r="DW22">
        <v>-0.15708128758033099</v>
      </c>
      <c r="DX22">
        <v>1.9989522857367201E-2</v>
      </c>
      <c r="DY22">
        <v>1</v>
      </c>
      <c r="DZ22">
        <v>-5.2621583870967799</v>
      </c>
      <c r="EA22">
        <v>0.181855161290329</v>
      </c>
      <c r="EB22">
        <v>2.35673555110801E-2</v>
      </c>
      <c r="EC22">
        <v>1</v>
      </c>
      <c r="ED22">
        <v>1.9700535483871</v>
      </c>
      <c r="EE22">
        <v>-2.5661612903233801E-2</v>
      </c>
      <c r="EF22">
        <v>2.5469115368797002E-3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1.1339999999999999</v>
      </c>
      <c r="EN22">
        <v>0.45569999999999999</v>
      </c>
      <c r="EO22">
        <v>1.1794943401787199</v>
      </c>
      <c r="EP22">
        <v>-1.6043650578588901E-5</v>
      </c>
      <c r="EQ22">
        <v>-1.15305589960158E-6</v>
      </c>
      <c r="ER22">
        <v>3.6581349982770798E-10</v>
      </c>
      <c r="ES22">
        <v>6.6000000000000003E-2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2621.3000000000002</v>
      </c>
      <c r="FB22">
        <v>2621.3000000000002</v>
      </c>
      <c r="FC22">
        <v>2</v>
      </c>
      <c r="FD22">
        <v>511.14499999999998</v>
      </c>
      <c r="FE22">
        <v>476.24</v>
      </c>
      <c r="FF22">
        <v>23.486599999999999</v>
      </c>
      <c r="FG22">
        <v>34.145200000000003</v>
      </c>
      <c r="FH22">
        <v>29.9999</v>
      </c>
      <c r="FI22">
        <v>34.1997</v>
      </c>
      <c r="FJ22">
        <v>34.243899999999996</v>
      </c>
      <c r="FK22">
        <v>11.4171</v>
      </c>
      <c r="FL22">
        <v>26.116399999999999</v>
      </c>
      <c r="FM22">
        <v>31.073699999999999</v>
      </c>
      <c r="FN22">
        <v>23.491700000000002</v>
      </c>
      <c r="FO22">
        <v>204.751</v>
      </c>
      <c r="FP22">
        <v>19.3443</v>
      </c>
      <c r="FQ22">
        <v>97.685299999999998</v>
      </c>
      <c r="FR22">
        <v>102.063</v>
      </c>
    </row>
    <row r="23" spans="1:174" x14ac:dyDescent="0.25">
      <c r="A23">
        <v>7</v>
      </c>
      <c r="B23">
        <v>1607706164.5</v>
      </c>
      <c r="C23">
        <v>573</v>
      </c>
      <c r="D23" t="s">
        <v>321</v>
      </c>
      <c r="E23" t="s">
        <v>322</v>
      </c>
      <c r="F23" t="s">
        <v>291</v>
      </c>
      <c r="G23" t="s">
        <v>292</v>
      </c>
      <c r="H23">
        <v>1607706156.5</v>
      </c>
      <c r="I23">
        <f t="shared" si="0"/>
        <v>1.951010349900198E-3</v>
      </c>
      <c r="J23">
        <f t="shared" si="1"/>
        <v>1.9510103499001981</v>
      </c>
      <c r="K23">
        <f t="shared" si="2"/>
        <v>6.1677305861901868</v>
      </c>
      <c r="L23">
        <f t="shared" si="3"/>
        <v>249.784290322581</v>
      </c>
      <c r="M23">
        <f t="shared" si="4"/>
        <v>152.89360932342157</v>
      </c>
      <c r="N23">
        <f t="shared" si="5"/>
        <v>15.620152280614828</v>
      </c>
      <c r="O23">
        <f t="shared" si="6"/>
        <v>25.518847186677856</v>
      </c>
      <c r="P23">
        <f t="shared" si="7"/>
        <v>0.11025081968174773</v>
      </c>
      <c r="Q23">
        <f t="shared" si="8"/>
        <v>2.9651170389033266</v>
      </c>
      <c r="R23">
        <f t="shared" si="9"/>
        <v>0.10802301470491397</v>
      </c>
      <c r="S23">
        <f t="shared" si="10"/>
        <v>6.7710794201042049E-2</v>
      </c>
      <c r="T23">
        <f t="shared" si="11"/>
        <v>231.28833219760622</v>
      </c>
      <c r="U23">
        <f t="shared" si="12"/>
        <v>28.842032059036633</v>
      </c>
      <c r="V23">
        <f t="shared" si="13"/>
        <v>28.786454838709702</v>
      </c>
      <c r="W23">
        <f t="shared" si="14"/>
        <v>3.9723430744476378</v>
      </c>
      <c r="X23">
        <f t="shared" si="15"/>
        <v>57.533430841571054</v>
      </c>
      <c r="Y23">
        <f t="shared" si="16"/>
        <v>2.1827447816176146</v>
      </c>
      <c r="Z23">
        <f t="shared" si="17"/>
        <v>3.793872101297429</v>
      </c>
      <c r="AA23">
        <f t="shared" si="18"/>
        <v>1.7895982928300231</v>
      </c>
      <c r="AB23">
        <f t="shared" si="19"/>
        <v>-86.039556430598736</v>
      </c>
      <c r="AC23">
        <f t="shared" si="20"/>
        <v>-126.41828321784823</v>
      </c>
      <c r="AD23">
        <f t="shared" si="21"/>
        <v>-9.3297716816624838</v>
      </c>
      <c r="AE23">
        <f t="shared" si="22"/>
        <v>9.5007208674967671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53778.763161452458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323</v>
      </c>
      <c r="AR23">
        <v>15300</v>
      </c>
      <c r="AS23">
        <v>683.30873076923103</v>
      </c>
      <c r="AT23">
        <v>778.98</v>
      </c>
      <c r="AU23">
        <f t="shared" si="27"/>
        <v>0.12281607901456904</v>
      </c>
      <c r="AV23">
        <v>0.5</v>
      </c>
      <c r="AW23">
        <f t="shared" si="28"/>
        <v>1180.1733664035721</v>
      </c>
      <c r="AX23">
        <f t="shared" si="29"/>
        <v>6.1677305861901868</v>
      </c>
      <c r="AY23">
        <f t="shared" si="30"/>
        <v>72.472132709555524</v>
      </c>
      <c r="AZ23">
        <f t="shared" si="31"/>
        <v>5.715667085898061E-3</v>
      </c>
      <c r="BA23">
        <f t="shared" si="32"/>
        <v>3.1876299776630979</v>
      </c>
      <c r="BB23" t="s">
        <v>324</v>
      </c>
      <c r="BC23">
        <v>683.30873076923103</v>
      </c>
      <c r="BD23">
        <v>533.66</v>
      </c>
      <c r="BE23">
        <f t="shared" si="33"/>
        <v>0.31492464504865347</v>
      </c>
      <c r="BF23">
        <f t="shared" si="34"/>
        <v>0.38998560749538957</v>
      </c>
      <c r="BG23">
        <f t="shared" si="35"/>
        <v>0.91008715666942763</v>
      </c>
      <c r="BH23">
        <f t="shared" si="36"/>
        <v>1.5065611599680138</v>
      </c>
      <c r="BI23">
        <f t="shared" si="37"/>
        <v>0.97506361415387732</v>
      </c>
      <c r="BJ23">
        <f t="shared" si="38"/>
        <v>0.30457640876577119</v>
      </c>
      <c r="BK23">
        <f t="shared" si="39"/>
        <v>0.69542359123422881</v>
      </c>
      <c r="BL23">
        <f t="shared" si="40"/>
        <v>1399.9864516129001</v>
      </c>
      <c r="BM23">
        <f t="shared" si="41"/>
        <v>1180.1733664035721</v>
      </c>
      <c r="BN23">
        <f t="shared" si="42"/>
        <v>0.84298913396191433</v>
      </c>
      <c r="BO23">
        <f t="shared" si="43"/>
        <v>0.1959782679238288</v>
      </c>
      <c r="BP23">
        <v>6</v>
      </c>
      <c r="BQ23">
        <v>0.5</v>
      </c>
      <c r="BR23" t="s">
        <v>296</v>
      </c>
      <c r="BS23">
        <v>2</v>
      </c>
      <c r="BT23">
        <v>1607706156.5</v>
      </c>
      <c r="BU23">
        <v>249.784290322581</v>
      </c>
      <c r="BV23">
        <v>257.76680645161298</v>
      </c>
      <c r="BW23">
        <v>21.3652032258065</v>
      </c>
      <c r="BX23">
        <v>19.0750322580645</v>
      </c>
      <c r="BY23">
        <v>248.67438709677401</v>
      </c>
      <c r="BZ23">
        <v>20.9057806451613</v>
      </c>
      <c r="CA23">
        <v>500.22290322580602</v>
      </c>
      <c r="CB23">
        <v>102.063548387097</v>
      </c>
      <c r="CC23">
        <v>9.9991016129032301E-2</v>
      </c>
      <c r="CD23">
        <v>27.995625806451599</v>
      </c>
      <c r="CE23">
        <v>28.786454838709702</v>
      </c>
      <c r="CF23">
        <v>999.9</v>
      </c>
      <c r="CG23">
        <v>0</v>
      </c>
      <c r="CH23">
        <v>0</v>
      </c>
      <c r="CI23">
        <v>9997.8603225806492</v>
      </c>
      <c r="CJ23">
        <v>0</v>
      </c>
      <c r="CK23">
        <v>279.93461290322603</v>
      </c>
      <c r="CL23">
        <v>1399.9864516129001</v>
      </c>
      <c r="CM23">
        <v>0.90000338709677397</v>
      </c>
      <c r="CN23">
        <v>9.9996670967741993E-2</v>
      </c>
      <c r="CO23">
        <v>0</v>
      </c>
      <c r="CP23">
        <v>683.29729032258103</v>
      </c>
      <c r="CQ23">
        <v>4.9994800000000001</v>
      </c>
      <c r="CR23">
        <v>9982.7641935483898</v>
      </c>
      <c r="CS23">
        <v>11417.4709677419</v>
      </c>
      <c r="CT23">
        <v>49.719516129032201</v>
      </c>
      <c r="CU23">
        <v>51.495935483871001</v>
      </c>
      <c r="CV23">
        <v>50.811999999999998</v>
      </c>
      <c r="CW23">
        <v>50.9533225806451</v>
      </c>
      <c r="CX23">
        <v>51.408999999999999</v>
      </c>
      <c r="CY23">
        <v>1255.49580645161</v>
      </c>
      <c r="CZ23">
        <v>139.49161290322601</v>
      </c>
      <c r="DA23">
        <v>0</v>
      </c>
      <c r="DB23">
        <v>119.60000014305101</v>
      </c>
      <c r="DC23">
        <v>0</v>
      </c>
      <c r="DD23">
        <v>683.30873076923103</v>
      </c>
      <c r="DE23">
        <v>2.7942906021155198</v>
      </c>
      <c r="DF23">
        <v>16.7227350334602</v>
      </c>
      <c r="DG23">
        <v>9982.7999999999993</v>
      </c>
      <c r="DH23">
        <v>15</v>
      </c>
      <c r="DI23">
        <v>0</v>
      </c>
      <c r="DJ23" t="s">
        <v>297</v>
      </c>
      <c r="DK23">
        <v>1607548763</v>
      </c>
      <c r="DL23">
        <v>1607548763</v>
      </c>
      <c r="DM23">
        <v>0</v>
      </c>
      <c r="DN23">
        <v>-4.4999999999999998E-2</v>
      </c>
      <c r="DO23">
        <v>6.0000000000000001E-3</v>
      </c>
      <c r="DP23">
        <v>1.012</v>
      </c>
      <c r="DQ23">
        <v>6.6000000000000003E-2</v>
      </c>
      <c r="DR23">
        <v>400</v>
      </c>
      <c r="DS23">
        <v>0</v>
      </c>
      <c r="DT23">
        <v>0.22</v>
      </c>
      <c r="DU23">
        <v>0.08</v>
      </c>
      <c r="DV23">
        <v>6.1675371740429101</v>
      </c>
      <c r="DW23">
        <v>0.21030871156407899</v>
      </c>
      <c r="DX23">
        <v>2.07035780838279E-2</v>
      </c>
      <c r="DY23">
        <v>1</v>
      </c>
      <c r="DZ23">
        <v>-7.9824200000000003</v>
      </c>
      <c r="EA23">
        <v>-0.236984516129017</v>
      </c>
      <c r="EB23">
        <v>2.4560697032243901E-2</v>
      </c>
      <c r="EC23">
        <v>0</v>
      </c>
      <c r="ED23">
        <v>2.2901722580645201</v>
      </c>
      <c r="EE23">
        <v>1.4652580645160999E-2</v>
      </c>
      <c r="EF23">
        <v>1.3619784226357201E-3</v>
      </c>
      <c r="EG23">
        <v>1</v>
      </c>
      <c r="EH23">
        <v>2</v>
      </c>
      <c r="EI23">
        <v>3</v>
      </c>
      <c r="EJ23" t="s">
        <v>303</v>
      </c>
      <c r="EK23">
        <v>100</v>
      </c>
      <c r="EL23">
        <v>100</v>
      </c>
      <c r="EM23">
        <v>1.1100000000000001</v>
      </c>
      <c r="EN23">
        <v>0.45979999999999999</v>
      </c>
      <c r="EO23">
        <v>1.1794943401787199</v>
      </c>
      <c r="EP23">
        <v>-1.6043650578588901E-5</v>
      </c>
      <c r="EQ23">
        <v>-1.15305589960158E-6</v>
      </c>
      <c r="ER23">
        <v>3.6581349982770798E-10</v>
      </c>
      <c r="ES23">
        <v>6.6000000000000003E-2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2623.4</v>
      </c>
      <c r="FB23">
        <v>2623.4</v>
      </c>
      <c r="FC23">
        <v>2</v>
      </c>
      <c r="FD23">
        <v>511.21600000000001</v>
      </c>
      <c r="FE23">
        <v>475.73200000000003</v>
      </c>
      <c r="FF23">
        <v>23.470600000000001</v>
      </c>
      <c r="FG23">
        <v>34.129899999999999</v>
      </c>
      <c r="FH23">
        <v>30</v>
      </c>
      <c r="FI23">
        <v>34.180300000000003</v>
      </c>
      <c r="FJ23">
        <v>34.221299999999999</v>
      </c>
      <c r="FK23">
        <v>13.5268</v>
      </c>
      <c r="FL23">
        <v>26.278199999999998</v>
      </c>
      <c r="FM23">
        <v>29.2014</v>
      </c>
      <c r="FN23">
        <v>23.4697</v>
      </c>
      <c r="FO23">
        <v>257.935</v>
      </c>
      <c r="FP23">
        <v>19.081900000000001</v>
      </c>
      <c r="FQ23">
        <v>97.692499999999995</v>
      </c>
      <c r="FR23">
        <v>102.06</v>
      </c>
    </row>
    <row r="24" spans="1:174" x14ac:dyDescent="0.25">
      <c r="A24">
        <v>8</v>
      </c>
      <c r="B24">
        <v>1607706276</v>
      </c>
      <c r="C24">
        <v>684.5</v>
      </c>
      <c r="D24" t="s">
        <v>325</v>
      </c>
      <c r="E24" t="s">
        <v>326</v>
      </c>
      <c r="F24" t="s">
        <v>291</v>
      </c>
      <c r="G24" t="s">
        <v>292</v>
      </c>
      <c r="H24">
        <v>1607706268</v>
      </c>
      <c r="I24">
        <f t="shared" si="0"/>
        <v>2.1416561608025527E-3</v>
      </c>
      <c r="J24">
        <f t="shared" si="1"/>
        <v>2.1416561608025528</v>
      </c>
      <c r="K24">
        <f t="shared" si="2"/>
        <v>11.248029761728343</v>
      </c>
      <c r="L24">
        <f t="shared" si="3"/>
        <v>399.51332258064502</v>
      </c>
      <c r="M24">
        <f t="shared" si="4"/>
        <v>238.98226776112489</v>
      </c>
      <c r="N24">
        <f t="shared" si="5"/>
        <v>24.416208975629623</v>
      </c>
      <c r="O24">
        <f t="shared" si="6"/>
        <v>40.817257548277112</v>
      </c>
      <c r="P24">
        <f t="shared" si="7"/>
        <v>0.121231692203458</v>
      </c>
      <c r="Q24">
        <f t="shared" si="8"/>
        <v>2.9657503685051778</v>
      </c>
      <c r="R24">
        <f t="shared" si="9"/>
        <v>0.11854440245154658</v>
      </c>
      <c r="S24">
        <f t="shared" si="10"/>
        <v>7.4326732497292686E-2</v>
      </c>
      <c r="T24">
        <f t="shared" si="11"/>
        <v>231.2915426653361</v>
      </c>
      <c r="U24">
        <f t="shared" si="12"/>
        <v>28.778658702714999</v>
      </c>
      <c r="V24">
        <f t="shared" si="13"/>
        <v>28.740454838709699</v>
      </c>
      <c r="W24">
        <f t="shared" si="14"/>
        <v>3.9617649975266218</v>
      </c>
      <c r="X24">
        <f t="shared" si="15"/>
        <v>57.281464306132413</v>
      </c>
      <c r="Y24">
        <f t="shared" si="16"/>
        <v>2.1713809713028662</v>
      </c>
      <c r="Z24">
        <f t="shared" si="17"/>
        <v>3.7907218287895681</v>
      </c>
      <c r="AA24">
        <f t="shared" si="18"/>
        <v>1.7903840262237556</v>
      </c>
      <c r="AB24">
        <f t="shared" si="19"/>
        <v>-94.447036691392569</v>
      </c>
      <c r="AC24">
        <f t="shared" si="20"/>
        <v>-121.36853474950706</v>
      </c>
      <c r="AD24">
        <f t="shared" si="21"/>
        <v>-8.9524972193268955</v>
      </c>
      <c r="AE24">
        <f t="shared" si="22"/>
        <v>6.523474005109577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53799.903306649452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327</v>
      </c>
      <c r="AR24">
        <v>15300.7</v>
      </c>
      <c r="AS24">
        <v>692.09280000000001</v>
      </c>
      <c r="AT24">
        <v>806.65</v>
      </c>
      <c r="AU24">
        <f t="shared" si="27"/>
        <v>0.14201599206595172</v>
      </c>
      <c r="AV24">
        <v>0.5</v>
      </c>
      <c r="AW24">
        <f t="shared" si="28"/>
        <v>1180.1877402641123</v>
      </c>
      <c r="AX24">
        <f t="shared" si="29"/>
        <v>11.248029761728343</v>
      </c>
      <c r="AY24">
        <f t="shared" si="30"/>
        <v>83.802766378840829</v>
      </c>
      <c r="AZ24">
        <f t="shared" si="31"/>
        <v>1.0020250878811955E-2</v>
      </c>
      <c r="BA24">
        <f t="shared" si="32"/>
        <v>3.0439843798425588</v>
      </c>
      <c r="BB24" t="s">
        <v>328</v>
      </c>
      <c r="BC24">
        <v>692.09280000000001</v>
      </c>
      <c r="BD24">
        <v>524.44000000000005</v>
      </c>
      <c r="BE24">
        <f t="shared" si="33"/>
        <v>0.34985433583338488</v>
      </c>
      <c r="BF24">
        <f t="shared" si="34"/>
        <v>0.40592891818149607</v>
      </c>
      <c r="BG24">
        <f t="shared" si="35"/>
        <v>0.8969148609751465</v>
      </c>
      <c r="BH24">
        <f t="shared" si="36"/>
        <v>1.2564805737186231</v>
      </c>
      <c r="BI24">
        <f t="shared" si="37"/>
        <v>0.96419815959963551</v>
      </c>
      <c r="BJ24">
        <f t="shared" si="38"/>
        <v>0.30759655620041682</v>
      </c>
      <c r="BK24">
        <f t="shared" si="39"/>
        <v>0.69240344379958318</v>
      </c>
      <c r="BL24">
        <f t="shared" si="40"/>
        <v>1400.00322580645</v>
      </c>
      <c r="BM24">
        <f t="shared" si="41"/>
        <v>1180.1877402641123</v>
      </c>
      <c r="BN24">
        <f t="shared" si="42"/>
        <v>0.84298930067413491</v>
      </c>
      <c r="BO24">
        <f t="shared" si="43"/>
        <v>0.19597860134827</v>
      </c>
      <c r="BP24">
        <v>6</v>
      </c>
      <c r="BQ24">
        <v>0.5</v>
      </c>
      <c r="BR24" t="s">
        <v>296</v>
      </c>
      <c r="BS24">
        <v>2</v>
      </c>
      <c r="BT24">
        <v>1607706268</v>
      </c>
      <c r="BU24">
        <v>399.51332258064502</v>
      </c>
      <c r="BV24">
        <v>414.03135483871</v>
      </c>
      <c r="BW24">
        <v>21.2531580645161</v>
      </c>
      <c r="BX24">
        <v>18.738890322580598</v>
      </c>
      <c r="BY24">
        <v>398.50019354838702</v>
      </c>
      <c r="BZ24">
        <v>20.798364516128999</v>
      </c>
      <c r="CA24">
        <v>500.21861290322602</v>
      </c>
      <c r="CB24">
        <v>102.067451612903</v>
      </c>
      <c r="CC24">
        <v>9.9998735483871004E-2</v>
      </c>
      <c r="CD24">
        <v>27.9813774193548</v>
      </c>
      <c r="CE24">
        <v>28.740454838709699</v>
      </c>
      <c r="CF24">
        <v>999.9</v>
      </c>
      <c r="CG24">
        <v>0</v>
      </c>
      <c r="CH24">
        <v>0</v>
      </c>
      <c r="CI24">
        <v>10001.065483871</v>
      </c>
      <c r="CJ24">
        <v>0</v>
      </c>
      <c r="CK24">
        <v>288.484709677419</v>
      </c>
      <c r="CL24">
        <v>1400.00322580645</v>
      </c>
      <c r="CM24">
        <v>0.90000054838709698</v>
      </c>
      <c r="CN24">
        <v>9.9999483870967798E-2</v>
      </c>
      <c r="CO24">
        <v>0</v>
      </c>
      <c r="CP24">
        <v>692.05777419354797</v>
      </c>
      <c r="CQ24">
        <v>4.9994800000000001</v>
      </c>
      <c r="CR24">
        <v>10111.012903225799</v>
      </c>
      <c r="CS24">
        <v>11417.6</v>
      </c>
      <c r="CT24">
        <v>49.707387096774198</v>
      </c>
      <c r="CU24">
        <v>51.429000000000002</v>
      </c>
      <c r="CV24">
        <v>50.795999999999999</v>
      </c>
      <c r="CW24">
        <v>50.912999999999997</v>
      </c>
      <c r="CX24">
        <v>51.399000000000001</v>
      </c>
      <c r="CY24">
        <v>1255.50225806452</v>
      </c>
      <c r="CZ24">
        <v>139.500967741935</v>
      </c>
      <c r="DA24">
        <v>0</v>
      </c>
      <c r="DB24">
        <v>110.60000014305101</v>
      </c>
      <c r="DC24">
        <v>0</v>
      </c>
      <c r="DD24">
        <v>692.09280000000001</v>
      </c>
      <c r="DE24">
        <v>1.6953846159967501</v>
      </c>
      <c r="DF24">
        <v>14.969230716063599</v>
      </c>
      <c r="DG24">
        <v>10111.219999999999</v>
      </c>
      <c r="DH24">
        <v>15</v>
      </c>
      <c r="DI24">
        <v>0</v>
      </c>
      <c r="DJ24" t="s">
        <v>297</v>
      </c>
      <c r="DK24">
        <v>1607548763</v>
      </c>
      <c r="DL24">
        <v>1607548763</v>
      </c>
      <c r="DM24">
        <v>0</v>
      </c>
      <c r="DN24">
        <v>-4.4999999999999998E-2</v>
      </c>
      <c r="DO24">
        <v>6.0000000000000001E-3</v>
      </c>
      <c r="DP24">
        <v>1.012</v>
      </c>
      <c r="DQ24">
        <v>6.6000000000000003E-2</v>
      </c>
      <c r="DR24">
        <v>400</v>
      </c>
      <c r="DS24">
        <v>0</v>
      </c>
      <c r="DT24">
        <v>0.22</v>
      </c>
      <c r="DU24">
        <v>0.08</v>
      </c>
      <c r="DV24">
        <v>11.252848721647799</v>
      </c>
      <c r="DW24">
        <v>-0.21829966935888401</v>
      </c>
      <c r="DX24">
        <v>2.5083556430852701E-2</v>
      </c>
      <c r="DY24">
        <v>1</v>
      </c>
      <c r="DZ24">
        <v>-14.519880645161299</v>
      </c>
      <c r="EA24">
        <v>0.19943709677419599</v>
      </c>
      <c r="EB24">
        <v>2.3700475282492299E-2</v>
      </c>
      <c r="EC24">
        <v>1</v>
      </c>
      <c r="ED24">
        <v>2.5141267741935498</v>
      </c>
      <c r="EE24">
        <v>-3.95820967742012E-2</v>
      </c>
      <c r="EF24">
        <v>5.6181505320367104E-3</v>
      </c>
      <c r="EG24">
        <v>1</v>
      </c>
      <c r="EH24">
        <v>3</v>
      </c>
      <c r="EI24">
        <v>3</v>
      </c>
      <c r="EJ24" t="s">
        <v>308</v>
      </c>
      <c r="EK24">
        <v>100</v>
      </c>
      <c r="EL24">
        <v>100</v>
      </c>
      <c r="EM24">
        <v>1.0129999999999999</v>
      </c>
      <c r="EN24">
        <v>0.45440000000000003</v>
      </c>
      <c r="EO24">
        <v>1.1794943401787199</v>
      </c>
      <c r="EP24">
        <v>-1.6043650578588901E-5</v>
      </c>
      <c r="EQ24">
        <v>-1.15305589960158E-6</v>
      </c>
      <c r="ER24">
        <v>3.6581349982770798E-10</v>
      </c>
      <c r="ES24">
        <v>6.6000000000000003E-2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2625.2</v>
      </c>
      <c r="FB24">
        <v>2625.2</v>
      </c>
      <c r="FC24">
        <v>2</v>
      </c>
      <c r="FD24">
        <v>511.32400000000001</v>
      </c>
      <c r="FE24">
        <v>475.51100000000002</v>
      </c>
      <c r="FF24">
        <v>23.663699999999999</v>
      </c>
      <c r="FG24">
        <v>34.096699999999998</v>
      </c>
      <c r="FH24">
        <v>29.9999</v>
      </c>
      <c r="FI24">
        <v>34.1479</v>
      </c>
      <c r="FJ24">
        <v>34.190399999999997</v>
      </c>
      <c r="FK24">
        <v>19.5198</v>
      </c>
      <c r="FL24">
        <v>26.721499999999999</v>
      </c>
      <c r="FM24">
        <v>27.323599999999999</v>
      </c>
      <c r="FN24">
        <v>23.674199999999999</v>
      </c>
      <c r="FO24">
        <v>414.33300000000003</v>
      </c>
      <c r="FP24">
        <v>18.7942</v>
      </c>
      <c r="FQ24">
        <v>97.701400000000007</v>
      </c>
      <c r="FR24">
        <v>102.065</v>
      </c>
    </row>
    <row r="25" spans="1:174" x14ac:dyDescent="0.25">
      <c r="A25">
        <v>9</v>
      </c>
      <c r="B25">
        <v>1607706384</v>
      </c>
      <c r="C25">
        <v>792.5</v>
      </c>
      <c r="D25" t="s">
        <v>329</v>
      </c>
      <c r="E25" t="s">
        <v>330</v>
      </c>
      <c r="F25" t="s">
        <v>291</v>
      </c>
      <c r="G25" t="s">
        <v>292</v>
      </c>
      <c r="H25">
        <v>1607706376.25</v>
      </c>
      <c r="I25">
        <f t="shared" si="0"/>
        <v>2.1136049334831608E-3</v>
      </c>
      <c r="J25">
        <f t="shared" si="1"/>
        <v>2.113604933483161</v>
      </c>
      <c r="K25">
        <f t="shared" si="2"/>
        <v>13.30217049484258</v>
      </c>
      <c r="L25">
        <f t="shared" si="3"/>
        <v>499.69736666666699</v>
      </c>
      <c r="M25">
        <f t="shared" si="4"/>
        <v>304.65561241652642</v>
      </c>
      <c r="N25">
        <f t="shared" si="5"/>
        <v>31.124387928897203</v>
      </c>
      <c r="O25">
        <f t="shared" si="6"/>
        <v>51.050346861550381</v>
      </c>
      <c r="P25">
        <f t="shared" si="7"/>
        <v>0.11829528093660109</v>
      </c>
      <c r="Q25">
        <f t="shared" si="8"/>
        <v>2.9658842002434502</v>
      </c>
      <c r="R25">
        <f t="shared" si="9"/>
        <v>0.11573522664781681</v>
      </c>
      <c r="S25">
        <f t="shared" si="10"/>
        <v>7.2559912935967877E-2</v>
      </c>
      <c r="T25">
        <f t="shared" si="11"/>
        <v>231.28967066375776</v>
      </c>
      <c r="U25">
        <f t="shared" si="12"/>
        <v>28.791634035927643</v>
      </c>
      <c r="V25">
        <f t="shared" si="13"/>
        <v>28.721516666666702</v>
      </c>
      <c r="W25">
        <f t="shared" si="14"/>
        <v>3.9574171536517766</v>
      </c>
      <c r="X25">
        <f t="shared" si="15"/>
        <v>56.630349946192894</v>
      </c>
      <c r="Y25">
        <f t="shared" si="16"/>
        <v>2.1474270792241907</v>
      </c>
      <c r="Z25">
        <f t="shared" si="17"/>
        <v>3.7920074328775302</v>
      </c>
      <c r="AA25">
        <f t="shared" si="18"/>
        <v>1.8099900744275859</v>
      </c>
      <c r="AB25">
        <f t="shared" si="19"/>
        <v>-93.209977566607392</v>
      </c>
      <c r="AC25">
        <f t="shared" si="20"/>
        <v>-117.41591371744295</v>
      </c>
      <c r="AD25">
        <f t="shared" si="21"/>
        <v>-8.6599830140894625</v>
      </c>
      <c r="AE25">
        <f t="shared" si="22"/>
        <v>12.003796365617973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53802.669420815939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331</v>
      </c>
      <c r="AR25">
        <v>15301.8</v>
      </c>
      <c r="AS25">
        <v>698.36534615384596</v>
      </c>
      <c r="AT25">
        <v>819.32</v>
      </c>
      <c r="AU25">
        <f t="shared" si="27"/>
        <v>0.14762809872351956</v>
      </c>
      <c r="AV25">
        <v>0.5</v>
      </c>
      <c r="AW25">
        <f t="shared" si="28"/>
        <v>1180.1860715540931</v>
      </c>
      <c r="AX25">
        <f t="shared" si="29"/>
        <v>13.30217049484258</v>
      </c>
      <c r="AY25">
        <f t="shared" si="30"/>
        <v>87.114312941755188</v>
      </c>
      <c r="AZ25">
        <f t="shared" si="31"/>
        <v>1.1760787819145708E-2</v>
      </c>
      <c r="BA25">
        <f t="shared" si="32"/>
        <v>2.9814480300737194</v>
      </c>
      <c r="BB25" t="s">
        <v>332</v>
      </c>
      <c r="BC25">
        <v>698.36534615384596</v>
      </c>
      <c r="BD25">
        <v>524.82000000000005</v>
      </c>
      <c r="BE25">
        <f t="shared" si="33"/>
        <v>0.35944441732168142</v>
      </c>
      <c r="BF25">
        <f t="shared" si="34"/>
        <v>0.41071189761003085</v>
      </c>
      <c r="BG25">
        <f t="shared" si="35"/>
        <v>0.89241065883401649</v>
      </c>
      <c r="BH25">
        <f t="shared" si="36"/>
        <v>1.1647830306083147</v>
      </c>
      <c r="BI25">
        <f t="shared" si="37"/>
        <v>0.95922290447848468</v>
      </c>
      <c r="BJ25">
        <f t="shared" si="38"/>
        <v>0.3086490750018</v>
      </c>
      <c r="BK25">
        <f t="shared" si="39"/>
        <v>0.69135092499819994</v>
      </c>
      <c r="BL25">
        <f t="shared" si="40"/>
        <v>1400.0023333333299</v>
      </c>
      <c r="BM25">
        <f t="shared" si="41"/>
        <v>1180.1860715540931</v>
      </c>
      <c r="BN25">
        <f t="shared" si="42"/>
        <v>0.8429886461289916</v>
      </c>
      <c r="BO25">
        <f t="shared" si="43"/>
        <v>0.19597729225798335</v>
      </c>
      <c r="BP25">
        <v>6</v>
      </c>
      <c r="BQ25">
        <v>0.5</v>
      </c>
      <c r="BR25" t="s">
        <v>296</v>
      </c>
      <c r="BS25">
        <v>2</v>
      </c>
      <c r="BT25">
        <v>1607706376.25</v>
      </c>
      <c r="BU25">
        <v>499.69736666666699</v>
      </c>
      <c r="BV25">
        <v>516.91996666666705</v>
      </c>
      <c r="BW25">
        <v>21.0197133333333</v>
      </c>
      <c r="BX25">
        <v>18.537766666666698</v>
      </c>
      <c r="BY25">
        <v>498.76740000000001</v>
      </c>
      <c r="BZ25">
        <v>20.574483333333301</v>
      </c>
      <c r="CA25">
        <v>500.21483333333299</v>
      </c>
      <c r="CB25">
        <v>102.06253333333299</v>
      </c>
      <c r="CC25">
        <v>9.9995963333333299E-2</v>
      </c>
      <c r="CD25">
        <v>27.987193333333298</v>
      </c>
      <c r="CE25">
        <v>28.721516666666702</v>
      </c>
      <c r="CF25">
        <v>999.9</v>
      </c>
      <c r="CG25">
        <v>0</v>
      </c>
      <c r="CH25">
        <v>0</v>
      </c>
      <c r="CI25">
        <v>10002.3056666667</v>
      </c>
      <c r="CJ25">
        <v>0</v>
      </c>
      <c r="CK25">
        <v>296.68856666666699</v>
      </c>
      <c r="CL25">
        <v>1400.0023333333299</v>
      </c>
      <c r="CM25">
        <v>0.90001900000000001</v>
      </c>
      <c r="CN25">
        <v>9.9980700000000006E-2</v>
      </c>
      <c r="CO25">
        <v>0</v>
      </c>
      <c r="CP25">
        <v>698.39480000000003</v>
      </c>
      <c r="CQ25">
        <v>4.9994800000000001</v>
      </c>
      <c r="CR25">
        <v>10201.530000000001</v>
      </c>
      <c r="CS25">
        <v>11417.67</v>
      </c>
      <c r="CT25">
        <v>49.701700000000002</v>
      </c>
      <c r="CU25">
        <v>51.416333333333299</v>
      </c>
      <c r="CV25">
        <v>50.783066666666699</v>
      </c>
      <c r="CW25">
        <v>50.8915333333333</v>
      </c>
      <c r="CX25">
        <v>51.3915333333333</v>
      </c>
      <c r="CY25">
        <v>1255.5319999999999</v>
      </c>
      <c r="CZ25">
        <v>139.470333333333</v>
      </c>
      <c r="DA25">
        <v>0</v>
      </c>
      <c r="DB25">
        <v>107.60000014305101</v>
      </c>
      <c r="DC25">
        <v>0</v>
      </c>
      <c r="DD25">
        <v>698.36534615384596</v>
      </c>
      <c r="DE25">
        <v>-1.6190427284625699</v>
      </c>
      <c r="DF25">
        <v>-18.441025660547599</v>
      </c>
      <c r="DG25">
        <v>10201.384615384601</v>
      </c>
      <c r="DH25">
        <v>15</v>
      </c>
      <c r="DI25">
        <v>0</v>
      </c>
      <c r="DJ25" t="s">
        <v>297</v>
      </c>
      <c r="DK25">
        <v>1607548763</v>
      </c>
      <c r="DL25">
        <v>1607548763</v>
      </c>
      <c r="DM25">
        <v>0</v>
      </c>
      <c r="DN25">
        <v>-4.4999999999999998E-2</v>
      </c>
      <c r="DO25">
        <v>6.0000000000000001E-3</v>
      </c>
      <c r="DP25">
        <v>1.012</v>
      </c>
      <c r="DQ25">
        <v>6.6000000000000003E-2</v>
      </c>
      <c r="DR25">
        <v>400</v>
      </c>
      <c r="DS25">
        <v>0</v>
      </c>
      <c r="DT25">
        <v>0.22</v>
      </c>
      <c r="DU25">
        <v>0.08</v>
      </c>
      <c r="DV25">
        <v>13.308637056484301</v>
      </c>
      <c r="DW25">
        <v>-0.16771091414814099</v>
      </c>
      <c r="DX25">
        <v>2.2739491733764799E-2</v>
      </c>
      <c r="DY25">
        <v>1</v>
      </c>
      <c r="DZ25">
        <v>-17.227138709677401</v>
      </c>
      <c r="EA25">
        <v>0.17151290322586399</v>
      </c>
      <c r="EB25">
        <v>2.5850945916671898E-2</v>
      </c>
      <c r="EC25">
        <v>1</v>
      </c>
      <c r="ED25">
        <v>2.4794012903225799</v>
      </c>
      <c r="EE25">
        <v>9.6878709677412994E-2</v>
      </c>
      <c r="EF25">
        <v>1.4750383645516001E-2</v>
      </c>
      <c r="EG25">
        <v>1</v>
      </c>
      <c r="EH25">
        <v>3</v>
      </c>
      <c r="EI25">
        <v>3</v>
      </c>
      <c r="EJ25" t="s">
        <v>308</v>
      </c>
      <c r="EK25">
        <v>100</v>
      </c>
      <c r="EL25">
        <v>100</v>
      </c>
      <c r="EM25">
        <v>0.93</v>
      </c>
      <c r="EN25">
        <v>0.44440000000000002</v>
      </c>
      <c r="EO25">
        <v>1.1794943401787199</v>
      </c>
      <c r="EP25">
        <v>-1.6043650578588901E-5</v>
      </c>
      <c r="EQ25">
        <v>-1.15305589960158E-6</v>
      </c>
      <c r="ER25">
        <v>3.6581349982770798E-10</v>
      </c>
      <c r="ES25">
        <v>6.6000000000000003E-2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2627</v>
      </c>
      <c r="FB25">
        <v>2627</v>
      </c>
      <c r="FC25">
        <v>2</v>
      </c>
      <c r="FD25">
        <v>511.45499999999998</v>
      </c>
      <c r="FE25">
        <v>475.416</v>
      </c>
      <c r="FF25">
        <v>23.678899999999999</v>
      </c>
      <c r="FG25">
        <v>34.037500000000001</v>
      </c>
      <c r="FH25">
        <v>29.999700000000001</v>
      </c>
      <c r="FI25">
        <v>34.098599999999998</v>
      </c>
      <c r="FJ25">
        <v>34.142099999999999</v>
      </c>
      <c r="FK25">
        <v>23.286899999999999</v>
      </c>
      <c r="FL25">
        <v>26.447199999999999</v>
      </c>
      <c r="FM25">
        <v>25.457899999999999</v>
      </c>
      <c r="FN25">
        <v>23.6845</v>
      </c>
      <c r="FO25">
        <v>516.95899999999995</v>
      </c>
      <c r="FP25">
        <v>18.606000000000002</v>
      </c>
      <c r="FQ25">
        <v>97.715299999999999</v>
      </c>
      <c r="FR25">
        <v>102.07299999999999</v>
      </c>
    </row>
    <row r="26" spans="1:174" x14ac:dyDescent="0.25">
      <c r="A26">
        <v>10</v>
      </c>
      <c r="B26">
        <v>1607706504.5</v>
      </c>
      <c r="C26">
        <v>913</v>
      </c>
      <c r="D26" t="s">
        <v>333</v>
      </c>
      <c r="E26" t="s">
        <v>334</v>
      </c>
      <c r="F26" t="s">
        <v>291</v>
      </c>
      <c r="G26" t="s">
        <v>292</v>
      </c>
      <c r="H26">
        <v>1607706496.5</v>
      </c>
      <c r="I26">
        <f t="shared" si="0"/>
        <v>1.7524582294726077E-3</v>
      </c>
      <c r="J26">
        <f t="shared" si="1"/>
        <v>1.7524582294726077</v>
      </c>
      <c r="K26">
        <f t="shared" si="2"/>
        <v>14.192489208307215</v>
      </c>
      <c r="L26">
        <f t="shared" si="3"/>
        <v>599.97735483870997</v>
      </c>
      <c r="M26">
        <f t="shared" si="4"/>
        <v>350.0041181418278</v>
      </c>
      <c r="N26">
        <f t="shared" si="5"/>
        <v>35.755091367760343</v>
      </c>
      <c r="O26">
        <f t="shared" si="6"/>
        <v>61.291407811814423</v>
      </c>
      <c r="P26">
        <f t="shared" si="7"/>
        <v>9.7675276566380961E-2</v>
      </c>
      <c r="Q26">
        <f t="shared" si="8"/>
        <v>2.9640071716015575</v>
      </c>
      <c r="R26">
        <f t="shared" si="9"/>
        <v>9.5921709185356169E-2</v>
      </c>
      <c r="S26">
        <f t="shared" si="10"/>
        <v>6.0105997073646882E-2</v>
      </c>
      <c r="T26">
        <f t="shared" si="11"/>
        <v>231.29261933245868</v>
      </c>
      <c r="U26">
        <f t="shared" si="12"/>
        <v>28.901344622548329</v>
      </c>
      <c r="V26">
        <f t="shared" si="13"/>
        <v>28.744119354838698</v>
      </c>
      <c r="W26">
        <f t="shared" si="14"/>
        <v>3.9626067815456603</v>
      </c>
      <c r="X26">
        <f t="shared" si="15"/>
        <v>56.69947328792243</v>
      </c>
      <c r="Y26">
        <f t="shared" si="16"/>
        <v>2.1521032861221672</v>
      </c>
      <c r="Z26">
        <f t="shared" si="17"/>
        <v>3.7956318839042678</v>
      </c>
      <c r="AA26">
        <f t="shared" si="18"/>
        <v>1.8105034954234931</v>
      </c>
      <c r="AB26">
        <f t="shared" si="19"/>
        <v>-77.283407919742004</v>
      </c>
      <c r="AC26">
        <f t="shared" si="20"/>
        <v>-118.3347938418709</v>
      </c>
      <c r="AD26">
        <f t="shared" si="21"/>
        <v>-8.7349770909678828</v>
      </c>
      <c r="AE26">
        <f t="shared" si="22"/>
        <v>26.939440479877888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53744.755637039292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335</v>
      </c>
      <c r="AR26">
        <v>15302.1</v>
      </c>
      <c r="AS26">
        <v>700.70042307692302</v>
      </c>
      <c r="AT26">
        <v>822.2</v>
      </c>
      <c r="AU26">
        <f t="shared" si="27"/>
        <v>0.14777374960238021</v>
      </c>
      <c r="AV26">
        <v>0.5</v>
      </c>
      <c r="AW26">
        <f t="shared" si="28"/>
        <v>1180.1948899484521</v>
      </c>
      <c r="AX26">
        <f t="shared" si="29"/>
        <v>14.192489208307215</v>
      </c>
      <c r="AY26">
        <f t="shared" si="30"/>
        <v>87.20091207462562</v>
      </c>
      <c r="AZ26">
        <f t="shared" si="31"/>
        <v>1.2515082732453251E-2</v>
      </c>
      <c r="BA26">
        <f t="shared" si="32"/>
        <v>2.9675018243736315</v>
      </c>
      <c r="BB26" t="s">
        <v>336</v>
      </c>
      <c r="BC26">
        <v>700.70042307692302</v>
      </c>
      <c r="BD26">
        <v>528.16999999999996</v>
      </c>
      <c r="BE26">
        <f t="shared" si="33"/>
        <v>0.35761371928971064</v>
      </c>
      <c r="BF26">
        <f t="shared" si="34"/>
        <v>0.41322170160554023</v>
      </c>
      <c r="BG26">
        <f t="shared" si="35"/>
        <v>0.89245073905139538</v>
      </c>
      <c r="BH26">
        <f t="shared" si="36"/>
        <v>1.138456465330834</v>
      </c>
      <c r="BI26">
        <f t="shared" si="37"/>
        <v>0.95809198618733138</v>
      </c>
      <c r="BJ26">
        <f t="shared" si="38"/>
        <v>0.31147591602501212</v>
      </c>
      <c r="BK26">
        <f t="shared" si="39"/>
        <v>0.68852408397498788</v>
      </c>
      <c r="BL26">
        <f t="shared" si="40"/>
        <v>1400.01193548387</v>
      </c>
      <c r="BM26">
        <f t="shared" si="41"/>
        <v>1180.1948899484521</v>
      </c>
      <c r="BN26">
        <f t="shared" si="42"/>
        <v>0.8429891631892088</v>
      </c>
      <c r="BO26">
        <f t="shared" si="43"/>
        <v>0.19597832637841786</v>
      </c>
      <c r="BP26">
        <v>6</v>
      </c>
      <c r="BQ26">
        <v>0.5</v>
      </c>
      <c r="BR26" t="s">
        <v>296</v>
      </c>
      <c r="BS26">
        <v>2</v>
      </c>
      <c r="BT26">
        <v>1607706496.5</v>
      </c>
      <c r="BU26">
        <v>599.97735483870997</v>
      </c>
      <c r="BV26">
        <v>618.26164516128995</v>
      </c>
      <c r="BW26">
        <v>21.066790322580601</v>
      </c>
      <c r="BX26">
        <v>19.009090322580601</v>
      </c>
      <c r="BY26">
        <v>599.14264516129003</v>
      </c>
      <c r="BZ26">
        <v>20.6196451612903</v>
      </c>
      <c r="CA26">
        <v>500.23022580645198</v>
      </c>
      <c r="CB26">
        <v>102.056193548387</v>
      </c>
      <c r="CC26">
        <v>0.100008377419355</v>
      </c>
      <c r="CD26">
        <v>28.0035806451613</v>
      </c>
      <c r="CE26">
        <v>28.744119354838698</v>
      </c>
      <c r="CF26">
        <v>999.9</v>
      </c>
      <c r="CG26">
        <v>0</v>
      </c>
      <c r="CH26">
        <v>0</v>
      </c>
      <c r="CI26">
        <v>9992.2954838709702</v>
      </c>
      <c r="CJ26">
        <v>0</v>
      </c>
      <c r="CK26">
        <v>296.45922580645203</v>
      </c>
      <c r="CL26">
        <v>1400.01193548387</v>
      </c>
      <c r="CM26">
        <v>0.90000551612903201</v>
      </c>
      <c r="CN26">
        <v>9.9994377419354893E-2</v>
      </c>
      <c r="CO26">
        <v>0</v>
      </c>
      <c r="CP26">
        <v>700.70354838709704</v>
      </c>
      <c r="CQ26">
        <v>4.9994800000000001</v>
      </c>
      <c r="CR26">
        <v>10237.319354838701</v>
      </c>
      <c r="CS26">
        <v>11417.706451612899</v>
      </c>
      <c r="CT26">
        <v>49.691129032257997</v>
      </c>
      <c r="CU26">
        <v>51.436999999999998</v>
      </c>
      <c r="CV26">
        <v>50.778064516129</v>
      </c>
      <c r="CW26">
        <v>50.911064516129002</v>
      </c>
      <c r="CX26">
        <v>51.3988709677419</v>
      </c>
      <c r="CY26">
        <v>1255.5170967741899</v>
      </c>
      <c r="CZ26">
        <v>139.495483870968</v>
      </c>
      <c r="DA26">
        <v>0</v>
      </c>
      <c r="DB26">
        <v>119.700000047684</v>
      </c>
      <c r="DC26">
        <v>0</v>
      </c>
      <c r="DD26">
        <v>700.70042307692302</v>
      </c>
      <c r="DE26">
        <v>-1.0268376170434801</v>
      </c>
      <c r="DF26">
        <v>-23.900854695062598</v>
      </c>
      <c r="DG26">
        <v>10237.1423076923</v>
      </c>
      <c r="DH26">
        <v>15</v>
      </c>
      <c r="DI26">
        <v>0</v>
      </c>
      <c r="DJ26" t="s">
        <v>297</v>
      </c>
      <c r="DK26">
        <v>1607548763</v>
      </c>
      <c r="DL26">
        <v>1607548763</v>
      </c>
      <c r="DM26">
        <v>0</v>
      </c>
      <c r="DN26">
        <v>-4.4999999999999998E-2</v>
      </c>
      <c r="DO26">
        <v>6.0000000000000001E-3</v>
      </c>
      <c r="DP26">
        <v>1.012</v>
      </c>
      <c r="DQ26">
        <v>6.6000000000000003E-2</v>
      </c>
      <c r="DR26">
        <v>400</v>
      </c>
      <c r="DS26">
        <v>0</v>
      </c>
      <c r="DT26">
        <v>0.22</v>
      </c>
      <c r="DU26">
        <v>0.08</v>
      </c>
      <c r="DV26">
        <v>14.195031824574301</v>
      </c>
      <c r="DW26">
        <v>-0.76413836883553299</v>
      </c>
      <c r="DX26">
        <v>5.9507813213555603E-2</v>
      </c>
      <c r="DY26">
        <v>0</v>
      </c>
      <c r="DZ26">
        <v>-18.284258064516099</v>
      </c>
      <c r="EA26">
        <v>0.86792419354838202</v>
      </c>
      <c r="EB26">
        <v>7.1418709820206899E-2</v>
      </c>
      <c r="EC26">
        <v>0</v>
      </c>
      <c r="ED26">
        <v>2.0577006451612898</v>
      </c>
      <c r="EE26">
        <v>4.6689677419347597E-2</v>
      </c>
      <c r="EF26">
        <v>9.0327054267091804E-3</v>
      </c>
      <c r="EG26">
        <v>1</v>
      </c>
      <c r="EH26">
        <v>1</v>
      </c>
      <c r="EI26">
        <v>3</v>
      </c>
      <c r="EJ26" t="s">
        <v>337</v>
      </c>
      <c r="EK26">
        <v>100</v>
      </c>
      <c r="EL26">
        <v>100</v>
      </c>
      <c r="EM26">
        <v>0.83499999999999996</v>
      </c>
      <c r="EN26">
        <v>0.44740000000000002</v>
      </c>
      <c r="EO26">
        <v>1.1794943401787199</v>
      </c>
      <c r="EP26">
        <v>-1.6043650578588901E-5</v>
      </c>
      <c r="EQ26">
        <v>-1.15305589960158E-6</v>
      </c>
      <c r="ER26">
        <v>3.6581349982770798E-10</v>
      </c>
      <c r="ES26">
        <v>6.6000000000000003E-2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2629</v>
      </c>
      <c r="FB26">
        <v>2629</v>
      </c>
      <c r="FC26">
        <v>2</v>
      </c>
      <c r="FD26">
        <v>511.06799999999998</v>
      </c>
      <c r="FE26">
        <v>476.46300000000002</v>
      </c>
      <c r="FF26">
        <v>23.5642</v>
      </c>
      <c r="FG26">
        <v>33.97</v>
      </c>
      <c r="FH26">
        <v>29.9998</v>
      </c>
      <c r="FI26">
        <v>34.038499999999999</v>
      </c>
      <c r="FJ26">
        <v>34.084099999999999</v>
      </c>
      <c r="FK26">
        <v>26.9161</v>
      </c>
      <c r="FL26">
        <v>21.759799999999998</v>
      </c>
      <c r="FM26">
        <v>23.962499999999999</v>
      </c>
      <c r="FN26">
        <v>23.564800000000002</v>
      </c>
      <c r="FO26">
        <v>618.15899999999999</v>
      </c>
      <c r="FP26">
        <v>19.131</v>
      </c>
      <c r="FQ26">
        <v>97.729900000000001</v>
      </c>
      <c r="FR26">
        <v>102.083</v>
      </c>
    </row>
    <row r="27" spans="1:174" x14ac:dyDescent="0.25">
      <c r="A27">
        <v>11</v>
      </c>
      <c r="B27">
        <v>1607706625</v>
      </c>
      <c r="C27">
        <v>1033.5</v>
      </c>
      <c r="D27" t="s">
        <v>338</v>
      </c>
      <c r="E27" t="s">
        <v>339</v>
      </c>
      <c r="F27" t="s">
        <v>291</v>
      </c>
      <c r="G27" t="s">
        <v>292</v>
      </c>
      <c r="H27">
        <v>1607706617</v>
      </c>
      <c r="I27">
        <f t="shared" si="0"/>
        <v>1.3149613864050804E-3</v>
      </c>
      <c r="J27">
        <f t="shared" si="1"/>
        <v>1.3149613864050804</v>
      </c>
      <c r="K27">
        <f t="shared" si="2"/>
        <v>13.837191511055407</v>
      </c>
      <c r="L27">
        <f t="shared" si="3"/>
        <v>700.13012903225797</v>
      </c>
      <c r="M27">
        <f t="shared" si="4"/>
        <v>375.23576309842593</v>
      </c>
      <c r="N27">
        <f t="shared" si="5"/>
        <v>38.334257005776323</v>
      </c>
      <c r="O27">
        <f t="shared" si="6"/>
        <v>71.525613875908576</v>
      </c>
      <c r="P27">
        <f t="shared" si="7"/>
        <v>7.2457359122240522E-2</v>
      </c>
      <c r="Q27">
        <f t="shared" si="8"/>
        <v>2.9654311829171665</v>
      </c>
      <c r="R27">
        <f t="shared" si="9"/>
        <v>7.1487991669921494E-2</v>
      </c>
      <c r="S27">
        <f t="shared" si="10"/>
        <v>4.4766008119149506E-2</v>
      </c>
      <c r="T27">
        <f t="shared" si="11"/>
        <v>231.29021598567255</v>
      </c>
      <c r="U27">
        <f t="shared" si="12"/>
        <v>28.996213378666038</v>
      </c>
      <c r="V27">
        <f t="shared" si="13"/>
        <v>28.7447967741935</v>
      </c>
      <c r="W27">
        <f t="shared" si="14"/>
        <v>3.9627624101094896</v>
      </c>
      <c r="X27">
        <f t="shared" si="15"/>
        <v>56.429913922973121</v>
      </c>
      <c r="Y27">
        <f t="shared" si="16"/>
        <v>2.1397319855635626</v>
      </c>
      <c r="Z27">
        <f t="shared" si="17"/>
        <v>3.7918398891841281</v>
      </c>
      <c r="AA27">
        <f t="shared" si="18"/>
        <v>1.823030424545927</v>
      </c>
      <c r="AB27">
        <f t="shared" si="19"/>
        <v>-57.989797140464042</v>
      </c>
      <c r="AC27">
        <f t="shared" si="20"/>
        <v>-121.24098338173563</v>
      </c>
      <c r="AD27">
        <f t="shared" si="21"/>
        <v>-8.9444697032692808</v>
      </c>
      <c r="AE27">
        <f t="shared" si="22"/>
        <v>43.114965760203589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53789.520124636263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340</v>
      </c>
      <c r="AR27">
        <v>15302.1</v>
      </c>
      <c r="AS27">
        <v>702.67865384615402</v>
      </c>
      <c r="AT27">
        <v>828.47</v>
      </c>
      <c r="AU27">
        <f t="shared" si="27"/>
        <v>0.15183572869729256</v>
      </c>
      <c r="AV27">
        <v>0.5</v>
      </c>
      <c r="AW27">
        <f t="shared" si="28"/>
        <v>1180.18386833203</v>
      </c>
      <c r="AX27">
        <f t="shared" si="29"/>
        <v>13.837191511055407</v>
      </c>
      <c r="AY27">
        <f t="shared" si="30"/>
        <v>89.597038822491669</v>
      </c>
      <c r="AZ27">
        <f t="shared" si="31"/>
        <v>1.2214146776336181E-2</v>
      </c>
      <c r="BA27">
        <f t="shared" si="32"/>
        <v>2.9374751047110936</v>
      </c>
      <c r="BB27" t="s">
        <v>341</v>
      </c>
      <c r="BC27">
        <v>702.67865384615402</v>
      </c>
      <c r="BD27">
        <v>535.34</v>
      </c>
      <c r="BE27">
        <f t="shared" si="33"/>
        <v>0.35382089876519363</v>
      </c>
      <c r="BF27">
        <f t="shared" si="34"/>
        <v>0.42913160083869278</v>
      </c>
      <c r="BG27">
        <f t="shared" si="35"/>
        <v>0.89249800127624923</v>
      </c>
      <c r="BH27">
        <f t="shared" si="36"/>
        <v>1.1132659591125365</v>
      </c>
      <c r="BI27">
        <f t="shared" si="37"/>
        <v>0.95562988282429917</v>
      </c>
      <c r="BJ27">
        <f t="shared" si="38"/>
        <v>0.3269365163372156</v>
      </c>
      <c r="BK27">
        <f t="shared" si="39"/>
        <v>0.67306348366278446</v>
      </c>
      <c r="BL27">
        <f t="shared" si="40"/>
        <v>1399.99903225806</v>
      </c>
      <c r="BM27">
        <f t="shared" si="41"/>
        <v>1180.18386833203</v>
      </c>
      <c r="BN27">
        <f t="shared" si="42"/>
        <v>0.84298906009135599</v>
      </c>
      <c r="BO27">
        <f t="shared" si="43"/>
        <v>0.19597812018271202</v>
      </c>
      <c r="BP27">
        <v>6</v>
      </c>
      <c r="BQ27">
        <v>0.5</v>
      </c>
      <c r="BR27" t="s">
        <v>296</v>
      </c>
      <c r="BS27">
        <v>2</v>
      </c>
      <c r="BT27">
        <v>1607706617</v>
      </c>
      <c r="BU27">
        <v>700.13012903225797</v>
      </c>
      <c r="BV27">
        <v>717.83161290322596</v>
      </c>
      <c r="BW27">
        <v>20.944816129032301</v>
      </c>
      <c r="BX27">
        <v>19.400603225806499</v>
      </c>
      <c r="BY27">
        <v>699.40058064516097</v>
      </c>
      <c r="BZ27">
        <v>20.5026451612903</v>
      </c>
      <c r="CA27">
        <v>500.223677419355</v>
      </c>
      <c r="CB27">
        <v>102.060483870968</v>
      </c>
      <c r="CC27">
        <v>9.9973035483871001E-2</v>
      </c>
      <c r="CD27">
        <v>27.986435483870999</v>
      </c>
      <c r="CE27">
        <v>28.7447967741935</v>
      </c>
      <c r="CF27">
        <v>999.9</v>
      </c>
      <c r="CG27">
        <v>0</v>
      </c>
      <c r="CH27">
        <v>0</v>
      </c>
      <c r="CI27">
        <v>9999.94</v>
      </c>
      <c r="CJ27">
        <v>0</v>
      </c>
      <c r="CK27">
        <v>290.397548387097</v>
      </c>
      <c r="CL27">
        <v>1399.99903225806</v>
      </c>
      <c r="CM27">
        <v>0.90000835483871</v>
      </c>
      <c r="CN27">
        <v>9.9991506451612894E-2</v>
      </c>
      <c r="CO27">
        <v>0</v>
      </c>
      <c r="CP27">
        <v>702.69312903225796</v>
      </c>
      <c r="CQ27">
        <v>4.9994800000000001</v>
      </c>
      <c r="CR27">
        <v>10264.151612903201</v>
      </c>
      <c r="CS27">
        <v>11417.606451612901</v>
      </c>
      <c r="CT27">
        <v>49.670999999999999</v>
      </c>
      <c r="CU27">
        <v>51.495935483871001</v>
      </c>
      <c r="CV27">
        <v>50.786000000000001</v>
      </c>
      <c r="CW27">
        <v>50.9431612903226</v>
      </c>
      <c r="CX27">
        <v>51.382935483871002</v>
      </c>
      <c r="CY27">
        <v>1255.51</v>
      </c>
      <c r="CZ27">
        <v>139.48935483871</v>
      </c>
      <c r="DA27">
        <v>0</v>
      </c>
      <c r="DB27">
        <v>119.60000014305101</v>
      </c>
      <c r="DC27">
        <v>0</v>
      </c>
      <c r="DD27">
        <v>702.67865384615402</v>
      </c>
      <c r="DE27">
        <v>0.47955556707129499</v>
      </c>
      <c r="DF27">
        <v>4.8820512548431996</v>
      </c>
      <c r="DG27">
        <v>10264.123076923101</v>
      </c>
      <c r="DH27">
        <v>15</v>
      </c>
      <c r="DI27">
        <v>0</v>
      </c>
      <c r="DJ27" t="s">
        <v>297</v>
      </c>
      <c r="DK27">
        <v>1607548763</v>
      </c>
      <c r="DL27">
        <v>1607548763</v>
      </c>
      <c r="DM27">
        <v>0</v>
      </c>
      <c r="DN27">
        <v>-4.4999999999999998E-2</v>
      </c>
      <c r="DO27">
        <v>6.0000000000000001E-3</v>
      </c>
      <c r="DP27">
        <v>1.012</v>
      </c>
      <c r="DQ27">
        <v>6.6000000000000003E-2</v>
      </c>
      <c r="DR27">
        <v>400</v>
      </c>
      <c r="DS27">
        <v>0</v>
      </c>
      <c r="DT27">
        <v>0.22</v>
      </c>
      <c r="DU27">
        <v>0.08</v>
      </c>
      <c r="DV27">
        <v>13.8549734057872</v>
      </c>
      <c r="DW27">
        <v>-1.33004160718512</v>
      </c>
      <c r="DX27">
        <v>0.10274843540359101</v>
      </c>
      <c r="DY27">
        <v>0</v>
      </c>
      <c r="DZ27">
        <v>-17.713903225806501</v>
      </c>
      <c r="EA27">
        <v>1.82855806451622</v>
      </c>
      <c r="EB27">
        <v>0.14127316820298999</v>
      </c>
      <c r="EC27">
        <v>0</v>
      </c>
      <c r="ED27">
        <v>1.5473209677419399</v>
      </c>
      <c r="EE27">
        <v>-0.40018403225807198</v>
      </c>
      <c r="EF27">
        <v>3.13860007168636E-2</v>
      </c>
      <c r="EG27">
        <v>0</v>
      </c>
      <c r="EH27">
        <v>0</v>
      </c>
      <c r="EI27">
        <v>3</v>
      </c>
      <c r="EJ27" t="s">
        <v>298</v>
      </c>
      <c r="EK27">
        <v>100</v>
      </c>
      <c r="EL27">
        <v>100</v>
      </c>
      <c r="EM27">
        <v>0.72899999999999998</v>
      </c>
      <c r="EN27">
        <v>0.44240000000000002</v>
      </c>
      <c r="EO27">
        <v>1.1794943401787199</v>
      </c>
      <c r="EP27">
        <v>-1.6043650578588901E-5</v>
      </c>
      <c r="EQ27">
        <v>-1.15305589960158E-6</v>
      </c>
      <c r="ER27">
        <v>3.6581349982770798E-10</v>
      </c>
      <c r="ES27">
        <v>6.6000000000000003E-2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2631</v>
      </c>
      <c r="FB27">
        <v>2631</v>
      </c>
      <c r="FC27">
        <v>2</v>
      </c>
      <c r="FD27">
        <v>510.846</v>
      </c>
      <c r="FE27">
        <v>477.20299999999997</v>
      </c>
      <c r="FF27">
        <v>23.682300000000001</v>
      </c>
      <c r="FG27">
        <v>33.905900000000003</v>
      </c>
      <c r="FH27">
        <v>29.9998</v>
      </c>
      <c r="FI27">
        <v>33.980200000000004</v>
      </c>
      <c r="FJ27">
        <v>34.027000000000001</v>
      </c>
      <c r="FK27">
        <v>30.3856</v>
      </c>
      <c r="FL27">
        <v>18.656500000000001</v>
      </c>
      <c r="FM27">
        <v>23.591699999999999</v>
      </c>
      <c r="FN27">
        <v>23.689800000000002</v>
      </c>
      <c r="FO27">
        <v>717.57399999999996</v>
      </c>
      <c r="FP27">
        <v>19.517600000000002</v>
      </c>
      <c r="FQ27">
        <v>97.747600000000006</v>
      </c>
      <c r="FR27">
        <v>102.09099999999999</v>
      </c>
    </row>
    <row r="28" spans="1:174" x14ac:dyDescent="0.25">
      <c r="A28">
        <v>12</v>
      </c>
      <c r="B28">
        <v>1607706745.5</v>
      </c>
      <c r="C28">
        <v>1154</v>
      </c>
      <c r="D28" t="s">
        <v>342</v>
      </c>
      <c r="E28" t="s">
        <v>343</v>
      </c>
      <c r="F28" t="s">
        <v>291</v>
      </c>
      <c r="G28" t="s">
        <v>292</v>
      </c>
      <c r="H28">
        <v>1607706737.5</v>
      </c>
      <c r="I28">
        <f t="shared" si="0"/>
        <v>9.0035252028911842E-4</v>
      </c>
      <c r="J28">
        <f t="shared" si="1"/>
        <v>0.90035252028911839</v>
      </c>
      <c r="K28">
        <f t="shared" si="2"/>
        <v>12.468529368225619</v>
      </c>
      <c r="L28">
        <f t="shared" si="3"/>
        <v>800.18503225806398</v>
      </c>
      <c r="M28">
        <f t="shared" si="4"/>
        <v>377.39875844926729</v>
      </c>
      <c r="N28">
        <f t="shared" si="5"/>
        <v>38.554068007118254</v>
      </c>
      <c r="O28">
        <f t="shared" si="6"/>
        <v>81.744805623420305</v>
      </c>
      <c r="P28">
        <f t="shared" si="7"/>
        <v>4.958344094297551E-2</v>
      </c>
      <c r="Q28">
        <f t="shared" si="8"/>
        <v>2.9647005851832384</v>
      </c>
      <c r="R28">
        <f t="shared" si="9"/>
        <v>4.912731394027444E-2</v>
      </c>
      <c r="S28">
        <f t="shared" si="10"/>
        <v>3.0745202577252266E-2</v>
      </c>
      <c r="T28">
        <f t="shared" si="11"/>
        <v>231.28946155664266</v>
      </c>
      <c r="U28">
        <f t="shared" si="12"/>
        <v>29.108060397973759</v>
      </c>
      <c r="V28">
        <f t="shared" si="13"/>
        <v>28.781625806451601</v>
      </c>
      <c r="W28">
        <f t="shared" si="14"/>
        <v>3.9712314430038695</v>
      </c>
      <c r="X28">
        <f t="shared" si="15"/>
        <v>56.819485186828224</v>
      </c>
      <c r="Y28">
        <f t="shared" si="16"/>
        <v>2.1551397490785642</v>
      </c>
      <c r="Z28">
        <f t="shared" si="17"/>
        <v>3.7929589505998629</v>
      </c>
      <c r="AA28">
        <f t="shared" si="18"/>
        <v>1.8160916939253053</v>
      </c>
      <c r="AB28">
        <f t="shared" si="19"/>
        <v>-39.705546144750123</v>
      </c>
      <c r="AC28">
        <f t="shared" si="20"/>
        <v>-126.28864458413733</v>
      </c>
      <c r="AD28">
        <f t="shared" si="21"/>
        <v>-9.3210978532634474</v>
      </c>
      <c r="AE28">
        <f t="shared" si="22"/>
        <v>55.974172974491779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53767.198911717824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344</v>
      </c>
      <c r="AR28">
        <v>15302.3</v>
      </c>
      <c r="AS28">
        <v>707.28630769230801</v>
      </c>
      <c r="AT28">
        <v>838.14</v>
      </c>
      <c r="AU28">
        <f t="shared" si="27"/>
        <v>0.1561239080674971</v>
      </c>
      <c r="AV28">
        <v>0.5</v>
      </c>
      <c r="AW28">
        <f t="shared" si="28"/>
        <v>1180.1795696293959</v>
      </c>
      <c r="AX28">
        <f t="shared" si="29"/>
        <v>12.468529368225619</v>
      </c>
      <c r="AY28">
        <f t="shared" si="30"/>
        <v>92.127123315979048</v>
      </c>
      <c r="AZ28">
        <f t="shared" si="31"/>
        <v>1.1054484574867431E-2</v>
      </c>
      <c r="BA28">
        <f t="shared" si="32"/>
        <v>2.8920466747798699</v>
      </c>
      <c r="BB28" t="s">
        <v>345</v>
      </c>
      <c r="BC28">
        <v>707.28630769230801</v>
      </c>
      <c r="BD28">
        <v>550.03</v>
      </c>
      <c r="BE28">
        <f t="shared" si="33"/>
        <v>0.34374925430119074</v>
      </c>
      <c r="BF28">
        <f t="shared" si="34"/>
        <v>0.45417962690532077</v>
      </c>
      <c r="BG28">
        <f t="shared" si="35"/>
        <v>0.89376670784093215</v>
      </c>
      <c r="BH28">
        <f t="shared" si="36"/>
        <v>1.0667732751376466</v>
      </c>
      <c r="BI28">
        <f t="shared" si="37"/>
        <v>0.95183266758976659</v>
      </c>
      <c r="BJ28">
        <f t="shared" si="38"/>
        <v>0.35319843954254787</v>
      </c>
      <c r="BK28">
        <f t="shared" si="39"/>
        <v>0.64680156045745218</v>
      </c>
      <c r="BL28">
        <f t="shared" si="40"/>
        <v>1399.9938709677399</v>
      </c>
      <c r="BM28">
        <f t="shared" si="41"/>
        <v>1180.1795696293959</v>
      </c>
      <c r="BN28">
        <f t="shared" si="42"/>
        <v>0.84298909738340622</v>
      </c>
      <c r="BO28">
        <f t="shared" si="43"/>
        <v>0.19597819476681247</v>
      </c>
      <c r="BP28">
        <v>6</v>
      </c>
      <c r="BQ28">
        <v>0.5</v>
      </c>
      <c r="BR28" t="s">
        <v>296</v>
      </c>
      <c r="BS28">
        <v>2</v>
      </c>
      <c r="BT28">
        <v>1607706737.5</v>
      </c>
      <c r="BU28">
        <v>800.18503225806398</v>
      </c>
      <c r="BV28">
        <v>816.00464516129</v>
      </c>
      <c r="BW28">
        <v>21.096270967741901</v>
      </c>
      <c r="BX28">
        <v>20.0391193548387</v>
      </c>
      <c r="BY28">
        <v>799.56864516128996</v>
      </c>
      <c r="BZ28">
        <v>20.647896774193502</v>
      </c>
      <c r="CA28">
        <v>500.22632258064499</v>
      </c>
      <c r="CB28">
        <v>102.05738709677399</v>
      </c>
      <c r="CC28">
        <v>9.9991919354838699E-2</v>
      </c>
      <c r="CD28">
        <v>27.9914967741935</v>
      </c>
      <c r="CE28">
        <v>28.781625806451601</v>
      </c>
      <c r="CF28">
        <v>999.9</v>
      </c>
      <c r="CG28">
        <v>0</v>
      </c>
      <c r="CH28">
        <v>0</v>
      </c>
      <c r="CI28">
        <v>9996.1051612903193</v>
      </c>
      <c r="CJ28">
        <v>0</v>
      </c>
      <c r="CK28">
        <v>294.68596774193497</v>
      </c>
      <c r="CL28">
        <v>1399.9938709677399</v>
      </c>
      <c r="CM28">
        <v>0.90000764516128995</v>
      </c>
      <c r="CN28">
        <v>9.9992209677419397E-2</v>
      </c>
      <c r="CO28">
        <v>0</v>
      </c>
      <c r="CP28">
        <v>707.26874193548394</v>
      </c>
      <c r="CQ28">
        <v>4.9994800000000001</v>
      </c>
      <c r="CR28">
        <v>10330.3322580645</v>
      </c>
      <c r="CS28">
        <v>11417.5419354839</v>
      </c>
      <c r="CT28">
        <v>49.717483870967698</v>
      </c>
      <c r="CU28">
        <v>51.545999999999999</v>
      </c>
      <c r="CV28">
        <v>50.808</v>
      </c>
      <c r="CW28">
        <v>50.991870967741903</v>
      </c>
      <c r="CX28">
        <v>51.413064516128998</v>
      </c>
      <c r="CY28">
        <v>1255.50419354839</v>
      </c>
      <c r="CZ28">
        <v>139.49064516128999</v>
      </c>
      <c r="DA28">
        <v>0</v>
      </c>
      <c r="DB28">
        <v>119.60000014305101</v>
      </c>
      <c r="DC28">
        <v>0</v>
      </c>
      <c r="DD28">
        <v>707.28630769230801</v>
      </c>
      <c r="DE28">
        <v>3.0019828912579598</v>
      </c>
      <c r="DF28">
        <v>45.876923021820403</v>
      </c>
      <c r="DG28">
        <v>10330.4115384615</v>
      </c>
      <c r="DH28">
        <v>15</v>
      </c>
      <c r="DI28">
        <v>0</v>
      </c>
      <c r="DJ28" t="s">
        <v>297</v>
      </c>
      <c r="DK28">
        <v>1607548763</v>
      </c>
      <c r="DL28">
        <v>1607548763</v>
      </c>
      <c r="DM28">
        <v>0</v>
      </c>
      <c r="DN28">
        <v>-4.4999999999999998E-2</v>
      </c>
      <c r="DO28">
        <v>6.0000000000000001E-3</v>
      </c>
      <c r="DP28">
        <v>1.012</v>
      </c>
      <c r="DQ28">
        <v>6.6000000000000003E-2</v>
      </c>
      <c r="DR28">
        <v>400</v>
      </c>
      <c r="DS28">
        <v>0</v>
      </c>
      <c r="DT28">
        <v>0.22</v>
      </c>
      <c r="DU28">
        <v>0.08</v>
      </c>
      <c r="DV28">
        <v>12.4717056016475</v>
      </c>
      <c r="DW28">
        <v>-1.4205751105195901</v>
      </c>
      <c r="DX28">
        <v>0.110273035632375</v>
      </c>
      <c r="DY28">
        <v>0</v>
      </c>
      <c r="DZ28">
        <v>-15.819616129032299</v>
      </c>
      <c r="EA28">
        <v>1.8862935483871099</v>
      </c>
      <c r="EB28">
        <v>0.15298193251275899</v>
      </c>
      <c r="EC28">
        <v>0</v>
      </c>
      <c r="ED28">
        <v>1.0571512903225799</v>
      </c>
      <c r="EE28">
        <v>-0.31481854838709999</v>
      </c>
      <c r="EF28">
        <v>2.72422893194997E-2</v>
      </c>
      <c r="EG28">
        <v>0</v>
      </c>
      <c r="EH28">
        <v>0</v>
      </c>
      <c r="EI28">
        <v>3</v>
      </c>
      <c r="EJ28" t="s">
        <v>298</v>
      </c>
      <c r="EK28">
        <v>100</v>
      </c>
      <c r="EL28">
        <v>100</v>
      </c>
      <c r="EM28">
        <v>0.61699999999999999</v>
      </c>
      <c r="EN28">
        <v>0.44829999999999998</v>
      </c>
      <c r="EO28">
        <v>1.1794943401787199</v>
      </c>
      <c r="EP28">
        <v>-1.6043650578588901E-5</v>
      </c>
      <c r="EQ28">
        <v>-1.15305589960158E-6</v>
      </c>
      <c r="ER28">
        <v>3.6581349982770798E-10</v>
      </c>
      <c r="ES28">
        <v>6.6000000000000003E-2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2633</v>
      </c>
      <c r="FB28">
        <v>2633</v>
      </c>
      <c r="FC28">
        <v>2</v>
      </c>
      <c r="FD28">
        <v>510.56200000000001</v>
      </c>
      <c r="FE28">
        <v>478.26</v>
      </c>
      <c r="FF28">
        <v>23.5611</v>
      </c>
      <c r="FG28">
        <v>33.844499999999996</v>
      </c>
      <c r="FH28">
        <v>29.9998</v>
      </c>
      <c r="FI28">
        <v>33.920299999999997</v>
      </c>
      <c r="FJ28">
        <v>33.967700000000001</v>
      </c>
      <c r="FK28">
        <v>33.754300000000001</v>
      </c>
      <c r="FL28">
        <v>14.3262</v>
      </c>
      <c r="FM28">
        <v>24.340900000000001</v>
      </c>
      <c r="FN28">
        <v>23.57</v>
      </c>
      <c r="FO28">
        <v>815.76</v>
      </c>
      <c r="FP28">
        <v>20.127500000000001</v>
      </c>
      <c r="FQ28">
        <v>97.760599999999997</v>
      </c>
      <c r="FR28">
        <v>102.101</v>
      </c>
    </row>
    <row r="29" spans="1:174" x14ac:dyDescent="0.25">
      <c r="A29">
        <v>13</v>
      </c>
      <c r="B29">
        <v>1607706866</v>
      </c>
      <c r="C29">
        <v>1274.5</v>
      </c>
      <c r="D29" t="s">
        <v>346</v>
      </c>
      <c r="E29" t="s">
        <v>347</v>
      </c>
      <c r="F29" t="s">
        <v>291</v>
      </c>
      <c r="G29" t="s">
        <v>292</v>
      </c>
      <c r="H29">
        <v>1607706858</v>
      </c>
      <c r="I29">
        <f t="shared" si="0"/>
        <v>6.6903716178699974E-4</v>
      </c>
      <c r="J29">
        <f t="shared" si="1"/>
        <v>0.66903716178699979</v>
      </c>
      <c r="K29">
        <f t="shared" si="2"/>
        <v>11.513573793705117</v>
      </c>
      <c r="L29">
        <f t="shared" si="3"/>
        <v>900.06332258064504</v>
      </c>
      <c r="M29">
        <f t="shared" si="4"/>
        <v>378.74917960584116</v>
      </c>
      <c r="N29">
        <f t="shared" si="5"/>
        <v>38.690649701348057</v>
      </c>
      <c r="O29">
        <f t="shared" si="6"/>
        <v>91.944845291123926</v>
      </c>
      <c r="P29">
        <f t="shared" si="7"/>
        <v>3.686665948993316E-2</v>
      </c>
      <c r="Q29">
        <f t="shared" si="8"/>
        <v>2.9655458504978354</v>
      </c>
      <c r="R29">
        <f t="shared" si="9"/>
        <v>3.6613925166702449E-2</v>
      </c>
      <c r="S29">
        <f t="shared" si="10"/>
        <v>2.2906265824717047E-2</v>
      </c>
      <c r="T29">
        <f t="shared" si="11"/>
        <v>231.29251005757089</v>
      </c>
      <c r="U29">
        <f t="shared" si="12"/>
        <v>29.165854629595373</v>
      </c>
      <c r="V29">
        <f t="shared" si="13"/>
        <v>28.781432258064498</v>
      </c>
      <c r="W29">
        <f t="shared" si="14"/>
        <v>3.9711868942924937</v>
      </c>
      <c r="X29">
        <f t="shared" si="15"/>
        <v>56.967417419119627</v>
      </c>
      <c r="Y29">
        <f t="shared" si="16"/>
        <v>2.1605788726354733</v>
      </c>
      <c r="Z29">
        <f t="shared" si="17"/>
        <v>3.7926572249882815</v>
      </c>
      <c r="AA29">
        <f t="shared" si="18"/>
        <v>1.8106080216570204</v>
      </c>
      <c r="AB29">
        <f t="shared" si="19"/>
        <v>-29.504538834806688</v>
      </c>
      <c r="AC29">
        <f t="shared" si="20"/>
        <v>-126.51186329497064</v>
      </c>
      <c r="AD29">
        <f t="shared" si="21"/>
        <v>-9.334839339621821</v>
      </c>
      <c r="AE29">
        <f t="shared" si="22"/>
        <v>65.941268588171752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53792.066121451513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348</v>
      </c>
      <c r="AR29">
        <v>15302.5</v>
      </c>
      <c r="AS29">
        <v>712.24869230769195</v>
      </c>
      <c r="AT29">
        <v>848.65</v>
      </c>
      <c r="AU29">
        <f t="shared" si="27"/>
        <v>0.16072739962565019</v>
      </c>
      <c r="AV29">
        <v>0.5</v>
      </c>
      <c r="AW29">
        <f t="shared" si="28"/>
        <v>1180.1948318839413</v>
      </c>
      <c r="AX29">
        <f t="shared" si="29"/>
        <v>11.513573793705117</v>
      </c>
      <c r="AY29">
        <f t="shared" si="30"/>
        <v>94.84482319016864</v>
      </c>
      <c r="AZ29">
        <f t="shared" si="31"/>
        <v>1.0245190833635495E-2</v>
      </c>
      <c r="BA29">
        <f t="shared" si="32"/>
        <v>2.8438461085253048</v>
      </c>
      <c r="BB29" t="s">
        <v>349</v>
      </c>
      <c r="BC29">
        <v>712.24869230769195</v>
      </c>
      <c r="BD29">
        <v>564.98</v>
      </c>
      <c r="BE29">
        <f t="shared" si="33"/>
        <v>0.33426029576386018</v>
      </c>
      <c r="BF29">
        <f t="shared" si="34"/>
        <v>0.48084502306309457</v>
      </c>
      <c r="BG29">
        <f t="shared" si="35"/>
        <v>0.89482407029772715</v>
      </c>
      <c r="BH29">
        <f t="shared" si="36"/>
        <v>1.0242408664259945</v>
      </c>
      <c r="BI29">
        <f t="shared" si="37"/>
        <v>0.94770560118698077</v>
      </c>
      <c r="BJ29">
        <f t="shared" si="38"/>
        <v>0.38142270258156752</v>
      </c>
      <c r="BK29">
        <f t="shared" si="39"/>
        <v>0.61857729741843248</v>
      </c>
      <c r="BL29">
        <f t="shared" si="40"/>
        <v>1400.01193548387</v>
      </c>
      <c r="BM29">
        <f t="shared" si="41"/>
        <v>1180.1948318839413</v>
      </c>
      <c r="BN29">
        <f t="shared" si="42"/>
        <v>0.8429891217149118</v>
      </c>
      <c r="BO29">
        <f t="shared" si="43"/>
        <v>0.19597824342982367</v>
      </c>
      <c r="BP29">
        <v>6</v>
      </c>
      <c r="BQ29">
        <v>0.5</v>
      </c>
      <c r="BR29" t="s">
        <v>296</v>
      </c>
      <c r="BS29">
        <v>2</v>
      </c>
      <c r="BT29">
        <v>1607706858</v>
      </c>
      <c r="BU29">
        <v>900.06332258064504</v>
      </c>
      <c r="BV29">
        <v>914.595483870968</v>
      </c>
      <c r="BW29">
        <v>21.150264516128999</v>
      </c>
      <c r="BX29">
        <v>20.364764516129</v>
      </c>
      <c r="BY29">
        <v>899.56512903225803</v>
      </c>
      <c r="BZ29">
        <v>20.699693548387099</v>
      </c>
      <c r="CA29">
        <v>500.23183870967699</v>
      </c>
      <c r="CB29">
        <v>102.05377419354799</v>
      </c>
      <c r="CC29">
        <v>9.9977641935483905E-2</v>
      </c>
      <c r="CD29">
        <v>27.990132258064499</v>
      </c>
      <c r="CE29">
        <v>28.781432258064498</v>
      </c>
      <c r="CF29">
        <v>999.9</v>
      </c>
      <c r="CG29">
        <v>0</v>
      </c>
      <c r="CH29">
        <v>0</v>
      </c>
      <c r="CI29">
        <v>10001.247096774199</v>
      </c>
      <c r="CJ29">
        <v>0</v>
      </c>
      <c r="CK29">
        <v>295.41964516129002</v>
      </c>
      <c r="CL29">
        <v>1400.01193548387</v>
      </c>
      <c r="CM29">
        <v>0.90000622580645195</v>
      </c>
      <c r="CN29">
        <v>9.9993648387096803E-2</v>
      </c>
      <c r="CO29">
        <v>0</v>
      </c>
      <c r="CP29">
        <v>712.22564516129</v>
      </c>
      <c r="CQ29">
        <v>4.9994800000000001</v>
      </c>
      <c r="CR29">
        <v>10400.087096774199</v>
      </c>
      <c r="CS29">
        <v>11417.706451612899</v>
      </c>
      <c r="CT29">
        <v>49.733741935483899</v>
      </c>
      <c r="CU29">
        <v>51.542000000000002</v>
      </c>
      <c r="CV29">
        <v>50.828258064516099</v>
      </c>
      <c r="CW29">
        <v>51.03</v>
      </c>
      <c r="CX29">
        <v>51.441064516129003</v>
      </c>
      <c r="CY29">
        <v>1255.51903225806</v>
      </c>
      <c r="CZ29">
        <v>139.49354838709701</v>
      </c>
      <c r="DA29">
        <v>0</v>
      </c>
      <c r="DB29">
        <v>119.60000014305101</v>
      </c>
      <c r="DC29">
        <v>0</v>
      </c>
      <c r="DD29">
        <v>712.24869230769195</v>
      </c>
      <c r="DE29">
        <v>2.1762735184046198</v>
      </c>
      <c r="DF29">
        <v>36.830769196705297</v>
      </c>
      <c r="DG29">
        <v>10400.1730769231</v>
      </c>
      <c r="DH29">
        <v>15</v>
      </c>
      <c r="DI29">
        <v>0</v>
      </c>
      <c r="DJ29" t="s">
        <v>297</v>
      </c>
      <c r="DK29">
        <v>1607548763</v>
      </c>
      <c r="DL29">
        <v>1607548763</v>
      </c>
      <c r="DM29">
        <v>0</v>
      </c>
      <c r="DN29">
        <v>-4.4999999999999998E-2</v>
      </c>
      <c r="DO29">
        <v>6.0000000000000001E-3</v>
      </c>
      <c r="DP29">
        <v>1.012</v>
      </c>
      <c r="DQ29">
        <v>6.6000000000000003E-2</v>
      </c>
      <c r="DR29">
        <v>400</v>
      </c>
      <c r="DS29">
        <v>0</v>
      </c>
      <c r="DT29">
        <v>0.22</v>
      </c>
      <c r="DU29">
        <v>0.08</v>
      </c>
      <c r="DV29">
        <v>11.531807224177699</v>
      </c>
      <c r="DW29">
        <v>-1.4457751426632699</v>
      </c>
      <c r="DX29">
        <v>0.109835823095166</v>
      </c>
      <c r="DY29">
        <v>0</v>
      </c>
      <c r="DZ29">
        <v>-14.545951612903201</v>
      </c>
      <c r="EA29">
        <v>1.7499629032258199</v>
      </c>
      <c r="EB29">
        <v>0.136916788647439</v>
      </c>
      <c r="EC29">
        <v>0</v>
      </c>
      <c r="ED29">
        <v>0.78607738709677399</v>
      </c>
      <c r="EE29">
        <v>1.6872338709675298E-2</v>
      </c>
      <c r="EF29">
        <v>1.07967269134541E-2</v>
      </c>
      <c r="EG29">
        <v>1</v>
      </c>
      <c r="EH29">
        <v>1</v>
      </c>
      <c r="EI29">
        <v>3</v>
      </c>
      <c r="EJ29" t="s">
        <v>337</v>
      </c>
      <c r="EK29">
        <v>100</v>
      </c>
      <c r="EL29">
        <v>100</v>
      </c>
      <c r="EM29">
        <v>0.498</v>
      </c>
      <c r="EN29">
        <v>0.45050000000000001</v>
      </c>
      <c r="EO29">
        <v>1.1794943401787199</v>
      </c>
      <c r="EP29">
        <v>-1.6043650578588901E-5</v>
      </c>
      <c r="EQ29">
        <v>-1.15305589960158E-6</v>
      </c>
      <c r="ER29">
        <v>3.6581349982770798E-10</v>
      </c>
      <c r="ES29">
        <v>6.6000000000000003E-2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2635.1</v>
      </c>
      <c r="FB29">
        <v>2635.1</v>
      </c>
      <c r="FC29">
        <v>2</v>
      </c>
      <c r="FD29">
        <v>510.375</v>
      </c>
      <c r="FE29">
        <v>479.05</v>
      </c>
      <c r="FF29">
        <v>23.6525</v>
      </c>
      <c r="FG29">
        <v>33.777799999999999</v>
      </c>
      <c r="FH29">
        <v>29.9999</v>
      </c>
      <c r="FI29">
        <v>33.857900000000001</v>
      </c>
      <c r="FJ29">
        <v>33.905200000000001</v>
      </c>
      <c r="FK29">
        <v>37.059699999999999</v>
      </c>
      <c r="FL29">
        <v>14.4451</v>
      </c>
      <c r="FM29">
        <v>27.034099999999999</v>
      </c>
      <c r="FN29">
        <v>23.656099999999999</v>
      </c>
      <c r="FO29">
        <v>914.45899999999995</v>
      </c>
      <c r="FP29">
        <v>20.2986</v>
      </c>
      <c r="FQ29">
        <v>97.775999999999996</v>
      </c>
      <c r="FR29">
        <v>102.111</v>
      </c>
    </row>
    <row r="30" spans="1:174" x14ac:dyDescent="0.25">
      <c r="A30">
        <v>14</v>
      </c>
      <c r="B30">
        <v>1607706986.5</v>
      </c>
      <c r="C30">
        <v>1395</v>
      </c>
      <c r="D30" t="s">
        <v>350</v>
      </c>
      <c r="E30" t="s">
        <v>351</v>
      </c>
      <c r="F30" t="s">
        <v>291</v>
      </c>
      <c r="G30" t="s">
        <v>292</v>
      </c>
      <c r="H30">
        <v>1607706978.5</v>
      </c>
      <c r="I30">
        <f t="shared" si="0"/>
        <v>5.860917323175579E-4</v>
      </c>
      <c r="J30">
        <f t="shared" si="1"/>
        <v>0.58609173231755785</v>
      </c>
      <c r="K30">
        <f t="shared" si="2"/>
        <v>13.219608009802716</v>
      </c>
      <c r="L30">
        <f t="shared" si="3"/>
        <v>1199.56838709677</v>
      </c>
      <c r="M30">
        <f t="shared" si="4"/>
        <v>518.75367327195841</v>
      </c>
      <c r="N30">
        <f t="shared" si="5"/>
        <v>52.993941642287709</v>
      </c>
      <c r="O30">
        <f t="shared" si="6"/>
        <v>122.54343511590463</v>
      </c>
      <c r="P30">
        <f t="shared" si="7"/>
        <v>3.2418776757787537E-2</v>
      </c>
      <c r="Q30">
        <f t="shared" si="8"/>
        <v>2.9655931310161403</v>
      </c>
      <c r="R30">
        <f t="shared" si="9"/>
        <v>3.222317585258927E-2</v>
      </c>
      <c r="S30">
        <f t="shared" si="10"/>
        <v>2.0156960341274986E-2</v>
      </c>
      <c r="T30">
        <f t="shared" si="11"/>
        <v>231.28821256987649</v>
      </c>
      <c r="U30">
        <f t="shared" si="12"/>
        <v>29.187485610350389</v>
      </c>
      <c r="V30">
        <f t="shared" si="13"/>
        <v>28.773167741935499</v>
      </c>
      <c r="W30">
        <f t="shared" si="14"/>
        <v>3.9692850708826346</v>
      </c>
      <c r="X30">
        <f t="shared" si="15"/>
        <v>57.136025944235072</v>
      </c>
      <c r="Y30">
        <f t="shared" si="16"/>
        <v>2.167019260579552</v>
      </c>
      <c r="Z30">
        <f t="shared" si="17"/>
        <v>3.7927371124736067</v>
      </c>
      <c r="AA30">
        <f t="shared" si="18"/>
        <v>1.8022658103030826</v>
      </c>
      <c r="AB30">
        <f t="shared" si="19"/>
        <v>-25.846645395204302</v>
      </c>
      <c r="AC30">
        <f t="shared" si="20"/>
        <v>-125.13477725670479</v>
      </c>
      <c r="AD30">
        <f t="shared" si="21"/>
        <v>-9.2327185648261274</v>
      </c>
      <c r="AE30">
        <f t="shared" si="22"/>
        <v>71.074071353141292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53793.437620522142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352</v>
      </c>
      <c r="AR30">
        <v>15302.5</v>
      </c>
      <c r="AS30">
        <v>711.21569230769205</v>
      </c>
      <c r="AT30">
        <v>854.92</v>
      </c>
      <c r="AU30">
        <f t="shared" si="27"/>
        <v>0.16809094148260417</v>
      </c>
      <c r="AV30">
        <v>0.5</v>
      </c>
      <c r="AW30">
        <f t="shared" si="28"/>
        <v>1180.174520909113</v>
      </c>
      <c r="AX30">
        <f t="shared" si="29"/>
        <v>13.219608009802716</v>
      </c>
      <c r="AY30">
        <f t="shared" si="30"/>
        <v>99.18832316669706</v>
      </c>
      <c r="AZ30">
        <f t="shared" si="31"/>
        <v>1.1690945063777982E-2</v>
      </c>
      <c r="BA30">
        <f t="shared" si="32"/>
        <v>2.8156552659898</v>
      </c>
      <c r="BB30" t="s">
        <v>353</v>
      </c>
      <c r="BC30">
        <v>711.21569230769205</v>
      </c>
      <c r="BD30">
        <v>552.29</v>
      </c>
      <c r="BE30">
        <f t="shared" si="33"/>
        <v>0.35398633790296175</v>
      </c>
      <c r="BF30">
        <f t="shared" si="34"/>
        <v>0.47485149420846551</v>
      </c>
      <c r="BG30">
        <f t="shared" si="35"/>
        <v>0.88831975909572325</v>
      </c>
      <c r="BH30">
        <f t="shared" si="36"/>
        <v>1.0305589267194784</v>
      </c>
      <c r="BI30">
        <f t="shared" si="37"/>
        <v>0.94524349782394879</v>
      </c>
      <c r="BJ30">
        <f t="shared" si="38"/>
        <v>0.3687428927298389</v>
      </c>
      <c r="BK30">
        <f t="shared" si="39"/>
        <v>0.63125710727016116</v>
      </c>
      <c r="BL30">
        <f t="shared" si="40"/>
        <v>1399.98806451613</v>
      </c>
      <c r="BM30">
        <f t="shared" si="41"/>
        <v>1180.174520909113</v>
      </c>
      <c r="BN30">
        <f t="shared" si="42"/>
        <v>0.84298898742183925</v>
      </c>
      <c r="BO30">
        <f t="shared" si="43"/>
        <v>0.19597797484367852</v>
      </c>
      <c r="BP30">
        <v>6</v>
      </c>
      <c r="BQ30">
        <v>0.5</v>
      </c>
      <c r="BR30" t="s">
        <v>296</v>
      </c>
      <c r="BS30">
        <v>2</v>
      </c>
      <c r="BT30">
        <v>1607706978.5</v>
      </c>
      <c r="BU30">
        <v>1199.56838709677</v>
      </c>
      <c r="BV30">
        <v>1216.26774193548</v>
      </c>
      <c r="BW30">
        <v>21.2127870967742</v>
      </c>
      <c r="BX30">
        <v>20.524719354838702</v>
      </c>
      <c r="BY30">
        <v>1199.43580645161</v>
      </c>
      <c r="BZ30">
        <v>20.759648387096799</v>
      </c>
      <c r="CA30">
        <v>500.23483870967698</v>
      </c>
      <c r="CB30">
        <v>102.05629032258101</v>
      </c>
      <c r="CC30">
        <v>9.9982245161290298E-2</v>
      </c>
      <c r="CD30">
        <v>27.9904935483871</v>
      </c>
      <c r="CE30">
        <v>28.773167741935499</v>
      </c>
      <c r="CF30">
        <v>999.9</v>
      </c>
      <c r="CG30">
        <v>0</v>
      </c>
      <c r="CH30">
        <v>0</v>
      </c>
      <c r="CI30">
        <v>10001.268387096799</v>
      </c>
      <c r="CJ30">
        <v>0</v>
      </c>
      <c r="CK30">
        <v>283.38474193548399</v>
      </c>
      <c r="CL30">
        <v>1399.98806451613</v>
      </c>
      <c r="CM30">
        <v>0.90001048387096805</v>
      </c>
      <c r="CN30">
        <v>9.9989332258064501E-2</v>
      </c>
      <c r="CO30">
        <v>0</v>
      </c>
      <c r="CP30">
        <v>711.21667741935505</v>
      </c>
      <c r="CQ30">
        <v>4.9994800000000001</v>
      </c>
      <c r="CR30">
        <v>10384.825806451599</v>
      </c>
      <c r="CS30">
        <v>11417.5225806452</v>
      </c>
      <c r="CT30">
        <v>49.774064516129002</v>
      </c>
      <c r="CU30">
        <v>51.582322580645098</v>
      </c>
      <c r="CV30">
        <v>50.874935483870999</v>
      </c>
      <c r="CW30">
        <v>51.074258064516101</v>
      </c>
      <c r="CX30">
        <v>51.499741935483897</v>
      </c>
      <c r="CY30">
        <v>1255.50322580645</v>
      </c>
      <c r="CZ30">
        <v>139.48483870967701</v>
      </c>
      <c r="DA30">
        <v>0</v>
      </c>
      <c r="DB30">
        <v>119.700000047684</v>
      </c>
      <c r="DC30">
        <v>0</v>
      </c>
      <c r="DD30">
        <v>711.21569230769205</v>
      </c>
      <c r="DE30">
        <v>-3.8005470132830501</v>
      </c>
      <c r="DF30">
        <v>-45.699145350444098</v>
      </c>
      <c r="DG30">
        <v>10384.5884615385</v>
      </c>
      <c r="DH30">
        <v>15</v>
      </c>
      <c r="DI30">
        <v>0</v>
      </c>
      <c r="DJ30" t="s">
        <v>297</v>
      </c>
      <c r="DK30">
        <v>1607548763</v>
      </c>
      <c r="DL30">
        <v>1607548763</v>
      </c>
      <c r="DM30">
        <v>0</v>
      </c>
      <c r="DN30">
        <v>-4.4999999999999998E-2</v>
      </c>
      <c r="DO30">
        <v>6.0000000000000001E-3</v>
      </c>
      <c r="DP30">
        <v>1.012</v>
      </c>
      <c r="DQ30">
        <v>6.6000000000000003E-2</v>
      </c>
      <c r="DR30">
        <v>400</v>
      </c>
      <c r="DS30">
        <v>0</v>
      </c>
      <c r="DT30">
        <v>0.22</v>
      </c>
      <c r="DU30">
        <v>0.08</v>
      </c>
      <c r="DV30">
        <v>13.2236417828603</v>
      </c>
      <c r="DW30">
        <v>-2.2462760954330898</v>
      </c>
      <c r="DX30">
        <v>0.17393083410803301</v>
      </c>
      <c r="DY30">
        <v>0</v>
      </c>
      <c r="DZ30">
        <v>-16.699148387096798</v>
      </c>
      <c r="EA30">
        <v>2.3292435483871201</v>
      </c>
      <c r="EB30">
        <v>0.18902933356760099</v>
      </c>
      <c r="EC30">
        <v>0</v>
      </c>
      <c r="ED30">
        <v>0.68806822580645199</v>
      </c>
      <c r="EE30">
        <v>0.17700212903225701</v>
      </c>
      <c r="EF30">
        <v>1.6608370110375199E-2</v>
      </c>
      <c r="EG30">
        <v>1</v>
      </c>
      <c r="EH30">
        <v>1</v>
      </c>
      <c r="EI30">
        <v>3</v>
      </c>
      <c r="EJ30" t="s">
        <v>337</v>
      </c>
      <c r="EK30">
        <v>100</v>
      </c>
      <c r="EL30">
        <v>100</v>
      </c>
      <c r="EM30">
        <v>0.13</v>
      </c>
      <c r="EN30">
        <v>0.4526</v>
      </c>
      <c r="EO30">
        <v>1.1794943401787199</v>
      </c>
      <c r="EP30">
        <v>-1.6043650578588901E-5</v>
      </c>
      <c r="EQ30">
        <v>-1.15305589960158E-6</v>
      </c>
      <c r="ER30">
        <v>3.6581349982770798E-10</v>
      </c>
      <c r="ES30">
        <v>6.6000000000000003E-2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2637.1</v>
      </c>
      <c r="FB30">
        <v>2637.1</v>
      </c>
      <c r="FC30">
        <v>2</v>
      </c>
      <c r="FD30">
        <v>510.34699999999998</v>
      </c>
      <c r="FE30">
        <v>480.267</v>
      </c>
      <c r="FF30">
        <v>23.663399999999999</v>
      </c>
      <c r="FG30">
        <v>33.717100000000002</v>
      </c>
      <c r="FH30">
        <v>29.9998</v>
      </c>
      <c r="FI30">
        <v>33.799100000000003</v>
      </c>
      <c r="FJ30">
        <v>33.847299999999997</v>
      </c>
      <c r="FK30">
        <v>46.779200000000003</v>
      </c>
      <c r="FL30">
        <v>15.170199999999999</v>
      </c>
      <c r="FM30">
        <v>30.1783</v>
      </c>
      <c r="FN30">
        <v>23.667400000000001</v>
      </c>
      <c r="FO30">
        <v>1216.51</v>
      </c>
      <c r="FP30">
        <v>20.4712</v>
      </c>
      <c r="FQ30">
        <v>97.788499999999999</v>
      </c>
      <c r="FR30">
        <v>102.12</v>
      </c>
    </row>
    <row r="31" spans="1:174" x14ac:dyDescent="0.25">
      <c r="A31">
        <v>15</v>
      </c>
      <c r="B31">
        <v>1607707085</v>
      </c>
      <c r="C31">
        <v>1493.5</v>
      </c>
      <c r="D31" t="s">
        <v>354</v>
      </c>
      <c r="E31" t="s">
        <v>355</v>
      </c>
      <c r="F31" t="s">
        <v>291</v>
      </c>
      <c r="G31" t="s">
        <v>292</v>
      </c>
      <c r="H31">
        <v>1607707077</v>
      </c>
      <c r="I31">
        <f t="shared" si="0"/>
        <v>5.242008821878493E-4</v>
      </c>
      <c r="J31">
        <f t="shared" si="1"/>
        <v>0.52420088218784933</v>
      </c>
      <c r="K31">
        <f t="shared" si="2"/>
        <v>14.131145475931307</v>
      </c>
      <c r="L31">
        <f t="shared" si="3"/>
        <v>1398.87516129032</v>
      </c>
      <c r="M31">
        <f t="shared" si="4"/>
        <v>584.10371656706684</v>
      </c>
      <c r="N31">
        <f t="shared" si="5"/>
        <v>59.670511929357616</v>
      </c>
      <c r="O31">
        <f t="shared" si="6"/>
        <v>142.90543722276055</v>
      </c>
      <c r="P31">
        <f t="shared" si="7"/>
        <v>2.8903879412806626E-2</v>
      </c>
      <c r="Q31">
        <f t="shared" si="8"/>
        <v>2.9656519015986893</v>
      </c>
      <c r="R31">
        <f t="shared" si="9"/>
        <v>2.8748287119730286E-2</v>
      </c>
      <c r="S31">
        <f t="shared" si="10"/>
        <v>1.7981588836209164E-2</v>
      </c>
      <c r="T31">
        <f t="shared" si="11"/>
        <v>231.28999144484803</v>
      </c>
      <c r="U31">
        <f t="shared" si="12"/>
        <v>29.194170900289787</v>
      </c>
      <c r="V31">
        <f t="shared" si="13"/>
        <v>28.7759419354839</v>
      </c>
      <c r="W31">
        <f t="shared" si="14"/>
        <v>3.9699233773569489</v>
      </c>
      <c r="X31">
        <f t="shared" si="15"/>
        <v>57.062916533539955</v>
      </c>
      <c r="Y31">
        <f t="shared" si="16"/>
        <v>2.1630842281892835</v>
      </c>
      <c r="Z31">
        <f t="shared" si="17"/>
        <v>3.7907004401324009</v>
      </c>
      <c r="AA31">
        <f t="shared" si="18"/>
        <v>1.8068391491676654</v>
      </c>
      <c r="AB31">
        <f t="shared" si="19"/>
        <v>-23.117258904484153</v>
      </c>
      <c r="AC31">
        <f t="shared" si="20"/>
        <v>-127.05380479421694</v>
      </c>
      <c r="AD31">
        <f t="shared" si="21"/>
        <v>-9.3738229465314511</v>
      </c>
      <c r="AE31">
        <f t="shared" si="22"/>
        <v>71.74510479961549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53796.825574632079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356</v>
      </c>
      <c r="AR31">
        <v>15302.3</v>
      </c>
      <c r="AS31">
        <v>708.69680769230797</v>
      </c>
      <c r="AT31">
        <v>857.54</v>
      </c>
      <c r="AU31">
        <f t="shared" si="27"/>
        <v>0.17356997027274768</v>
      </c>
      <c r="AV31">
        <v>0.5</v>
      </c>
      <c r="AW31">
        <f t="shared" si="28"/>
        <v>1180.1871596186384</v>
      </c>
      <c r="AX31">
        <f t="shared" si="29"/>
        <v>14.131145475931307</v>
      </c>
      <c r="AY31">
        <f t="shared" si="30"/>
        <v>102.42252510564279</v>
      </c>
      <c r="AZ31">
        <f t="shared" si="31"/>
        <v>1.2463186737687022E-2</v>
      </c>
      <c r="BA31">
        <f t="shared" si="32"/>
        <v>2.8039974811670594</v>
      </c>
      <c r="BB31" t="s">
        <v>357</v>
      </c>
      <c r="BC31">
        <v>708.69680769230797</v>
      </c>
      <c r="BD31">
        <v>546.65</v>
      </c>
      <c r="BE31">
        <f t="shared" si="33"/>
        <v>0.36253702451197611</v>
      </c>
      <c r="BF31">
        <f t="shared" si="34"/>
        <v>0.47876481169446428</v>
      </c>
      <c r="BG31">
        <f t="shared" si="35"/>
        <v>0.88550984558615031</v>
      </c>
      <c r="BH31">
        <f t="shared" si="36"/>
        <v>1.0477260913353736</v>
      </c>
      <c r="BI31">
        <f t="shared" si="37"/>
        <v>0.94421467632296896</v>
      </c>
      <c r="BJ31">
        <f t="shared" si="38"/>
        <v>0.36929301990930852</v>
      </c>
      <c r="BK31">
        <f t="shared" si="39"/>
        <v>0.63070698009069148</v>
      </c>
      <c r="BL31">
        <f t="shared" si="40"/>
        <v>1400.0035483871</v>
      </c>
      <c r="BM31">
        <f t="shared" si="41"/>
        <v>1180.1871596186384</v>
      </c>
      <c r="BN31">
        <f t="shared" si="42"/>
        <v>0.8429886916917424</v>
      </c>
      <c r="BO31">
        <f t="shared" si="43"/>
        <v>0.19597738338348494</v>
      </c>
      <c r="BP31">
        <v>6</v>
      </c>
      <c r="BQ31">
        <v>0.5</v>
      </c>
      <c r="BR31" t="s">
        <v>296</v>
      </c>
      <c r="BS31">
        <v>2</v>
      </c>
      <c r="BT31">
        <v>1607707077</v>
      </c>
      <c r="BU31">
        <v>1398.87516129032</v>
      </c>
      <c r="BV31">
        <v>1416.7041935483901</v>
      </c>
      <c r="BW31">
        <v>21.174035483870998</v>
      </c>
      <c r="BX31">
        <v>20.558599999999998</v>
      </c>
      <c r="BY31">
        <v>1398.9738709677399</v>
      </c>
      <c r="BZ31">
        <v>20.722496774193498</v>
      </c>
      <c r="CA31">
        <v>500.23254838709698</v>
      </c>
      <c r="CB31">
        <v>102.05738709677399</v>
      </c>
      <c r="CC31">
        <v>0.100004196774194</v>
      </c>
      <c r="CD31">
        <v>27.981280645161299</v>
      </c>
      <c r="CE31">
        <v>28.7759419354839</v>
      </c>
      <c r="CF31">
        <v>999.9</v>
      </c>
      <c r="CG31">
        <v>0</v>
      </c>
      <c r="CH31">
        <v>0</v>
      </c>
      <c r="CI31">
        <v>10001.493870967701</v>
      </c>
      <c r="CJ31">
        <v>0</v>
      </c>
      <c r="CK31">
        <v>276.84619354838702</v>
      </c>
      <c r="CL31">
        <v>1400.0035483871</v>
      </c>
      <c r="CM31">
        <v>0.90001758064516102</v>
      </c>
      <c r="CN31">
        <v>9.9982154838709703E-2</v>
      </c>
      <c r="CO31">
        <v>0</v>
      </c>
      <c r="CP31">
        <v>708.75132258064502</v>
      </c>
      <c r="CQ31">
        <v>4.9994800000000001</v>
      </c>
      <c r="CR31">
        <v>10345.335483871</v>
      </c>
      <c r="CS31">
        <v>11417.658064516099</v>
      </c>
      <c r="CT31">
        <v>49.830290322580602</v>
      </c>
      <c r="CU31">
        <v>51.625</v>
      </c>
      <c r="CV31">
        <v>50.929064516129003</v>
      </c>
      <c r="CW31">
        <v>51.116806451612902</v>
      </c>
      <c r="CX31">
        <v>51.544064516128998</v>
      </c>
      <c r="CY31">
        <v>1255.53096774194</v>
      </c>
      <c r="CZ31">
        <v>139.472580645161</v>
      </c>
      <c r="DA31">
        <v>0</v>
      </c>
      <c r="DB31">
        <v>98</v>
      </c>
      <c r="DC31">
        <v>0</v>
      </c>
      <c r="DD31">
        <v>708.69680769230797</v>
      </c>
      <c r="DE31">
        <v>-4.4050256384904598</v>
      </c>
      <c r="DF31">
        <v>-53.822222215789402</v>
      </c>
      <c r="DG31">
        <v>10344.742307692301</v>
      </c>
      <c r="DH31">
        <v>15</v>
      </c>
      <c r="DI31">
        <v>0</v>
      </c>
      <c r="DJ31" t="s">
        <v>297</v>
      </c>
      <c r="DK31">
        <v>1607548763</v>
      </c>
      <c r="DL31">
        <v>1607548763</v>
      </c>
      <c r="DM31">
        <v>0</v>
      </c>
      <c r="DN31">
        <v>-4.4999999999999998E-2</v>
      </c>
      <c r="DO31">
        <v>6.0000000000000001E-3</v>
      </c>
      <c r="DP31">
        <v>1.012</v>
      </c>
      <c r="DQ31">
        <v>6.6000000000000003E-2</v>
      </c>
      <c r="DR31">
        <v>400</v>
      </c>
      <c r="DS31">
        <v>0</v>
      </c>
      <c r="DT31">
        <v>0.22</v>
      </c>
      <c r="DU31">
        <v>0.08</v>
      </c>
      <c r="DV31">
        <v>14.145454079194099</v>
      </c>
      <c r="DW31">
        <v>-0.11086712055633199</v>
      </c>
      <c r="DX31">
        <v>5.99009213474576E-2</v>
      </c>
      <c r="DY31">
        <v>1</v>
      </c>
      <c r="DZ31">
        <v>-17.837616129032298</v>
      </c>
      <c r="EA31">
        <v>-4.3146774193517201E-2</v>
      </c>
      <c r="EB31">
        <v>7.3292340385671895E-2</v>
      </c>
      <c r="EC31">
        <v>1</v>
      </c>
      <c r="ED31">
        <v>0.61547390322580697</v>
      </c>
      <c r="EE31">
        <v>6.1706129032256599E-2</v>
      </c>
      <c r="EF31">
        <v>8.8387722631407904E-3</v>
      </c>
      <c r="EG31">
        <v>1</v>
      </c>
      <c r="EH31">
        <v>3</v>
      </c>
      <c r="EI31">
        <v>3</v>
      </c>
      <c r="EJ31" t="s">
        <v>308</v>
      </c>
      <c r="EK31">
        <v>100</v>
      </c>
      <c r="EL31">
        <v>100</v>
      </c>
      <c r="EM31">
        <v>-0.1</v>
      </c>
      <c r="EN31">
        <v>0.45179999999999998</v>
      </c>
      <c r="EO31">
        <v>1.1794943401787199</v>
      </c>
      <c r="EP31">
        <v>-1.6043650578588901E-5</v>
      </c>
      <c r="EQ31">
        <v>-1.15305589960158E-6</v>
      </c>
      <c r="ER31">
        <v>3.6581349982770798E-10</v>
      </c>
      <c r="ES31">
        <v>6.6000000000000003E-2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2638.7</v>
      </c>
      <c r="FB31">
        <v>2638.7</v>
      </c>
      <c r="FC31">
        <v>2</v>
      </c>
      <c r="FD31">
        <v>510.28500000000003</v>
      </c>
      <c r="FE31">
        <v>481.06900000000002</v>
      </c>
      <c r="FF31">
        <v>23.6387</v>
      </c>
      <c r="FG31">
        <v>33.680799999999998</v>
      </c>
      <c r="FH31">
        <v>29.9999</v>
      </c>
      <c r="FI31">
        <v>33.7577</v>
      </c>
      <c r="FJ31">
        <v>33.805100000000003</v>
      </c>
      <c r="FK31">
        <v>52.987200000000001</v>
      </c>
      <c r="FL31">
        <v>15.5512</v>
      </c>
      <c r="FM31">
        <v>32.427399999999999</v>
      </c>
      <c r="FN31">
        <v>23.652100000000001</v>
      </c>
      <c r="FO31">
        <v>1417.26</v>
      </c>
      <c r="FP31">
        <v>20.5533</v>
      </c>
      <c r="FQ31">
        <v>97.796499999999995</v>
      </c>
      <c r="FR31">
        <v>102.121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2020-12-11T11:21:29Z</dcterms:created>
  <dcterms:modified xsi:type="dcterms:W3CDTF">2021-05-04T23:14:02Z</dcterms:modified>
</cp:coreProperties>
</file>