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AE2CFCD5-5E3C-4C45-85F7-7AB3EE89783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O31" i="1" l="1"/>
  <c r="BN31" i="1"/>
  <c r="BL31" i="1"/>
  <c r="BM31" i="1" s="1"/>
  <c r="BI31" i="1"/>
  <c r="BH31" i="1"/>
  <c r="BG31" i="1"/>
  <c r="BF31" i="1"/>
  <c r="BJ31" i="1" s="1"/>
  <c r="BK31" i="1" s="1"/>
  <c r="BE31" i="1"/>
  <c r="BA31" i="1"/>
  <c r="AU31" i="1"/>
  <c r="AO31" i="1"/>
  <c r="AJ31" i="1"/>
  <c r="AH31" i="1" s="1"/>
  <c r="Z31" i="1"/>
  <c r="Y31" i="1"/>
  <c r="X31" i="1" s="1"/>
  <c r="Q31" i="1"/>
  <c r="BO30" i="1"/>
  <c r="BN30" i="1"/>
  <c r="BL30" i="1"/>
  <c r="BM30" i="1" s="1"/>
  <c r="BI30" i="1"/>
  <c r="BH30" i="1"/>
  <c r="BG30" i="1"/>
  <c r="BF30" i="1"/>
  <c r="BJ30" i="1" s="1"/>
  <c r="BK30" i="1" s="1"/>
  <c r="BE30" i="1"/>
  <c r="BA30" i="1"/>
  <c r="AU30" i="1"/>
  <c r="AO30" i="1"/>
  <c r="AJ30" i="1"/>
  <c r="AH30" i="1" s="1"/>
  <c r="Z30" i="1"/>
  <c r="Y30" i="1"/>
  <c r="X30" i="1" s="1"/>
  <c r="Q30" i="1"/>
  <c r="BO29" i="1"/>
  <c r="BN29" i="1"/>
  <c r="BL29" i="1"/>
  <c r="BM29" i="1" s="1"/>
  <c r="BJ29" i="1"/>
  <c r="BK29" i="1" s="1"/>
  <c r="BI29" i="1"/>
  <c r="BH29" i="1"/>
  <c r="BG29" i="1"/>
  <c r="BF29" i="1"/>
  <c r="BE29" i="1"/>
  <c r="BA29" i="1"/>
  <c r="AU29" i="1"/>
  <c r="AO29" i="1"/>
  <c r="AJ29" i="1"/>
  <c r="AH29" i="1" s="1"/>
  <c r="Z29" i="1"/>
  <c r="Y29" i="1"/>
  <c r="X29" i="1" s="1"/>
  <c r="Q29" i="1"/>
  <c r="BO28" i="1"/>
  <c r="BN28" i="1"/>
  <c r="BL28" i="1"/>
  <c r="BM28" i="1" s="1"/>
  <c r="BI28" i="1"/>
  <c r="BH28" i="1"/>
  <c r="BG28" i="1"/>
  <c r="BF28" i="1"/>
  <c r="BJ28" i="1" s="1"/>
  <c r="BK28" i="1" s="1"/>
  <c r="BE28" i="1"/>
  <c r="BA28" i="1"/>
  <c r="AU28" i="1"/>
  <c r="AO28" i="1"/>
  <c r="AJ28" i="1"/>
  <c r="AH28" i="1" s="1"/>
  <c r="Z28" i="1"/>
  <c r="Y28" i="1"/>
  <c r="X28" i="1" s="1"/>
  <c r="Q28" i="1"/>
  <c r="BO27" i="1"/>
  <c r="BN27" i="1"/>
  <c r="BL27" i="1"/>
  <c r="BM27" i="1" s="1"/>
  <c r="BJ27" i="1"/>
  <c r="BK27" i="1" s="1"/>
  <c r="BI27" i="1"/>
  <c r="BH27" i="1"/>
  <c r="BG27" i="1"/>
  <c r="BF27" i="1"/>
  <c r="BE27" i="1"/>
  <c r="BA27" i="1"/>
  <c r="AU27" i="1"/>
  <c r="AO27" i="1"/>
  <c r="AJ27" i="1"/>
  <c r="AH27" i="1" s="1"/>
  <c r="Z27" i="1"/>
  <c r="Y27" i="1"/>
  <c r="X27" i="1" s="1"/>
  <c r="Q27" i="1"/>
  <c r="BO26" i="1"/>
  <c r="BN26" i="1"/>
  <c r="BL26" i="1"/>
  <c r="BM26" i="1" s="1"/>
  <c r="BI26" i="1"/>
  <c r="BH26" i="1"/>
  <c r="BG26" i="1"/>
  <c r="BF26" i="1"/>
  <c r="BJ26" i="1" s="1"/>
  <c r="BK26" i="1" s="1"/>
  <c r="BE26" i="1"/>
  <c r="BA26" i="1"/>
  <c r="AU26" i="1"/>
  <c r="AO26" i="1"/>
  <c r="AJ26" i="1"/>
  <c r="AI26" i="1"/>
  <c r="AH26" i="1"/>
  <c r="O26" i="1" s="1"/>
  <c r="Z26" i="1"/>
  <c r="Y26" i="1"/>
  <c r="X26" i="1" s="1"/>
  <c r="Q26" i="1"/>
  <c r="K26" i="1"/>
  <c r="AX26" i="1" s="1"/>
  <c r="BO25" i="1"/>
  <c r="BN25" i="1"/>
  <c r="BL25" i="1"/>
  <c r="BM25" i="1" s="1"/>
  <c r="BJ25" i="1"/>
  <c r="BK25" i="1" s="1"/>
  <c r="BI25" i="1"/>
  <c r="BH25" i="1"/>
  <c r="BG25" i="1"/>
  <c r="BF25" i="1"/>
  <c r="BE25" i="1"/>
  <c r="BA25" i="1"/>
  <c r="AU25" i="1"/>
  <c r="AO25" i="1"/>
  <c r="AJ25" i="1"/>
  <c r="AI25" i="1"/>
  <c r="AH25" i="1"/>
  <c r="J25" i="1" s="1"/>
  <c r="I25" i="1" s="1"/>
  <c r="Z25" i="1"/>
  <c r="Y25" i="1"/>
  <c r="X25" i="1" s="1"/>
  <c r="Q25" i="1"/>
  <c r="O25" i="1"/>
  <c r="L25" i="1"/>
  <c r="K25" i="1"/>
  <c r="AX25" i="1" s="1"/>
  <c r="BO24" i="1"/>
  <c r="BN24" i="1"/>
  <c r="BL24" i="1"/>
  <c r="BM24" i="1" s="1"/>
  <c r="BI24" i="1"/>
  <c r="BH24" i="1"/>
  <c r="BG24" i="1"/>
  <c r="BF24" i="1"/>
  <c r="BJ24" i="1" s="1"/>
  <c r="BK24" i="1" s="1"/>
  <c r="BE24" i="1"/>
  <c r="BA24" i="1"/>
  <c r="AU24" i="1"/>
  <c r="AO24" i="1"/>
  <c r="AJ24" i="1"/>
  <c r="AI24" i="1"/>
  <c r="AH24" i="1"/>
  <c r="O24" i="1" s="1"/>
  <c r="Z24" i="1"/>
  <c r="Y24" i="1"/>
  <c r="X24" i="1" s="1"/>
  <c r="Q24" i="1"/>
  <c r="K24" i="1"/>
  <c r="AX24" i="1" s="1"/>
  <c r="BO23" i="1"/>
  <c r="BN23" i="1"/>
  <c r="BL23" i="1"/>
  <c r="BM23" i="1" s="1"/>
  <c r="BJ23" i="1"/>
  <c r="BK23" i="1" s="1"/>
  <c r="BI23" i="1"/>
  <c r="BH23" i="1"/>
  <c r="BG23" i="1"/>
  <c r="BF23" i="1"/>
  <c r="BE23" i="1"/>
  <c r="BA23" i="1"/>
  <c r="AU23" i="1"/>
  <c r="AO23" i="1"/>
  <c r="AJ23" i="1"/>
  <c r="AI23" i="1"/>
  <c r="AH23" i="1"/>
  <c r="J23" i="1" s="1"/>
  <c r="I23" i="1" s="1"/>
  <c r="Z23" i="1"/>
  <c r="Y23" i="1"/>
  <c r="X23" i="1" s="1"/>
  <c r="Q23" i="1"/>
  <c r="O23" i="1"/>
  <c r="L23" i="1"/>
  <c r="K23" i="1"/>
  <c r="AX23" i="1" s="1"/>
  <c r="BO22" i="1"/>
  <c r="BN22" i="1"/>
  <c r="BL22" i="1"/>
  <c r="BM22" i="1" s="1"/>
  <c r="BI22" i="1"/>
  <c r="BH22" i="1"/>
  <c r="BG22" i="1"/>
  <c r="BF22" i="1"/>
  <c r="BJ22" i="1" s="1"/>
  <c r="BK22" i="1" s="1"/>
  <c r="BE22" i="1"/>
  <c r="BA22" i="1"/>
  <c r="AU22" i="1"/>
  <c r="AO22" i="1"/>
  <c r="AJ22" i="1"/>
  <c r="AI22" i="1"/>
  <c r="AH22" i="1"/>
  <c r="O22" i="1" s="1"/>
  <c r="Z22" i="1"/>
  <c r="Y22" i="1"/>
  <c r="X22" i="1" s="1"/>
  <c r="Q22" i="1"/>
  <c r="K22" i="1"/>
  <c r="AX22" i="1" s="1"/>
  <c r="BO21" i="1"/>
  <c r="BN21" i="1"/>
  <c r="BL21" i="1"/>
  <c r="BM21" i="1" s="1"/>
  <c r="BJ21" i="1"/>
  <c r="BK21" i="1" s="1"/>
  <c r="BI21" i="1"/>
  <c r="BH21" i="1"/>
  <c r="BG21" i="1"/>
  <c r="BF21" i="1"/>
  <c r="BE21" i="1"/>
  <c r="BA21" i="1"/>
  <c r="AU21" i="1"/>
  <c r="AO21" i="1"/>
  <c r="AJ21" i="1"/>
  <c r="AI21" i="1"/>
  <c r="AH21" i="1"/>
  <c r="J21" i="1" s="1"/>
  <c r="I21" i="1" s="1"/>
  <c r="Z21" i="1"/>
  <c r="Y21" i="1"/>
  <c r="X21" i="1" s="1"/>
  <c r="Q21" i="1"/>
  <c r="O21" i="1"/>
  <c r="L21" i="1"/>
  <c r="K21" i="1"/>
  <c r="AX21" i="1" s="1"/>
  <c r="BO20" i="1"/>
  <c r="BN20" i="1"/>
  <c r="BL20" i="1"/>
  <c r="BM20" i="1" s="1"/>
  <c r="BI20" i="1"/>
  <c r="BH20" i="1"/>
  <c r="BG20" i="1"/>
  <c r="BF20" i="1"/>
  <c r="BJ20" i="1" s="1"/>
  <c r="BK20" i="1" s="1"/>
  <c r="BE20" i="1"/>
  <c r="BA20" i="1"/>
  <c r="AU20" i="1"/>
  <c r="AO20" i="1"/>
  <c r="AJ20" i="1"/>
  <c r="AI20" i="1"/>
  <c r="AH20" i="1"/>
  <c r="O20" i="1" s="1"/>
  <c r="Z20" i="1"/>
  <c r="Y20" i="1"/>
  <c r="X20" i="1" s="1"/>
  <c r="Q20" i="1"/>
  <c r="K20" i="1"/>
  <c r="AX20" i="1" s="1"/>
  <c r="BO19" i="1"/>
  <c r="BN19" i="1"/>
  <c r="BL19" i="1"/>
  <c r="BM19" i="1" s="1"/>
  <c r="BJ19" i="1"/>
  <c r="BK19" i="1" s="1"/>
  <c r="BI19" i="1"/>
  <c r="BH19" i="1"/>
  <c r="BG19" i="1"/>
  <c r="BF19" i="1"/>
  <c r="BE19" i="1"/>
  <c r="BA19" i="1"/>
  <c r="AU19" i="1"/>
  <c r="AO19" i="1"/>
  <c r="AJ19" i="1"/>
  <c r="AI19" i="1"/>
  <c r="AH19" i="1"/>
  <c r="J19" i="1" s="1"/>
  <c r="I19" i="1" s="1"/>
  <c r="Z19" i="1"/>
  <c r="Y19" i="1"/>
  <c r="X19" i="1" s="1"/>
  <c r="Q19" i="1"/>
  <c r="O19" i="1"/>
  <c r="L19" i="1"/>
  <c r="K19" i="1"/>
  <c r="AX19" i="1" s="1"/>
  <c r="BO18" i="1"/>
  <c r="BN18" i="1"/>
  <c r="BL18" i="1"/>
  <c r="BM18" i="1" s="1"/>
  <c r="BI18" i="1"/>
  <c r="BH18" i="1"/>
  <c r="BG18" i="1"/>
  <c r="BF18" i="1"/>
  <c r="BJ18" i="1" s="1"/>
  <c r="BK18" i="1" s="1"/>
  <c r="BE18" i="1"/>
  <c r="BA18" i="1"/>
  <c r="AU18" i="1"/>
  <c r="AO18" i="1"/>
  <c r="AJ18" i="1"/>
  <c r="AI18" i="1"/>
  <c r="AH18" i="1"/>
  <c r="O18" i="1" s="1"/>
  <c r="Z18" i="1"/>
  <c r="Y18" i="1"/>
  <c r="X18" i="1" s="1"/>
  <c r="Q18" i="1"/>
  <c r="K18" i="1"/>
  <c r="AX18" i="1" s="1"/>
  <c r="BO17" i="1"/>
  <c r="BN17" i="1"/>
  <c r="BL17" i="1"/>
  <c r="BM17" i="1" s="1"/>
  <c r="BJ17" i="1"/>
  <c r="BK17" i="1" s="1"/>
  <c r="BI17" i="1"/>
  <c r="BH17" i="1"/>
  <c r="BG17" i="1"/>
  <c r="BF17" i="1"/>
  <c r="BE17" i="1"/>
  <c r="BA17" i="1"/>
  <c r="AU17" i="1"/>
  <c r="AO17" i="1"/>
  <c r="AJ17" i="1"/>
  <c r="AI17" i="1"/>
  <c r="AH17" i="1"/>
  <c r="J17" i="1" s="1"/>
  <c r="I17" i="1" s="1"/>
  <c r="Z17" i="1"/>
  <c r="Y17" i="1"/>
  <c r="X17" i="1" s="1"/>
  <c r="Q17" i="1"/>
  <c r="O17" i="1"/>
  <c r="L17" i="1"/>
  <c r="K17" i="1"/>
  <c r="AX17" i="1" s="1"/>
  <c r="T27" i="1" l="1"/>
  <c r="AW27" i="1"/>
  <c r="AY27" i="1" s="1"/>
  <c r="T19" i="1"/>
  <c r="AW19" i="1"/>
  <c r="AY19" i="1" s="1"/>
  <c r="AW24" i="1"/>
  <c r="AY24" i="1" s="1"/>
  <c r="T24" i="1"/>
  <c r="AZ26" i="1"/>
  <c r="T17" i="1"/>
  <c r="AW17" i="1"/>
  <c r="AY17" i="1" s="1"/>
  <c r="AW22" i="1"/>
  <c r="AY22" i="1" s="1"/>
  <c r="T22" i="1"/>
  <c r="AB25" i="1"/>
  <c r="T21" i="1"/>
  <c r="AW21" i="1"/>
  <c r="AY21" i="1" s="1"/>
  <c r="AW26" i="1"/>
  <c r="AY26" i="1" s="1"/>
  <c r="T26" i="1"/>
  <c r="AW20" i="1"/>
  <c r="AY20" i="1" s="1"/>
  <c r="T20" i="1"/>
  <c r="AZ22" i="1"/>
  <c r="AB23" i="1"/>
  <c r="AW18" i="1"/>
  <c r="AY18" i="1" s="1"/>
  <c r="T18" i="1"/>
  <c r="AZ20" i="1"/>
  <c r="AB21" i="1"/>
  <c r="L31" i="1"/>
  <c r="K31" i="1"/>
  <c r="AX31" i="1" s="1"/>
  <c r="AZ31" i="1" s="1"/>
  <c r="J31" i="1"/>
  <c r="I31" i="1" s="1"/>
  <c r="AI31" i="1"/>
  <c r="O31" i="1"/>
  <c r="AB19" i="1"/>
  <c r="L29" i="1"/>
  <c r="K29" i="1"/>
  <c r="AX29" i="1" s="1"/>
  <c r="J29" i="1"/>
  <c r="I29" i="1" s="1"/>
  <c r="AI29" i="1"/>
  <c r="O29" i="1"/>
  <c r="O30" i="1"/>
  <c r="L30" i="1"/>
  <c r="K30" i="1"/>
  <c r="AX30" i="1" s="1"/>
  <c r="J30" i="1"/>
  <c r="I30" i="1" s="1"/>
  <c r="AI30" i="1"/>
  <c r="T31" i="1"/>
  <c r="AW31" i="1"/>
  <c r="AY31" i="1" s="1"/>
  <c r="AB17" i="1"/>
  <c r="AZ21" i="1"/>
  <c r="T25" i="1"/>
  <c r="AW25" i="1"/>
  <c r="AY25" i="1" s="1"/>
  <c r="L27" i="1"/>
  <c r="K27" i="1"/>
  <c r="AX27" i="1" s="1"/>
  <c r="AZ27" i="1" s="1"/>
  <c r="J27" i="1"/>
  <c r="I27" i="1" s="1"/>
  <c r="AI27" i="1"/>
  <c r="O27" i="1"/>
  <c r="O28" i="1"/>
  <c r="L28" i="1"/>
  <c r="AI28" i="1"/>
  <c r="K28" i="1"/>
  <c r="AX28" i="1" s="1"/>
  <c r="AZ28" i="1" s="1"/>
  <c r="J28" i="1"/>
  <c r="I28" i="1" s="1"/>
  <c r="AW30" i="1"/>
  <c r="AY30" i="1" s="1"/>
  <c r="T30" i="1"/>
  <c r="AZ19" i="1"/>
  <c r="T23" i="1"/>
  <c r="AW23" i="1"/>
  <c r="AY23" i="1" s="1"/>
  <c r="AW28" i="1"/>
  <c r="AY28" i="1" s="1"/>
  <c r="T28" i="1"/>
  <c r="T29" i="1"/>
  <c r="AW29" i="1"/>
  <c r="AY29" i="1" s="1"/>
  <c r="J18" i="1"/>
  <c r="I18" i="1" s="1"/>
  <c r="J20" i="1"/>
  <c r="I20" i="1" s="1"/>
  <c r="J22" i="1"/>
  <c r="I22" i="1" s="1"/>
  <c r="J24" i="1"/>
  <c r="I24" i="1" s="1"/>
  <c r="J26" i="1"/>
  <c r="I26" i="1" s="1"/>
  <c r="L18" i="1"/>
  <c r="L20" i="1"/>
  <c r="L22" i="1"/>
  <c r="L24" i="1"/>
  <c r="L26" i="1"/>
  <c r="AB29" i="1" l="1"/>
  <c r="AB26" i="1"/>
  <c r="AZ29" i="1"/>
  <c r="U20" i="1"/>
  <c r="V20" i="1" s="1"/>
  <c r="U24" i="1"/>
  <c r="V24" i="1" s="1"/>
  <c r="U31" i="1"/>
  <c r="V31" i="1" s="1"/>
  <c r="AB24" i="1"/>
  <c r="R24" i="1"/>
  <c r="P24" i="1" s="1"/>
  <c r="S24" i="1" s="1"/>
  <c r="M24" i="1" s="1"/>
  <c r="N24" i="1" s="1"/>
  <c r="U25" i="1"/>
  <c r="V25" i="1" s="1"/>
  <c r="AB30" i="1"/>
  <c r="AB31" i="1"/>
  <c r="R31" i="1"/>
  <c r="P31" i="1" s="1"/>
  <c r="S31" i="1" s="1"/>
  <c r="M31" i="1" s="1"/>
  <c r="N31" i="1" s="1"/>
  <c r="U18" i="1"/>
  <c r="V18" i="1" s="1"/>
  <c r="R18" i="1" s="1"/>
  <c r="P18" i="1" s="1"/>
  <c r="S18" i="1" s="1"/>
  <c r="M18" i="1" s="1"/>
  <c r="N18" i="1" s="1"/>
  <c r="AB22" i="1"/>
  <c r="R22" i="1"/>
  <c r="P22" i="1" s="1"/>
  <c r="S22" i="1" s="1"/>
  <c r="M22" i="1" s="1"/>
  <c r="N22" i="1" s="1"/>
  <c r="U23" i="1"/>
  <c r="V23" i="1" s="1"/>
  <c r="AZ30" i="1"/>
  <c r="AZ23" i="1"/>
  <c r="U26" i="1"/>
  <c r="V26" i="1" s="1"/>
  <c r="AZ24" i="1"/>
  <c r="AB20" i="1"/>
  <c r="R20" i="1"/>
  <c r="P20" i="1" s="1"/>
  <c r="S20" i="1" s="1"/>
  <c r="M20" i="1" s="1"/>
  <c r="N20" i="1" s="1"/>
  <c r="U22" i="1"/>
  <c r="V22" i="1" s="1"/>
  <c r="U19" i="1"/>
  <c r="V19" i="1" s="1"/>
  <c r="AB18" i="1"/>
  <c r="U30" i="1"/>
  <c r="V30" i="1" s="1"/>
  <c r="AZ25" i="1"/>
  <c r="U28" i="1"/>
  <c r="V28" i="1" s="1"/>
  <c r="AB27" i="1"/>
  <c r="U21" i="1"/>
  <c r="V21" i="1" s="1"/>
  <c r="U27" i="1"/>
  <c r="V27" i="1" s="1"/>
  <c r="U29" i="1"/>
  <c r="V29" i="1" s="1"/>
  <c r="AB28" i="1"/>
  <c r="R28" i="1"/>
  <c r="P28" i="1" s="1"/>
  <c r="S28" i="1" s="1"/>
  <c r="M28" i="1" s="1"/>
  <c r="N28" i="1" s="1"/>
  <c r="AZ18" i="1"/>
  <c r="U17" i="1"/>
  <c r="V17" i="1" s="1"/>
  <c r="AZ17" i="1"/>
  <c r="W20" i="1" l="1"/>
  <c r="AA20" i="1" s="1"/>
  <c r="AD20" i="1"/>
  <c r="AE20" i="1" s="1"/>
  <c r="AC20" i="1"/>
  <c r="AC27" i="1"/>
  <c r="W27" i="1"/>
  <c r="AA27" i="1" s="1"/>
  <c r="AD27" i="1"/>
  <c r="AE27" i="1" s="1"/>
  <c r="W17" i="1"/>
  <c r="AA17" i="1" s="1"/>
  <c r="AD17" i="1"/>
  <c r="AE17" i="1" s="1"/>
  <c r="AC17" i="1"/>
  <c r="R17" i="1"/>
  <c r="P17" i="1" s="1"/>
  <c r="S17" i="1" s="1"/>
  <c r="M17" i="1" s="1"/>
  <c r="N17" i="1" s="1"/>
  <c r="AC21" i="1"/>
  <c r="W21" i="1"/>
  <c r="AA21" i="1" s="1"/>
  <c r="AD21" i="1"/>
  <c r="AE21" i="1" s="1"/>
  <c r="R21" i="1"/>
  <c r="P21" i="1" s="1"/>
  <c r="S21" i="1" s="1"/>
  <c r="M21" i="1" s="1"/>
  <c r="N21" i="1" s="1"/>
  <c r="AC25" i="1"/>
  <c r="W25" i="1"/>
  <c r="AA25" i="1" s="1"/>
  <c r="AD25" i="1"/>
  <c r="R25" i="1"/>
  <c r="P25" i="1" s="1"/>
  <c r="S25" i="1" s="1"/>
  <c r="M25" i="1" s="1"/>
  <c r="N25" i="1" s="1"/>
  <c r="AC23" i="1"/>
  <c r="W23" i="1"/>
  <c r="AA23" i="1" s="1"/>
  <c r="AD23" i="1"/>
  <c r="AE23" i="1" s="1"/>
  <c r="R23" i="1"/>
  <c r="P23" i="1" s="1"/>
  <c r="S23" i="1" s="1"/>
  <c r="M23" i="1" s="1"/>
  <c r="N23" i="1" s="1"/>
  <c r="W26" i="1"/>
  <c r="AA26" i="1" s="1"/>
  <c r="AD26" i="1"/>
  <c r="AE26" i="1" s="1"/>
  <c r="AC26" i="1"/>
  <c r="W19" i="1"/>
  <c r="AA19" i="1" s="1"/>
  <c r="AC19" i="1"/>
  <c r="AD19" i="1"/>
  <c r="AE19" i="1" s="1"/>
  <c r="R19" i="1"/>
  <c r="P19" i="1" s="1"/>
  <c r="S19" i="1" s="1"/>
  <c r="M19" i="1" s="1"/>
  <c r="N19" i="1" s="1"/>
  <c r="R26" i="1"/>
  <c r="P26" i="1" s="1"/>
  <c r="S26" i="1" s="1"/>
  <c r="M26" i="1" s="1"/>
  <c r="N26" i="1" s="1"/>
  <c r="W31" i="1"/>
  <c r="AA31" i="1" s="1"/>
  <c r="AD31" i="1"/>
  <c r="AE31" i="1" s="1"/>
  <c r="AC31" i="1"/>
  <c r="W30" i="1"/>
  <c r="AA30" i="1" s="1"/>
  <c r="AD30" i="1"/>
  <c r="AC30" i="1"/>
  <c r="W18" i="1"/>
  <c r="AA18" i="1" s="1"/>
  <c r="AD18" i="1"/>
  <c r="AE18" i="1" s="1"/>
  <c r="AC18" i="1"/>
  <c r="AC29" i="1"/>
  <c r="W29" i="1"/>
  <c r="AA29" i="1" s="1"/>
  <c r="AD29" i="1"/>
  <c r="R29" i="1"/>
  <c r="P29" i="1" s="1"/>
  <c r="S29" i="1" s="1"/>
  <c r="M29" i="1" s="1"/>
  <c r="N29" i="1" s="1"/>
  <c r="R27" i="1"/>
  <c r="P27" i="1" s="1"/>
  <c r="S27" i="1" s="1"/>
  <c r="M27" i="1" s="1"/>
  <c r="N27" i="1" s="1"/>
  <c r="W28" i="1"/>
  <c r="AA28" i="1" s="1"/>
  <c r="AD28" i="1"/>
  <c r="AE28" i="1" s="1"/>
  <c r="AC28" i="1"/>
  <c r="W22" i="1"/>
  <c r="AA22" i="1" s="1"/>
  <c r="AD22" i="1"/>
  <c r="AC22" i="1"/>
  <c r="R30" i="1"/>
  <c r="P30" i="1" s="1"/>
  <c r="S30" i="1" s="1"/>
  <c r="M30" i="1" s="1"/>
  <c r="N30" i="1" s="1"/>
  <c r="W24" i="1"/>
  <c r="AA24" i="1" s="1"/>
  <c r="AD24" i="1"/>
  <c r="AC24" i="1"/>
  <c r="AE24" i="1" l="1"/>
  <c r="AE30" i="1"/>
  <c r="AE29" i="1"/>
  <c r="AE22" i="1"/>
  <c r="AE25" i="1"/>
</calcChain>
</file>

<file path=xl/sharedStrings.xml><?xml version="1.0" encoding="utf-8"?>
<sst xmlns="http://schemas.openxmlformats.org/spreadsheetml/2006/main" count="702" uniqueCount="358">
  <si>
    <t>File opened</t>
  </si>
  <si>
    <t>2020-12-11 11:53:26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</si>
  <si>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</si>
  <si>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</si>
  <si>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</si>
  <si>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</si>
  <si>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</si>
  <si>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</si>
  <si>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</si>
  <si>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</si>
  <si>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</si>
  <si>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</si>
  <si>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</si>
  <si>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{"co2bspanconc2": "0", "h2oazero": "1.16161", "h2obspanconc2": "0", "h2obspan2a": "0.0678114", "h2oaspan2a": "0.0668561", "h2obspanconc1": "12.17", "co2aspanconc1": "400", "tbzero": "0.0513058", "h2obspan2b": "0.0677395", "flowazero": "0.317", "co2aspan2a": "0.0865215", "co2azero": "0.892502", "h2oaspanconc2": "0", "co2bzero": "0.898612", "chamberpressurezero": "2.57375", "co2bspan1": "0.999577", "tazero": "0.00104713", "h2oaspan1": "1.00398", "co2aspan1": "1.00054", "co2bspan2a": "0.0873229", "co2aspan2b": "0.086568", "h2obzero": "1.16501", "co2aspanconc2": "0", "ssa_ref": "37127.4", "ssb_ref": "34919.1", "h2obspan1": "0.998939", "co2bspan2b": "0.087286", "h2oaspan2b": "0.0671222", "h2oaspanconc1": "12.17", "h2obspan2": "0", "flowmeterzero": "0.990581", "oxygen": "21", "co2bspanconc1": "400", "flowbzero": "0.26", "co2bspan2": "0", "h2oaspan2": "0", "co2aspan2": "0"}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</si>
  <si>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</si>
  <si>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</si>
  <si>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</si>
  <si>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</si>
  <si>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</si>
  <si>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</si>
  <si>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</si>
  <si>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</si>
  <si>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</si>
  <si>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</si>
  <si>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11:53:26</t>
  </si>
  <si>
    <t>Stability Definition:	ΔH2O (Meas2): Slp&lt;0.2 Per=15	ΔCO2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</si>
  <si>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</si>
  <si>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</si>
  <si>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</si>
  <si>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</si>
  <si>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</si>
  <si>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</si>
  <si>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</si>
  <si>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</si>
  <si>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</si>
  <si>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</si>
  <si>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</si>
  <si>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</si>
  <si>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</si>
  <si>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</si>
  <si>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</si>
  <si>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</si>
  <si>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</si>
  <si>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</si>
  <si>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</si>
  <si>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</si>
  <si>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</si>
  <si>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</si>
  <si>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</si>
  <si>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</si>
  <si>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</si>
  <si>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</si>
  <si>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</si>
  <si>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</si>
  <si>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</si>
  <si>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</si>
  <si>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</si>
  <si>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</si>
  <si>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</si>
  <si>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</si>
  <si>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</si>
  <si>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</si>
  <si>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</si>
  <si>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</si>
  <si>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</si>
  <si>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</si>
  <si>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</si>
  <si>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</si>
  <si>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</si>
  <si>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</si>
  <si>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</si>
  <si>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</si>
  <si>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</si>
  <si>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</si>
  <si>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</si>
  <si>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</si>
  <si>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</si>
  <si>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</si>
  <si>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1.84443 90.2235 373.67 601.075 833.266 1032.8 1221.31 1382.26</t>
  </si>
  <si>
    <t>Fs_true</t>
  </si>
  <si>
    <t>0.788865 103.6 401.89 601.475 801.735 1001.3 1201.27 1401.46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</si>
  <si>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</si>
  <si>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</si>
  <si>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</si>
  <si>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</si>
  <si>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</si>
  <si>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</si>
  <si>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</si>
  <si>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</si>
  <si>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</si>
  <si>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</si>
  <si>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</si>
  <si>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</si>
  <si>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</si>
  <si>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</si>
  <si>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</si>
  <si>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</si>
  <si>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</si>
  <si>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</si>
  <si>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</si>
  <si>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</si>
  <si>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</si>
  <si>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</si>
  <si>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</si>
  <si>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</si>
  <si>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</si>
  <si>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</si>
  <si>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</si>
  <si>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</si>
  <si>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</si>
  <si>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</si>
  <si>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</si>
  <si>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</si>
  <si>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</si>
  <si>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</si>
  <si>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</si>
  <si>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</si>
  <si>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</si>
  <si>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</si>
  <si>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</si>
  <si>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</si>
  <si>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</si>
  <si>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</si>
  <si>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</si>
  <si>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</si>
  <si>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</si>
  <si>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</si>
  <si>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</si>
  <si>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</si>
  <si>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</si>
  <si>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</si>
  <si>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</si>
  <si>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</si>
  <si>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</si>
  <si>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</si>
  <si>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</si>
  <si>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</si>
  <si>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</si>
  <si>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</si>
  <si>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</si>
  <si>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</si>
  <si>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</si>
  <si>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</si>
  <si>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</si>
  <si>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</si>
  <si>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</si>
  <si>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</si>
  <si>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</si>
  <si>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</si>
  <si>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</si>
  <si>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</si>
  <si>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</si>
  <si>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</si>
  <si>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</si>
  <si>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</si>
  <si>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</si>
  <si>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</si>
  <si>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</si>
  <si>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</si>
  <si>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</si>
  <si>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</si>
  <si>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</si>
  <si>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</si>
  <si>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</si>
  <si>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</si>
  <si>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</si>
  <si>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</si>
  <si>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</si>
  <si>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</si>
  <si>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</si>
  <si>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</si>
  <si>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</si>
  <si>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</si>
  <si>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</si>
  <si>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</si>
  <si>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</si>
  <si>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</si>
  <si>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</si>
  <si>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</si>
  <si>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</si>
  <si>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</si>
  <si>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</si>
  <si>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</si>
  <si>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</si>
  <si>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</si>
  <si>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</si>
  <si>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</si>
  <si>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</si>
  <si>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</si>
  <si>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</si>
  <si>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</si>
  <si>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</si>
  <si>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</si>
  <si>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</si>
  <si>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</si>
  <si>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</si>
  <si>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</si>
  <si>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</si>
  <si>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</si>
  <si>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</si>
  <si>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</si>
  <si>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</si>
  <si>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</si>
  <si>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</si>
  <si>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</si>
  <si>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</si>
  <si>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</si>
  <si>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</si>
  <si>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</si>
  <si>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</si>
  <si>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</si>
  <si>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</si>
  <si>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</si>
  <si>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</si>
  <si>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</si>
  <si>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</si>
  <si>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</si>
  <si>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</si>
  <si>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</si>
  <si>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</si>
  <si>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</si>
  <si>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</si>
  <si>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</si>
  <si>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</si>
  <si>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</si>
  <si>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</si>
  <si>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</si>
  <si>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</si>
  <si>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</si>
  <si>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</si>
  <si>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</si>
  <si>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</si>
  <si>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</si>
  <si>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</si>
  <si>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</si>
  <si>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</si>
  <si>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</si>
  <si>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</si>
  <si>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</si>
  <si>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</si>
  <si>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</si>
  <si>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</si>
  <si>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</si>
  <si>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</si>
  <si>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</si>
  <si>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</si>
  <si>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</si>
  <si>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</si>
  <si>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</si>
  <si>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</si>
  <si>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</si>
  <si>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</si>
  <si>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</si>
  <si>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</si>
  <si>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</si>
  <si>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</si>
  <si>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</si>
  <si>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</si>
  <si>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</si>
  <si>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</si>
  <si>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</si>
  <si>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</si>
  <si>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</si>
  <si>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</si>
  <si>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</si>
  <si>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</si>
  <si>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</si>
  <si>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</si>
  <si>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</si>
  <si>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</si>
  <si>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</si>
  <si>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</si>
  <si>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</si>
  <si>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</si>
  <si>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</si>
  <si>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</si>
  <si>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</si>
  <si>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</si>
  <si>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</si>
  <si>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</si>
  <si>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</si>
  <si>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</si>
  <si>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</si>
  <si>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</si>
  <si>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</si>
  <si>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</si>
  <si>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</si>
  <si>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</si>
  <si>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</si>
  <si>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20201211 11:55:33</t>
  </si>
  <si>
    <t>11:55:33</t>
  </si>
  <si>
    <t>1149</t>
  </si>
  <si>
    <t>_1</t>
  </si>
  <si>
    <t>RECT-4143-20200907-06_33_50</t>
  </si>
  <si>
    <t>RECT-1906-20201211-11_55_32</t>
  </si>
  <si>
    <t>DARK-1907-20201211-11_55_40</t>
  </si>
  <si>
    <t>0: Broadleaf</t>
  </si>
  <si>
    <t>--:--:--</t>
  </si>
  <si>
    <t>0/3</t>
  </si>
  <si>
    <t>20201211 11:57:33</t>
  </si>
  <si>
    <t>11:57:33</t>
  </si>
  <si>
    <t>RECT-1908-20201211-11_57_33</t>
  </si>
  <si>
    <t>DARK-1909-20201211-11_57_41</t>
  </si>
  <si>
    <t>2/3</t>
  </si>
  <si>
    <t>20201211 11:59:22</t>
  </si>
  <si>
    <t>11:59:22</t>
  </si>
  <si>
    <t>RECT-1910-20201211-11_59_22</t>
  </si>
  <si>
    <t>DARK-1911-20201211-11_59_30</t>
  </si>
  <si>
    <t>3/3</t>
  </si>
  <si>
    <t>20201211 12:00:52</t>
  </si>
  <si>
    <t>12:00:52</t>
  </si>
  <si>
    <t>RECT-1912-20201211-12_00_52</t>
  </si>
  <si>
    <t>DARK-1913-20201211-12_01_00</t>
  </si>
  <si>
    <t>20201211 12:02:27</t>
  </si>
  <si>
    <t>12:02:27</t>
  </si>
  <si>
    <t>RECT-1914-20201211-12_02_27</t>
  </si>
  <si>
    <t>DARK-1915-20201211-12_02_35</t>
  </si>
  <si>
    <t>20201211 12:04:17</t>
  </si>
  <si>
    <t>12:04:17</t>
  </si>
  <si>
    <t>RECT-1916-20201211-12_04_17</t>
  </si>
  <si>
    <t>DARK-1917-20201211-12_04_25</t>
  </si>
  <si>
    <t>20201211 12:05:57</t>
  </si>
  <si>
    <t>12:05:57</t>
  </si>
  <si>
    <t>RECT-1918-20201211-12_05_57</t>
  </si>
  <si>
    <t>DARK-1919-20201211-12_06_05</t>
  </si>
  <si>
    <t>20201211 12:07:42</t>
  </si>
  <si>
    <t>12:07:42</t>
  </si>
  <si>
    <t>RECT-1920-20201211-12_07_42</t>
  </si>
  <si>
    <t>DARK-1921-20201211-12_07_50</t>
  </si>
  <si>
    <t>20201211 12:09:43</t>
  </si>
  <si>
    <t>12:09:43</t>
  </si>
  <si>
    <t>RECT-1922-20201211-12_09_42</t>
  </si>
  <si>
    <t>DARK-1923-20201211-12_09_50</t>
  </si>
  <si>
    <t>1/3</t>
  </si>
  <si>
    <t>20201211 12:11:28</t>
  </si>
  <si>
    <t>12:11:28</t>
  </si>
  <si>
    <t>RECT-1924-20201211-12_11_28</t>
  </si>
  <si>
    <t>DARK-1925-20201211-12_11_36</t>
  </si>
  <si>
    <t>20201211 12:13:29</t>
  </si>
  <si>
    <t>12:13:29</t>
  </si>
  <si>
    <t>RECT-1926-20201211-12_13_29</t>
  </si>
  <si>
    <t>DARK-1927-20201211-12_13_36</t>
  </si>
  <si>
    <t>20201211 12:15:29</t>
  </si>
  <si>
    <t>12:15:29</t>
  </si>
  <si>
    <t>RECT-1928-20201211-12_15_29</t>
  </si>
  <si>
    <t>DARK-1929-20201211-12_15_37</t>
  </si>
  <si>
    <t>20201211 12:17:30</t>
  </si>
  <si>
    <t>12:17:30</t>
  </si>
  <si>
    <t>RECT-1930-20201211-12_17_30</t>
  </si>
  <si>
    <t>DARK-1931-20201211-12_17_37</t>
  </si>
  <si>
    <t>20201211 12:19:30</t>
  </si>
  <si>
    <t>12:19:30</t>
  </si>
  <si>
    <t>RECT-1932-20201211-12_19_30</t>
  </si>
  <si>
    <t>DARK-1933-20201211-12_19_38</t>
  </si>
  <si>
    <t>20201211 12:21:31</t>
  </si>
  <si>
    <t>12:21:31</t>
  </si>
  <si>
    <t>RECT-1934-20201211-12_21_31</t>
  </si>
  <si>
    <t>DARK-1935-20201211-12_21_38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</si>
</sst>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R31"/>
  <sheetViews>
    <sheetView tabSelected="1" workbookViewId="0"/>
  </sheetViews>
  <sheetFormatPr defaultRowHeight="15" x14ac:dyDescent="0.25"/>
  <sheetData>
    <row r="2" spans="1:174" x14ac:dyDescent="0.25">
      <c r="A2" t="s">
        <v>26</v>
      </c>
      <c r="B2" t="s">
        <v>27</v>
      </c>
      <c r="C2" t="s">
        <v>29</v>
      </c>
    </row>
    <row r="3" spans="1:174" x14ac:dyDescent="0.25">
      <c r="B3" t="s">
        <v>28</v>
      </c>
      <c r="C3">
        <v>21</v>
      </c>
    </row>
    <row r="4" spans="1:174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4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 x14ac:dyDescent="0.25">
      <c r="B7">
        <v>0</v>
      </c>
      <c r="C7">
        <v>1</v>
      </c>
      <c r="D7">
        <v>0</v>
      </c>
      <c r="E7">
        <v>0</v>
      </c>
    </row>
    <row r="8" spans="1:174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4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4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 x14ac:dyDescent="0.25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 x14ac:dyDescent="0.25">
      <c r="A17">
        <v>1</v>
      </c>
      <c r="B17">
        <v>1607709333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1607709325</v>
      </c>
      <c r="I17">
        <f t="shared" ref="I17:I31" si="0">(J17)/1000</f>
        <v>1.2109350047934627E-3</v>
      </c>
      <c r="J17">
        <f t="shared" ref="J17:J31" si="1">1000*CA17*AH17*(BW17-BX17)/(100*BP17*(1000-AH17*BW17))</f>
        <v>1.2109350047934628</v>
      </c>
      <c r="K17">
        <f t="shared" ref="K17:K31" si="2">CA17*AH17*(BV17-BU17*(1000-AH17*BX17)/(1000-AH17*BW17))/(100*BP17)</f>
        <v>7.4211360194327609</v>
      </c>
      <c r="L17">
        <f t="shared" ref="L17:L31" si="3">BU17 - IF(AH17&gt;1, K17*BP17*100/(AJ17*CI17), 0)</f>
        <v>402.12003225806399</v>
      </c>
      <c r="M17">
        <f t="shared" ref="M17:M31" si="4">((S17-I17/2)*L17-K17)/(S17+I17/2)</f>
        <v>214.81194973092283</v>
      </c>
      <c r="N17">
        <f t="shared" ref="N17:N31" si="5">M17*(CB17+CC17)/1000</f>
        <v>21.935454195733421</v>
      </c>
      <c r="O17">
        <f t="shared" ref="O17:O31" si="6">(BU17 - IF(AH17&gt;1, K17*BP17*100/(AJ17*CI17), 0))*(CB17+CC17)/1000</f>
        <v>41.062359705000361</v>
      </c>
      <c r="P17">
        <f t="shared" ref="P17:P31" si="7">2/((1/R17-1/Q17)+SIGN(R17)*SQRT((1/R17-1/Q17)*(1/R17-1/Q17) + 4*BQ17/((BQ17+1)*(BQ17+1))*(2*1/R17*1/Q17-1/Q17*1/Q17)))</f>
        <v>6.7301078597382283E-2</v>
      </c>
      <c r="Q17">
        <f t="shared" ref="Q17:Q31" si="8">IF(LEFT(BR17,1)&lt;&gt;"0",IF(LEFT(BR17,1)="1",3,BS17),$D$5+$E$5*(CI17*CB17/($K$5*1000))+$F$5*(CI17*CB17/($K$5*1000))*MAX(MIN(BP17,$J$5),$I$5)*MAX(MIN(BP17,$J$5),$I$5)+$G$5*MAX(MIN(BP17,$J$5),$I$5)*(CI17*CB17/($K$5*1000))+$H$5*(CI17*CB17/($K$5*1000))*(CI17*CB17/($K$5*1000)))</f>
        <v>2.9645439028510241</v>
      </c>
      <c r="R17">
        <f t="shared" ref="R17:R31" si="9">I17*(1000-(1000*0.61365*EXP(17.502*V17/(240.97+V17))/(CB17+CC17)+BW17)/2)/(1000*0.61365*EXP(17.502*V17/(240.97+V17))/(CB17+CC17)-BW17)</f>
        <v>6.6463661425191736E-2</v>
      </c>
      <c r="S17">
        <f t="shared" ref="S17:S31" si="10">1/((BQ17+1)/(P17/1.6)+1/(Q17/1.37)) + BQ17/((BQ17+1)/(P17/1.6) + BQ17/(Q17/1.37))</f>
        <v>4.1614158772816684E-2</v>
      </c>
      <c r="T17">
        <f t="shared" ref="T17:T31" si="11">(BM17*BO17)</f>
        <v>231.29269971491507</v>
      </c>
      <c r="U17">
        <f t="shared" ref="U17:U31" si="12">(CD17+(T17+2*0.95*0.0000000567*(((CD17+$B$7)+273)^4-(CD17+273)^4)-44100*I17)/(1.84*29.3*Q17+8*0.95*0.0000000567*(CD17+273)^3))</f>
        <v>29.020046451669234</v>
      </c>
      <c r="V17">
        <f t="shared" ref="V17:V31" si="13">($C$7*CE17+$D$7*CF17+$E$7*U17)</f>
        <v>29.130441935483901</v>
      </c>
      <c r="W17">
        <f t="shared" ref="W17:W31" si="14">0.61365*EXP(17.502*V17/(240.97+V17))</f>
        <v>4.0522295455868402</v>
      </c>
      <c r="X17">
        <f t="shared" ref="X17:X31" si="15">(Y17/Z17*100)</f>
        <v>59.326732605210061</v>
      </c>
      <c r="Y17">
        <f t="shared" ref="Y17:Y31" si="16">BW17*(CB17+CC17)/1000</f>
        <v>2.2491546247488259</v>
      </c>
      <c r="Z17">
        <f t="shared" ref="Z17:Z31" si="17">0.61365*EXP(17.502*CD17/(240.97+CD17))</f>
        <v>3.7911317984016288</v>
      </c>
      <c r="AA17">
        <f t="shared" ref="AA17:AA31" si="18">(W17-BW17*(CB17+CC17)/1000)</f>
        <v>1.8030749208380144</v>
      </c>
      <c r="AB17">
        <f t="shared" ref="AB17:AB31" si="19">(-I17*44100)</f>
        <v>-53.402233711391709</v>
      </c>
      <c r="AC17">
        <f t="shared" ref="AC17:AC31" si="20">2*29.3*Q17*0.92*(CD17-V17)</f>
        <v>-183.35220263821552</v>
      </c>
      <c r="AD17">
        <f t="shared" ref="AD17:AD31" si="21">2*0.95*0.0000000567*(((CD17+$B$7)+273)^4-(V17+273)^4)</f>
        <v>-13.5565307339069</v>
      </c>
      <c r="AE17">
        <f t="shared" ref="AE17:AE31" si="22">T17+AD17+AB17+AC17</f>
        <v>-19.018267368599055</v>
      </c>
      <c r="AF17">
        <v>0</v>
      </c>
      <c r="AG17">
        <v>0</v>
      </c>
      <c r="AH17">
        <f t="shared" ref="AH17:AH31" si="23">IF(AF17*$H$13&gt;=AJ17,1,(AJ17/(AJ17-AF17*$H$13)))</f>
        <v>1</v>
      </c>
      <c r="AI17">
        <f t="shared" ref="AI17:AI31" si="24">(AH17-1)*100</f>
        <v>0</v>
      </c>
      <c r="AJ17">
        <f t="shared" ref="AJ17:AJ31" si="25">MAX(0,($B$13+$C$13*CI17)/(1+$D$13*CI17)*CB17/(CD17+273)*$E$13)</f>
        <v>53763.179991336023</v>
      </c>
      <c r="AK17" t="s">
        <v>293</v>
      </c>
      <c r="AL17">
        <v>10143.9</v>
      </c>
      <c r="AM17">
        <v>715.47692307692296</v>
      </c>
      <c r="AN17">
        <v>3262.08</v>
      </c>
      <c r="AO17">
        <f t="shared" ref="AO17:AO31" si="26">1-AM17/AN17</f>
        <v>0.78066849277855754</v>
      </c>
      <c r="AP17">
        <v>-0.57774747981622299</v>
      </c>
      <c r="AQ17" t="s">
        <v>294</v>
      </c>
      <c r="AR17">
        <v>15336.8</v>
      </c>
      <c r="AS17">
        <v>1182.9096153846201</v>
      </c>
      <c r="AT17">
        <v>1423.23</v>
      </c>
      <c r="AU17">
        <f t="shared" ref="AU17:AU31" si="27">1-AS17/AT17</f>
        <v>0.16885562039542446</v>
      </c>
      <c r="AV17">
        <v>0.5</v>
      </c>
      <c r="AW17">
        <f t="shared" ref="AW17:AW31" si="28">BM17</f>
        <v>1180.1932273609102</v>
      </c>
      <c r="AX17">
        <f t="shared" ref="AX17:AX31" si="29">K17</f>
        <v>7.4211360194327609</v>
      </c>
      <c r="AY17">
        <f t="shared" ref="AY17:AY31" si="30">AU17*AV17*AW17</f>
        <v>99.641129796252358</v>
      </c>
      <c r="AZ17">
        <f t="shared" ref="AZ17:AZ31" si="31">(AX17-AP17)/AW17</f>
        <v>6.7776049834955346E-3</v>
      </c>
      <c r="BA17">
        <f t="shared" ref="BA17:BA31" si="32">(AN17-AT17)/AT17</f>
        <v>1.2920258847832042</v>
      </c>
      <c r="BB17" t="s">
        <v>295</v>
      </c>
      <c r="BC17">
        <v>1182.9096153846201</v>
      </c>
      <c r="BD17">
        <v>810.09</v>
      </c>
      <c r="BE17">
        <f t="shared" ref="BE17:BE31" si="33">1-BD17/AT17</f>
        <v>0.43080879408106909</v>
      </c>
      <c r="BF17">
        <f t="shared" ref="BF17:BF31" si="34">(AT17-BC17)/(AT17-BD17)</f>
        <v>0.39195026358642382</v>
      </c>
      <c r="BG17">
        <f t="shared" ref="BG17:BG31" si="35">(AN17-AT17)/(AN17-BD17)</f>
        <v>0.74994188393916783</v>
      </c>
      <c r="BH17">
        <f t="shared" ref="BH17:BH31" si="36">(AT17-BC17)/(AT17-AM17)</f>
        <v>0.33955399482000331</v>
      </c>
      <c r="BI17">
        <f t="shared" ref="BI17:BI31" si="37">(AN17-AT17)/(AN17-AM17)</f>
        <v>0.72207954850262068</v>
      </c>
      <c r="BJ17">
        <f t="shared" ref="BJ17:BJ31" si="38">(BF17*BD17/BC17)</f>
        <v>0.26841863900606378</v>
      </c>
      <c r="BK17">
        <f t="shared" ref="BK17:BK31" si="39">(1-BJ17)</f>
        <v>0.73158136099393622</v>
      </c>
      <c r="BL17">
        <f t="shared" ref="BL17:BL31" si="40">$B$11*CJ17+$C$11*CK17+$F$11*CL17*(1-CO17)</f>
        <v>1400.0096774193601</v>
      </c>
      <c r="BM17">
        <f t="shared" ref="BM17:BM31" si="41">BL17*BN17</f>
        <v>1180.1932273609102</v>
      </c>
      <c r="BN17">
        <f t="shared" ref="BN17:BN31" si="42">($B$11*$D$9+$C$11*$D$9+$F$11*((CY17+CQ17)/MAX(CY17+CQ17+CZ17, 0.1)*$I$9+CZ17/MAX(CY17+CQ17+CZ17, 0.1)*$J$9))/($B$11+$C$11+$F$11)</f>
        <v>0.84298933528542619</v>
      </c>
      <c r="BO17">
        <f t="shared" ref="BO17:BO31" si="43">($B$11*$K$9+$C$11*$K$9+$F$11*((CY17+CQ17)/MAX(CY17+CQ17+CZ17, 0.1)*$P$9+CZ17/MAX(CY17+CQ17+CZ17, 0.1)*$Q$9))/($B$11+$C$11+$F$11)</f>
        <v>0.19597867057085253</v>
      </c>
      <c r="BP17">
        <v>6</v>
      </c>
      <c r="BQ17">
        <v>0.5</v>
      </c>
      <c r="BR17" t="s">
        <v>296</v>
      </c>
      <c r="BS17">
        <v>2</v>
      </c>
      <c r="BT17">
        <v>1607709325</v>
      </c>
      <c r="BU17">
        <v>402.12003225806399</v>
      </c>
      <c r="BV17">
        <v>411.60593548387101</v>
      </c>
      <c r="BW17">
        <v>22.025770967741899</v>
      </c>
      <c r="BX17">
        <v>20.605222580645201</v>
      </c>
      <c r="BY17">
        <v>401.10887096774201</v>
      </c>
      <c r="BZ17">
        <v>21.5388129032258</v>
      </c>
      <c r="CA17">
        <v>500.19974193548398</v>
      </c>
      <c r="CB17">
        <v>102.014741935484</v>
      </c>
      <c r="CC17">
        <v>9.9941270967741996E-2</v>
      </c>
      <c r="CD17">
        <v>27.983232258064501</v>
      </c>
      <c r="CE17">
        <v>29.130441935483901</v>
      </c>
      <c r="CF17">
        <v>999.9</v>
      </c>
      <c r="CG17">
        <v>0</v>
      </c>
      <c r="CH17">
        <v>0</v>
      </c>
      <c r="CI17">
        <v>9999.3961290322604</v>
      </c>
      <c r="CJ17">
        <v>0</v>
      </c>
      <c r="CK17">
        <v>357.54477419354799</v>
      </c>
      <c r="CL17">
        <v>1400.0096774193601</v>
      </c>
      <c r="CM17">
        <v>0.899998967741935</v>
      </c>
      <c r="CN17">
        <v>0.10000073548387101</v>
      </c>
      <c r="CO17">
        <v>0</v>
      </c>
      <c r="CP17">
        <v>1184.73322580645</v>
      </c>
      <c r="CQ17">
        <v>4.9994800000000001</v>
      </c>
      <c r="CR17">
        <v>16977.8548387097</v>
      </c>
      <c r="CS17">
        <v>11417.654838709699</v>
      </c>
      <c r="CT17">
        <v>50.027999999999999</v>
      </c>
      <c r="CU17">
        <v>51.814032258064501</v>
      </c>
      <c r="CV17">
        <v>51.118870967741898</v>
      </c>
      <c r="CW17">
        <v>51.326225806451603</v>
      </c>
      <c r="CX17">
        <v>51.796064516129</v>
      </c>
      <c r="CY17">
        <v>1255.5064516129</v>
      </c>
      <c r="CZ17">
        <v>139.50322580645201</v>
      </c>
      <c r="DA17">
        <v>0</v>
      </c>
      <c r="DB17">
        <v>390.09999990463302</v>
      </c>
      <c r="DC17">
        <v>0</v>
      </c>
      <c r="DD17">
        <v>1182.9096153846201</v>
      </c>
      <c r="DE17">
        <v>-147.862906075647</v>
      </c>
      <c r="DF17">
        <v>-1858.80342007066</v>
      </c>
      <c r="DG17">
        <v>16953.8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-4.4999999999999998E-2</v>
      </c>
      <c r="DO17">
        <v>6.0000000000000001E-3</v>
      </c>
      <c r="DP17">
        <v>1.012</v>
      </c>
      <c r="DQ17">
        <v>6.6000000000000003E-2</v>
      </c>
      <c r="DR17">
        <v>400</v>
      </c>
      <c r="DS17">
        <v>0</v>
      </c>
      <c r="DT17">
        <v>0.22</v>
      </c>
      <c r="DU17">
        <v>0.08</v>
      </c>
      <c r="DV17">
        <v>7.4172857658360201</v>
      </c>
      <c r="DW17">
        <v>0.81958564714410598</v>
      </c>
      <c r="DX17">
        <v>6.0484791483802799E-2</v>
      </c>
      <c r="DY17">
        <v>0</v>
      </c>
      <c r="DZ17">
        <v>-9.4859432258064498</v>
      </c>
      <c r="EA17">
        <v>-0.88823177419348098</v>
      </c>
      <c r="EB17">
        <v>6.8016357823171197E-2</v>
      </c>
      <c r="EC17">
        <v>0</v>
      </c>
      <c r="ED17">
        <v>1.4205477419354799</v>
      </c>
      <c r="EE17">
        <v>-0.23988532258065201</v>
      </c>
      <c r="EF17">
        <v>1.79416447819532E-2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0.48580000000000001</v>
      </c>
      <c r="EO17">
        <v>1.1794943401787199</v>
      </c>
      <c r="EP17">
        <v>-1.6043650578588901E-5</v>
      </c>
      <c r="EQ17">
        <v>-1.15305589960158E-6</v>
      </c>
      <c r="ER17">
        <v>3.6581349982770798E-10</v>
      </c>
      <c r="ES17">
        <v>6.6000000000000003E-2</v>
      </c>
      <c r="ET17">
        <v>-1.48585495900011E-2</v>
      </c>
      <c r="EU17">
        <v>2.0620247853856302E-3</v>
      </c>
      <c r="EV17">
        <v>-2.1578943166311499E-5</v>
      </c>
      <c r="EW17">
        <v>18</v>
      </c>
      <c r="EX17">
        <v>2225</v>
      </c>
      <c r="EY17">
        <v>1</v>
      </c>
      <c r="EZ17">
        <v>25</v>
      </c>
      <c r="FA17">
        <v>2676.2</v>
      </c>
      <c r="FB17">
        <v>2676.2</v>
      </c>
      <c r="FC17">
        <v>2</v>
      </c>
      <c r="FD17">
        <v>511.81400000000002</v>
      </c>
      <c r="FE17">
        <v>472.4</v>
      </c>
      <c r="FF17">
        <v>23.214500000000001</v>
      </c>
      <c r="FG17">
        <v>35.156999999999996</v>
      </c>
      <c r="FH17">
        <v>29.999700000000001</v>
      </c>
      <c r="FI17">
        <v>35.016800000000003</v>
      </c>
      <c r="FJ17">
        <v>35.0319</v>
      </c>
      <c r="FK17">
        <v>19.468399999999999</v>
      </c>
      <c r="FL17">
        <v>21.807099999999998</v>
      </c>
      <c r="FM17">
        <v>35.965899999999998</v>
      </c>
      <c r="FN17">
        <v>23.224900000000002</v>
      </c>
      <c r="FO17">
        <v>410.80900000000003</v>
      </c>
      <c r="FP17">
        <v>20.573</v>
      </c>
      <c r="FQ17">
        <v>97.580699999999993</v>
      </c>
      <c r="FR17">
        <v>101.759</v>
      </c>
    </row>
    <row r="18" spans="1:174" x14ac:dyDescent="0.25">
      <c r="A18">
        <v>2</v>
      </c>
      <c r="B18">
        <v>1607709453.5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1607709445.5</v>
      </c>
      <c r="I18">
        <f t="shared" si="0"/>
        <v>9.7382299649867595E-4</v>
      </c>
      <c r="J18">
        <f t="shared" si="1"/>
        <v>0.97382299649867599</v>
      </c>
      <c r="K18">
        <f t="shared" si="2"/>
        <v>-1.3003833135597866</v>
      </c>
      <c r="L18">
        <f t="shared" si="3"/>
        <v>49.606680645161298</v>
      </c>
      <c r="M18">
        <f t="shared" si="4"/>
        <v>86.200795547527434</v>
      </c>
      <c r="N18">
        <f t="shared" si="5"/>
        <v>8.801437451883654</v>
      </c>
      <c r="O18">
        <f t="shared" si="6"/>
        <v>5.0650355848888484</v>
      </c>
      <c r="P18">
        <f t="shared" si="7"/>
        <v>5.4436215312074453E-2</v>
      </c>
      <c r="Q18">
        <f t="shared" si="8"/>
        <v>2.9652402625678382</v>
      </c>
      <c r="R18">
        <f t="shared" si="9"/>
        <v>5.3887068501544816E-2</v>
      </c>
      <c r="S18">
        <f t="shared" si="10"/>
        <v>3.3728294703844246E-2</v>
      </c>
      <c r="T18">
        <f t="shared" si="11"/>
        <v>231.28518747478427</v>
      </c>
      <c r="U18">
        <f t="shared" si="12"/>
        <v>29.092792344690508</v>
      </c>
      <c r="V18">
        <f t="shared" si="13"/>
        <v>29.180270967741901</v>
      </c>
      <c r="W18">
        <f t="shared" si="14"/>
        <v>4.0639170555688811</v>
      </c>
      <c r="X18">
        <f t="shared" si="15"/>
        <v>59.993249801444726</v>
      </c>
      <c r="Y18">
        <f t="shared" si="16"/>
        <v>2.2760273598178751</v>
      </c>
      <c r="Z18">
        <f t="shared" si="17"/>
        <v>3.7938057487311929</v>
      </c>
      <c r="AA18">
        <f t="shared" si="18"/>
        <v>1.787889695751006</v>
      </c>
      <c r="AB18">
        <f t="shared" si="19"/>
        <v>-42.945594145591606</v>
      </c>
      <c r="AC18">
        <f t="shared" si="20"/>
        <v>-189.42774251951386</v>
      </c>
      <c r="AD18">
        <f t="shared" si="21"/>
        <v>-14.006766210566079</v>
      </c>
      <c r="AE18">
        <f t="shared" si="22"/>
        <v>-15.09491540088726</v>
      </c>
      <c r="AF18">
        <v>0</v>
      </c>
      <c r="AG18">
        <v>0</v>
      </c>
      <c r="AH18">
        <f t="shared" si="23"/>
        <v>1</v>
      </c>
      <c r="AI18">
        <f t="shared" si="24"/>
        <v>0</v>
      </c>
      <c r="AJ18">
        <f t="shared" si="25"/>
        <v>53781.13238291414</v>
      </c>
      <c r="AK18" t="s">
        <v>293</v>
      </c>
      <c r="AL18">
        <v>10143.9</v>
      </c>
      <c r="AM18">
        <v>715.47692307692296</v>
      </c>
      <c r="AN18">
        <v>3262.08</v>
      </c>
      <c r="AO18">
        <f t="shared" si="26"/>
        <v>0.78066849277855754</v>
      </c>
      <c r="AP18">
        <v>-0.57774747981622299</v>
      </c>
      <c r="AQ18" t="s">
        <v>301</v>
      </c>
      <c r="AR18">
        <v>15332.1</v>
      </c>
      <c r="AS18">
        <v>903.41819230769204</v>
      </c>
      <c r="AT18">
        <v>1019.54</v>
      </c>
      <c r="AU18">
        <f t="shared" si="27"/>
        <v>0.1138962744887968</v>
      </c>
      <c r="AV18">
        <v>0.5</v>
      </c>
      <c r="AW18">
        <f t="shared" si="28"/>
        <v>1180.1526935069389</v>
      </c>
      <c r="AX18">
        <f t="shared" si="29"/>
        <v>-1.3003833135597866</v>
      </c>
      <c r="AY18">
        <f t="shared" si="30"/>
        <v>67.2074975591796</v>
      </c>
      <c r="AZ18">
        <f t="shared" si="31"/>
        <v>-6.1232401342590744E-4</v>
      </c>
      <c r="BA18">
        <f t="shared" si="32"/>
        <v>2.1995605861466938</v>
      </c>
      <c r="BB18" t="s">
        <v>302</v>
      </c>
      <c r="BC18">
        <v>903.41819230769204</v>
      </c>
      <c r="BD18">
        <v>735.08</v>
      </c>
      <c r="BE18">
        <f t="shared" si="33"/>
        <v>0.27900818015967976</v>
      </c>
      <c r="BF18">
        <f t="shared" si="34"/>
        <v>0.40821840572420715</v>
      </c>
      <c r="BG18">
        <f t="shared" si="35"/>
        <v>0.88743173723783142</v>
      </c>
      <c r="BH18">
        <f t="shared" si="36"/>
        <v>0.38190039010124482</v>
      </c>
      <c r="BI18">
        <f t="shared" si="37"/>
        <v>0.88060052244558662</v>
      </c>
      <c r="BJ18">
        <f t="shared" si="38"/>
        <v>0.33215313598372764</v>
      </c>
      <c r="BK18">
        <f t="shared" si="39"/>
        <v>0.66784686401627236</v>
      </c>
      <c r="BL18">
        <f t="shared" si="40"/>
        <v>1399.96129032258</v>
      </c>
      <c r="BM18">
        <f t="shared" si="41"/>
        <v>1180.1526935069389</v>
      </c>
      <c r="BN18">
        <f t="shared" si="42"/>
        <v>0.84298951811375256</v>
      </c>
      <c r="BO18">
        <f t="shared" si="43"/>
        <v>0.19597903622750523</v>
      </c>
      <c r="BP18">
        <v>6</v>
      </c>
      <c r="BQ18">
        <v>0.5</v>
      </c>
      <c r="BR18" t="s">
        <v>296</v>
      </c>
      <c r="BS18">
        <v>2</v>
      </c>
      <c r="BT18">
        <v>1607709445.5</v>
      </c>
      <c r="BU18">
        <v>49.606680645161298</v>
      </c>
      <c r="BV18">
        <v>48.104851612903197</v>
      </c>
      <c r="BW18">
        <v>22.291287096774202</v>
      </c>
      <c r="BX18">
        <v>21.1492516129032</v>
      </c>
      <c r="BY18">
        <v>48.4306129032258</v>
      </c>
      <c r="BZ18">
        <v>21.793119354838701</v>
      </c>
      <c r="CA18">
        <v>500.220129032258</v>
      </c>
      <c r="CB18">
        <v>102.003935483871</v>
      </c>
      <c r="CC18">
        <v>9.9965019354838702E-2</v>
      </c>
      <c r="CD18">
        <v>27.9953258064516</v>
      </c>
      <c r="CE18">
        <v>29.180270967741901</v>
      </c>
      <c r="CF18">
        <v>999.9</v>
      </c>
      <c r="CG18">
        <v>0</v>
      </c>
      <c r="CH18">
        <v>0</v>
      </c>
      <c r="CI18">
        <v>10004.401612903201</v>
      </c>
      <c r="CJ18">
        <v>0</v>
      </c>
      <c r="CK18">
        <v>517.36503225806496</v>
      </c>
      <c r="CL18">
        <v>1399.96129032258</v>
      </c>
      <c r="CM18">
        <v>0.89999390322580597</v>
      </c>
      <c r="CN18">
        <v>0.100006119354839</v>
      </c>
      <c r="CO18">
        <v>0</v>
      </c>
      <c r="CP18">
        <v>904.02935483870999</v>
      </c>
      <c r="CQ18">
        <v>4.9994800000000001</v>
      </c>
      <c r="CR18">
        <v>13237.6193548387</v>
      </c>
      <c r="CS18">
        <v>11417.245161290301</v>
      </c>
      <c r="CT18">
        <v>50.048064516129003</v>
      </c>
      <c r="CU18">
        <v>51.826225806451603</v>
      </c>
      <c r="CV18">
        <v>51.162999999999997</v>
      </c>
      <c r="CW18">
        <v>51.287999999999997</v>
      </c>
      <c r="CX18">
        <v>51.840516129032302</v>
      </c>
      <c r="CY18">
        <v>1255.45580645161</v>
      </c>
      <c r="CZ18">
        <v>139.507096774194</v>
      </c>
      <c r="DA18">
        <v>0</v>
      </c>
      <c r="DB18">
        <v>120</v>
      </c>
      <c r="DC18">
        <v>0</v>
      </c>
      <c r="DD18">
        <v>903.41819230769204</v>
      </c>
      <c r="DE18">
        <v>-48.757367561749298</v>
      </c>
      <c r="DF18">
        <v>-613.57606874000999</v>
      </c>
      <c r="DG18">
        <v>13230.026923076901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-4.4999999999999998E-2</v>
      </c>
      <c r="DO18">
        <v>6.0000000000000001E-3</v>
      </c>
      <c r="DP18">
        <v>1.012</v>
      </c>
      <c r="DQ18">
        <v>6.6000000000000003E-2</v>
      </c>
      <c r="DR18">
        <v>400</v>
      </c>
      <c r="DS18">
        <v>0</v>
      </c>
      <c r="DT18">
        <v>0.22</v>
      </c>
      <c r="DU18">
        <v>0.08</v>
      </c>
      <c r="DV18">
        <v>-1.2956910308969301</v>
      </c>
      <c r="DW18">
        <v>-0.25922740230688301</v>
      </c>
      <c r="DX18">
        <v>2.2154049802868999E-2</v>
      </c>
      <c r="DY18">
        <v>1</v>
      </c>
      <c r="DZ18">
        <v>1.49794064516129</v>
      </c>
      <c r="EA18">
        <v>0.31204983870967301</v>
      </c>
      <c r="EB18">
        <v>2.7230088189529902E-2</v>
      </c>
      <c r="EC18">
        <v>0</v>
      </c>
      <c r="ED18">
        <v>1.1410448387096801</v>
      </c>
      <c r="EE18">
        <v>0.118046129032257</v>
      </c>
      <c r="EF18">
        <v>8.8206055936370896E-3</v>
      </c>
      <c r="EG18">
        <v>1</v>
      </c>
      <c r="EH18">
        <v>2</v>
      </c>
      <c r="EI18">
        <v>3</v>
      </c>
      <c r="EJ18" t="s">
        <v>303</v>
      </c>
      <c r="EK18">
        <v>100</v>
      </c>
      <c r="EL18">
        <v>100</v>
      </c>
      <c r="EM18">
        <v>1.1759999999999999</v>
      </c>
      <c r="EN18">
        <v>0.49890000000000001</v>
      </c>
      <c r="EO18">
        <v>1.1794943401787199</v>
      </c>
      <c r="EP18">
        <v>-1.6043650578588901E-5</v>
      </c>
      <c r="EQ18">
        <v>-1.15305589960158E-6</v>
      </c>
      <c r="ER18">
        <v>3.6581349982770798E-10</v>
      </c>
      <c r="ES18">
        <v>6.6000000000000003E-2</v>
      </c>
      <c r="ET18">
        <v>-1.48585495900011E-2</v>
      </c>
      <c r="EU18">
        <v>2.0620247853856302E-3</v>
      </c>
      <c r="EV18">
        <v>-2.1578943166311499E-5</v>
      </c>
      <c r="EW18">
        <v>18</v>
      </c>
      <c r="EX18">
        <v>2225</v>
      </c>
      <c r="EY18">
        <v>1</v>
      </c>
      <c r="EZ18">
        <v>25</v>
      </c>
      <c r="FA18">
        <v>2678.2</v>
      </c>
      <c r="FB18">
        <v>2678.2</v>
      </c>
      <c r="FC18">
        <v>2</v>
      </c>
      <c r="FD18">
        <v>512.36</v>
      </c>
      <c r="FE18">
        <v>472.64400000000001</v>
      </c>
      <c r="FF18">
        <v>23.1386</v>
      </c>
      <c r="FG18">
        <v>35.063499999999998</v>
      </c>
      <c r="FH18">
        <v>29.999400000000001</v>
      </c>
      <c r="FI18">
        <v>35.0154</v>
      </c>
      <c r="FJ18">
        <v>35.044699999999999</v>
      </c>
      <c r="FK18">
        <v>5.0273099999999999</v>
      </c>
      <c r="FL18">
        <v>18.7103</v>
      </c>
      <c r="FM18">
        <v>35.550600000000003</v>
      </c>
      <c r="FN18">
        <v>23.147099999999998</v>
      </c>
      <c r="FO18">
        <v>48.246000000000002</v>
      </c>
      <c r="FP18">
        <v>21.1661</v>
      </c>
      <c r="FQ18">
        <v>97.600899999999996</v>
      </c>
      <c r="FR18">
        <v>101.77200000000001</v>
      </c>
    </row>
    <row r="19" spans="1:174" x14ac:dyDescent="0.25">
      <c r="A19">
        <v>3</v>
      </c>
      <c r="B19">
        <v>1607709562.5</v>
      </c>
      <c r="C19">
        <v>229.5</v>
      </c>
      <c r="D19" t="s">
        <v>304</v>
      </c>
      <c r="E19" t="s">
        <v>305</v>
      </c>
      <c r="F19" t="s">
        <v>291</v>
      </c>
      <c r="G19" t="s">
        <v>292</v>
      </c>
      <c r="H19">
        <v>1607709554.75</v>
      </c>
      <c r="I19">
        <f t="shared" si="0"/>
        <v>1.2064800748655396E-3</v>
      </c>
      <c r="J19">
        <f t="shared" si="1"/>
        <v>1.2064800748655395</v>
      </c>
      <c r="K19">
        <f t="shared" si="2"/>
        <v>-0.3373547130971935</v>
      </c>
      <c r="L19">
        <f t="shared" si="3"/>
        <v>79.867980000000003</v>
      </c>
      <c r="M19">
        <f t="shared" si="4"/>
        <v>85.598277223096616</v>
      </c>
      <c r="N19">
        <f t="shared" si="5"/>
        <v>8.7393801263515201</v>
      </c>
      <c r="O19">
        <f t="shared" si="6"/>
        <v>8.1543304349997268</v>
      </c>
      <c r="P19">
        <f t="shared" si="7"/>
        <v>6.7037706310957387E-2</v>
      </c>
      <c r="Q19">
        <f t="shared" si="8"/>
        <v>2.9652615834446299</v>
      </c>
      <c r="R19">
        <f t="shared" si="9"/>
        <v>6.6206985297685192E-2</v>
      </c>
      <c r="S19">
        <f t="shared" si="10"/>
        <v>4.1453145037336825E-2</v>
      </c>
      <c r="T19">
        <f t="shared" si="11"/>
        <v>231.28975304852727</v>
      </c>
      <c r="U19">
        <f t="shared" si="12"/>
        <v>29.034818229847129</v>
      </c>
      <c r="V19">
        <f t="shared" si="13"/>
        <v>29.261843333333299</v>
      </c>
      <c r="W19">
        <f t="shared" si="14"/>
        <v>4.0831134792948207</v>
      </c>
      <c r="X19">
        <f t="shared" si="15"/>
        <v>60.107125668164194</v>
      </c>
      <c r="Y19">
        <f t="shared" si="16"/>
        <v>2.2805861218603969</v>
      </c>
      <c r="Z19">
        <f t="shared" si="17"/>
        <v>3.794202594965062</v>
      </c>
      <c r="AA19">
        <f t="shared" si="18"/>
        <v>1.8025273574344238</v>
      </c>
      <c r="AB19">
        <f t="shared" si="19"/>
        <v>-53.205771301570294</v>
      </c>
      <c r="AC19">
        <f t="shared" si="20"/>
        <v>-202.18269703180707</v>
      </c>
      <c r="AD19">
        <f t="shared" si="21"/>
        <v>-14.955999930573299</v>
      </c>
      <c r="AE19">
        <f t="shared" si="22"/>
        <v>-39.054715215423386</v>
      </c>
      <c r="AF19">
        <v>0</v>
      </c>
      <c r="AG19">
        <v>0</v>
      </c>
      <c r="AH19">
        <f t="shared" si="23"/>
        <v>1</v>
      </c>
      <c r="AI19">
        <f t="shared" si="24"/>
        <v>0</v>
      </c>
      <c r="AJ19">
        <f t="shared" si="25"/>
        <v>53781.299293521377</v>
      </c>
      <c r="AK19" t="s">
        <v>293</v>
      </c>
      <c r="AL19">
        <v>10143.9</v>
      </c>
      <c r="AM19">
        <v>715.47692307692296</v>
      </c>
      <c r="AN19">
        <v>3262.08</v>
      </c>
      <c r="AO19">
        <f t="shared" si="26"/>
        <v>0.78066849277855754</v>
      </c>
      <c r="AP19">
        <v>-0.57774747981622299</v>
      </c>
      <c r="AQ19" t="s">
        <v>306</v>
      </c>
      <c r="AR19">
        <v>15331.4</v>
      </c>
      <c r="AS19">
        <v>857.22184615384595</v>
      </c>
      <c r="AT19">
        <v>963.88</v>
      </c>
      <c r="AU19">
        <f t="shared" si="27"/>
        <v>0.11065501291255553</v>
      </c>
      <c r="AV19">
        <v>0.5</v>
      </c>
      <c r="AW19">
        <f t="shared" si="28"/>
        <v>1180.1783115544492</v>
      </c>
      <c r="AX19">
        <f t="shared" si="29"/>
        <v>-0.3373547130971935</v>
      </c>
      <c r="AY19">
        <f t="shared" si="30"/>
        <v>65.29632315208778</v>
      </c>
      <c r="AZ19">
        <f t="shared" si="31"/>
        <v>2.0369190347380706E-4</v>
      </c>
      <c r="BA19">
        <f t="shared" si="32"/>
        <v>2.3843216997966552</v>
      </c>
      <c r="BB19" t="s">
        <v>307</v>
      </c>
      <c r="BC19">
        <v>857.22184615384595</v>
      </c>
      <c r="BD19">
        <v>692.67</v>
      </c>
      <c r="BE19">
        <f t="shared" si="33"/>
        <v>0.28137319998340049</v>
      </c>
      <c r="BF19">
        <f t="shared" si="34"/>
        <v>0.39326777716955141</v>
      </c>
      <c r="BG19">
        <f t="shared" si="35"/>
        <v>0.89444658501368013</v>
      </c>
      <c r="BH19">
        <f t="shared" si="36"/>
        <v>0.42937533289566648</v>
      </c>
      <c r="BI19">
        <f t="shared" si="37"/>
        <v>0.90245708914197609</v>
      </c>
      <c r="BJ19">
        <f t="shared" si="38"/>
        <v>0.31777630543860935</v>
      </c>
      <c r="BK19">
        <f t="shared" si="39"/>
        <v>0.68222369456139065</v>
      </c>
      <c r="BL19">
        <f t="shared" si="40"/>
        <v>1399.992</v>
      </c>
      <c r="BM19">
        <f t="shared" si="41"/>
        <v>1180.1783115544492</v>
      </c>
      <c r="BN19">
        <f t="shared" si="42"/>
        <v>0.84298932533503712</v>
      </c>
      <c r="BO19">
        <f t="shared" si="43"/>
        <v>0.19597865067007408</v>
      </c>
      <c r="BP19">
        <v>6</v>
      </c>
      <c r="BQ19">
        <v>0.5</v>
      </c>
      <c r="BR19" t="s">
        <v>296</v>
      </c>
      <c r="BS19">
        <v>2</v>
      </c>
      <c r="BT19">
        <v>1607709554.75</v>
      </c>
      <c r="BU19">
        <v>79.867980000000003</v>
      </c>
      <c r="BV19">
        <v>79.578913333333304</v>
      </c>
      <c r="BW19">
        <v>22.337309999999999</v>
      </c>
      <c r="BX19">
        <v>20.922499999999999</v>
      </c>
      <c r="BY19">
        <v>78.696700000000007</v>
      </c>
      <c r="BZ19">
        <v>21.83718</v>
      </c>
      <c r="CA19">
        <v>500.22146666666703</v>
      </c>
      <c r="CB19">
        <v>101.997666666667</v>
      </c>
      <c r="CC19">
        <v>9.9950363333333306E-2</v>
      </c>
      <c r="CD19">
        <v>27.997119999999999</v>
      </c>
      <c r="CE19">
        <v>29.261843333333299</v>
      </c>
      <c r="CF19">
        <v>999.9</v>
      </c>
      <c r="CG19">
        <v>0</v>
      </c>
      <c r="CH19">
        <v>0</v>
      </c>
      <c r="CI19">
        <v>10005.137333333299</v>
      </c>
      <c r="CJ19">
        <v>0</v>
      </c>
      <c r="CK19">
        <v>492.24849999999998</v>
      </c>
      <c r="CL19">
        <v>1399.992</v>
      </c>
      <c r="CM19">
        <v>0.89999879999999999</v>
      </c>
      <c r="CN19">
        <v>0.10000129000000001</v>
      </c>
      <c r="CO19">
        <v>0</v>
      </c>
      <c r="CP19">
        <v>857.21846666666704</v>
      </c>
      <c r="CQ19">
        <v>4.9994800000000001</v>
      </c>
      <c r="CR19">
        <v>12623</v>
      </c>
      <c r="CS19">
        <v>11417.506666666701</v>
      </c>
      <c r="CT19">
        <v>50.135266666666702</v>
      </c>
      <c r="CU19">
        <v>51.936999999999998</v>
      </c>
      <c r="CV19">
        <v>51.212200000000003</v>
      </c>
      <c r="CW19">
        <v>51.322566666666603</v>
      </c>
      <c r="CX19">
        <v>51.897666666666701</v>
      </c>
      <c r="CY19">
        <v>1255.491</v>
      </c>
      <c r="CZ19">
        <v>139.501</v>
      </c>
      <c r="DA19">
        <v>0</v>
      </c>
      <c r="DB19">
        <v>108.09999990463299</v>
      </c>
      <c r="DC19">
        <v>0</v>
      </c>
      <c r="DD19">
        <v>857.22184615384595</v>
      </c>
      <c r="DE19">
        <v>-15.7488547318555</v>
      </c>
      <c r="DF19">
        <v>-175.521367638226</v>
      </c>
      <c r="DG19">
        <v>12623.1846153846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-4.4999999999999998E-2</v>
      </c>
      <c r="DO19">
        <v>6.0000000000000001E-3</v>
      </c>
      <c r="DP19">
        <v>1.012</v>
      </c>
      <c r="DQ19">
        <v>6.6000000000000003E-2</v>
      </c>
      <c r="DR19">
        <v>400</v>
      </c>
      <c r="DS19">
        <v>0</v>
      </c>
      <c r="DT19">
        <v>0.22</v>
      </c>
      <c r="DU19">
        <v>0.08</v>
      </c>
      <c r="DV19">
        <v>-0.33882447884496603</v>
      </c>
      <c r="DW19">
        <v>0.14714354925071099</v>
      </c>
      <c r="DX19">
        <v>2.2079415411946898E-2</v>
      </c>
      <c r="DY19">
        <v>1</v>
      </c>
      <c r="DZ19">
        <v>0.29069535483871001</v>
      </c>
      <c r="EA19">
        <v>-0.180494806451613</v>
      </c>
      <c r="EB19">
        <v>2.6608439764115099E-2</v>
      </c>
      <c r="EC19">
        <v>1</v>
      </c>
      <c r="ED19">
        <v>1.41241741935484</v>
      </c>
      <c r="EE19">
        <v>0.15902854838709099</v>
      </c>
      <c r="EF19">
        <v>1.2572025773515899E-2</v>
      </c>
      <c r="EG19">
        <v>1</v>
      </c>
      <c r="EH19">
        <v>3</v>
      </c>
      <c r="EI19">
        <v>3</v>
      </c>
      <c r="EJ19" t="s">
        <v>308</v>
      </c>
      <c r="EK19">
        <v>100</v>
      </c>
      <c r="EL19">
        <v>100</v>
      </c>
      <c r="EM19">
        <v>1.171</v>
      </c>
      <c r="EN19">
        <v>0.4985</v>
      </c>
      <c r="EO19">
        <v>1.1794943401787199</v>
      </c>
      <c r="EP19">
        <v>-1.6043650578588901E-5</v>
      </c>
      <c r="EQ19">
        <v>-1.15305589960158E-6</v>
      </c>
      <c r="ER19">
        <v>3.6581349982770798E-10</v>
      </c>
      <c r="ES19">
        <v>6.6000000000000003E-2</v>
      </c>
      <c r="ET19">
        <v>-1.48585495900011E-2</v>
      </c>
      <c r="EU19">
        <v>2.0620247853856302E-3</v>
      </c>
      <c r="EV19">
        <v>-2.1578943166311499E-5</v>
      </c>
      <c r="EW19">
        <v>18</v>
      </c>
      <c r="EX19">
        <v>2225</v>
      </c>
      <c r="EY19">
        <v>1</v>
      </c>
      <c r="EZ19">
        <v>25</v>
      </c>
      <c r="FA19">
        <v>2680</v>
      </c>
      <c r="FB19">
        <v>2680</v>
      </c>
      <c r="FC19">
        <v>2</v>
      </c>
      <c r="FD19">
        <v>512.56799999999998</v>
      </c>
      <c r="FE19">
        <v>473.39400000000001</v>
      </c>
      <c r="FF19">
        <v>23.114699999999999</v>
      </c>
      <c r="FG19">
        <v>34.96</v>
      </c>
      <c r="FH19">
        <v>29.999700000000001</v>
      </c>
      <c r="FI19">
        <v>34.968800000000002</v>
      </c>
      <c r="FJ19">
        <v>35.009500000000003</v>
      </c>
      <c r="FK19">
        <v>6.3210699999999997</v>
      </c>
      <c r="FL19">
        <v>19.064800000000002</v>
      </c>
      <c r="FM19">
        <v>35.550600000000003</v>
      </c>
      <c r="FN19">
        <v>23.1159</v>
      </c>
      <c r="FO19">
        <v>79.669799999999995</v>
      </c>
      <c r="FP19">
        <v>20.964300000000001</v>
      </c>
      <c r="FQ19">
        <v>97.625399999999999</v>
      </c>
      <c r="FR19">
        <v>101.792</v>
      </c>
    </row>
    <row r="20" spans="1:174" x14ac:dyDescent="0.25">
      <c r="A20">
        <v>4</v>
      </c>
      <c r="B20">
        <v>1607709652.5</v>
      </c>
      <c r="C20">
        <v>319.5</v>
      </c>
      <c r="D20" t="s">
        <v>309</v>
      </c>
      <c r="E20" t="s">
        <v>310</v>
      </c>
      <c r="F20" t="s">
        <v>291</v>
      </c>
      <c r="G20" t="s">
        <v>292</v>
      </c>
      <c r="H20">
        <v>1607709644.75</v>
      </c>
      <c r="I20">
        <f t="shared" si="0"/>
        <v>1.17009994258674E-3</v>
      </c>
      <c r="J20">
        <f t="shared" si="1"/>
        <v>1.17009994258674</v>
      </c>
      <c r="K20">
        <f t="shared" si="2"/>
        <v>0.38919525491417983</v>
      </c>
      <c r="L20">
        <f t="shared" si="3"/>
        <v>99.816946666666695</v>
      </c>
      <c r="M20">
        <f t="shared" si="4"/>
        <v>87.40688081534455</v>
      </c>
      <c r="N20">
        <f t="shared" si="5"/>
        <v>8.9246146270000093</v>
      </c>
      <c r="O20">
        <f t="shared" si="6"/>
        <v>10.191735180732199</v>
      </c>
      <c r="P20">
        <f t="shared" si="7"/>
        <v>6.4969730113491816E-2</v>
      </c>
      <c r="Q20">
        <f t="shared" si="8"/>
        <v>2.9653633231486567</v>
      </c>
      <c r="R20">
        <f t="shared" si="9"/>
        <v>6.4189175274422416E-2</v>
      </c>
      <c r="S20">
        <f t="shared" si="10"/>
        <v>4.018758286885573E-2</v>
      </c>
      <c r="T20">
        <f t="shared" si="11"/>
        <v>231.2923595565845</v>
      </c>
      <c r="U20">
        <f t="shared" si="12"/>
        <v>29.038059628287691</v>
      </c>
      <c r="V20">
        <f t="shared" si="13"/>
        <v>29.1967933333333</v>
      </c>
      <c r="W20">
        <f t="shared" si="14"/>
        <v>4.0677988960121789</v>
      </c>
      <c r="X20">
        <f t="shared" si="15"/>
        <v>59.698062362742242</v>
      </c>
      <c r="Y20">
        <f t="shared" si="16"/>
        <v>2.2642609412870085</v>
      </c>
      <c r="Z20">
        <f t="shared" si="17"/>
        <v>3.7928549967480039</v>
      </c>
      <c r="AA20">
        <f t="shared" si="18"/>
        <v>1.8035379547251704</v>
      </c>
      <c r="AB20">
        <f t="shared" si="19"/>
        <v>-51.60140746807523</v>
      </c>
      <c r="AC20">
        <f t="shared" si="20"/>
        <v>-192.76431028888553</v>
      </c>
      <c r="AD20">
        <f t="shared" si="21"/>
        <v>-14.25375741819837</v>
      </c>
      <c r="AE20">
        <f t="shared" si="22"/>
        <v>-27.327115618574624</v>
      </c>
      <c r="AF20">
        <v>0</v>
      </c>
      <c r="AG20">
        <v>0</v>
      </c>
      <c r="AH20">
        <f t="shared" si="23"/>
        <v>1</v>
      </c>
      <c r="AI20">
        <f t="shared" si="24"/>
        <v>0</v>
      </c>
      <c r="AJ20">
        <f t="shared" si="25"/>
        <v>53785.50424487835</v>
      </c>
      <c r="AK20" t="s">
        <v>293</v>
      </c>
      <c r="AL20">
        <v>10143.9</v>
      </c>
      <c r="AM20">
        <v>715.47692307692296</v>
      </c>
      <c r="AN20">
        <v>3262.08</v>
      </c>
      <c r="AO20">
        <f t="shared" si="26"/>
        <v>0.78066849277855754</v>
      </c>
      <c r="AP20">
        <v>-0.57774747981622299</v>
      </c>
      <c r="AQ20" t="s">
        <v>311</v>
      </c>
      <c r="AR20">
        <v>15333.6</v>
      </c>
      <c r="AS20">
        <v>839.02764000000002</v>
      </c>
      <c r="AT20">
        <v>948.01</v>
      </c>
      <c r="AU20">
        <f t="shared" si="27"/>
        <v>0.11495908271009792</v>
      </c>
      <c r="AV20">
        <v>0.5</v>
      </c>
      <c r="AW20">
        <f t="shared" si="28"/>
        <v>1180.1920315544282</v>
      </c>
      <c r="AX20">
        <f t="shared" si="29"/>
        <v>0.38919525491417983</v>
      </c>
      <c r="AY20">
        <f t="shared" si="30"/>
        <v>67.836896684632009</v>
      </c>
      <c r="AZ20">
        <f t="shared" si="31"/>
        <v>8.1930966222237985E-4</v>
      </c>
      <c r="BA20">
        <f t="shared" si="32"/>
        <v>2.44097636100885</v>
      </c>
      <c r="BB20" t="s">
        <v>312</v>
      </c>
      <c r="BC20">
        <v>839.02764000000002</v>
      </c>
      <c r="BD20">
        <v>662.57</v>
      </c>
      <c r="BE20">
        <f t="shared" si="33"/>
        <v>0.30109387031782364</v>
      </c>
      <c r="BF20">
        <f t="shared" si="34"/>
        <v>0.38180479260089684</v>
      </c>
      <c r="BG20">
        <f t="shared" si="35"/>
        <v>0.89019469053783207</v>
      </c>
      <c r="BH20">
        <f t="shared" si="36"/>
        <v>0.46867465670723402</v>
      </c>
      <c r="BI20">
        <f t="shared" si="37"/>
        <v>0.90868892014218627</v>
      </c>
      <c r="BJ20">
        <f t="shared" si="38"/>
        <v>0.30150663622187251</v>
      </c>
      <c r="BK20">
        <f t="shared" si="39"/>
        <v>0.69849336377812743</v>
      </c>
      <c r="BL20">
        <f t="shared" si="40"/>
        <v>1400.00833333333</v>
      </c>
      <c r="BM20">
        <f t="shared" si="41"/>
        <v>1180.1920315544282</v>
      </c>
      <c r="BN20">
        <f t="shared" si="42"/>
        <v>0.84298929045976945</v>
      </c>
      <c r="BO20">
        <f t="shared" si="43"/>
        <v>0.19597858091953888</v>
      </c>
      <c r="BP20">
        <v>6</v>
      </c>
      <c r="BQ20">
        <v>0.5</v>
      </c>
      <c r="BR20" t="s">
        <v>296</v>
      </c>
      <c r="BS20">
        <v>2</v>
      </c>
      <c r="BT20">
        <v>1607709644.75</v>
      </c>
      <c r="BU20">
        <v>99.816946666666695</v>
      </c>
      <c r="BV20">
        <v>100.423866666667</v>
      </c>
      <c r="BW20">
        <v>22.17597</v>
      </c>
      <c r="BX20">
        <v>20.803596666666699</v>
      </c>
      <c r="BY20">
        <v>98.649903333333299</v>
      </c>
      <c r="BZ20">
        <v>21.682670000000002</v>
      </c>
      <c r="CA20">
        <v>500.221833333333</v>
      </c>
      <c r="CB20">
        <v>102.0043</v>
      </c>
      <c r="CC20">
        <v>9.9957053333333296E-2</v>
      </c>
      <c r="CD20">
        <v>27.991026666666698</v>
      </c>
      <c r="CE20">
        <v>29.1967933333333</v>
      </c>
      <c r="CF20">
        <v>999.9</v>
      </c>
      <c r="CG20">
        <v>0</v>
      </c>
      <c r="CH20">
        <v>0</v>
      </c>
      <c r="CI20">
        <v>10005.063333333301</v>
      </c>
      <c r="CJ20">
        <v>0</v>
      </c>
      <c r="CK20">
        <v>350.34660000000002</v>
      </c>
      <c r="CL20">
        <v>1400.00833333333</v>
      </c>
      <c r="CM20">
        <v>0.90000026666666699</v>
      </c>
      <c r="CN20">
        <v>9.9999386666666704E-2</v>
      </c>
      <c r="CO20">
        <v>0</v>
      </c>
      <c r="CP20">
        <v>839.14673333333303</v>
      </c>
      <c r="CQ20">
        <v>4.9994800000000001</v>
      </c>
      <c r="CR20">
        <v>12181.356666666699</v>
      </c>
      <c r="CS20">
        <v>11417.6466666667</v>
      </c>
      <c r="CT20">
        <v>49.881033333333299</v>
      </c>
      <c r="CU20">
        <v>51.612299999999998</v>
      </c>
      <c r="CV20">
        <v>50.8727666666666</v>
      </c>
      <c r="CW20">
        <v>50.7976666666667</v>
      </c>
      <c r="CX20">
        <v>51.6768</v>
      </c>
      <c r="CY20">
        <v>1255.5073333333301</v>
      </c>
      <c r="CZ20">
        <v>139.501</v>
      </c>
      <c r="DA20">
        <v>0</v>
      </c>
      <c r="DB20">
        <v>89.400000095367403</v>
      </c>
      <c r="DC20">
        <v>0</v>
      </c>
      <c r="DD20">
        <v>839.02764000000002</v>
      </c>
      <c r="DE20">
        <v>-10.2143845949123</v>
      </c>
      <c r="DF20">
        <v>-291.68461540721501</v>
      </c>
      <c r="DG20">
        <v>12178.16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-4.4999999999999998E-2</v>
      </c>
      <c r="DO20">
        <v>6.0000000000000001E-3</v>
      </c>
      <c r="DP20">
        <v>1.012</v>
      </c>
      <c r="DQ20">
        <v>6.6000000000000003E-2</v>
      </c>
      <c r="DR20">
        <v>400</v>
      </c>
      <c r="DS20">
        <v>0</v>
      </c>
      <c r="DT20">
        <v>0.22</v>
      </c>
      <c r="DU20">
        <v>0.08</v>
      </c>
      <c r="DV20">
        <v>0.39091107758812499</v>
      </c>
      <c r="DW20">
        <v>-0.13805315249828501</v>
      </c>
      <c r="DX20">
        <v>2.1042636002228401E-2</v>
      </c>
      <c r="DY20">
        <v>1</v>
      </c>
      <c r="DZ20">
        <v>-0.60926893548387095</v>
      </c>
      <c r="EA20">
        <v>0.11840970967742</v>
      </c>
      <c r="EB20">
        <v>2.5387584832132801E-2</v>
      </c>
      <c r="EC20">
        <v>1</v>
      </c>
      <c r="ED20">
        <v>1.36978838709677</v>
      </c>
      <c r="EE20">
        <v>0.18212564516129201</v>
      </c>
      <c r="EF20">
        <v>1.9116374858249699E-2</v>
      </c>
      <c r="EG20">
        <v>1</v>
      </c>
      <c r="EH20">
        <v>3</v>
      </c>
      <c r="EI20">
        <v>3</v>
      </c>
      <c r="EJ20" t="s">
        <v>308</v>
      </c>
      <c r="EK20">
        <v>100</v>
      </c>
      <c r="EL20">
        <v>100</v>
      </c>
      <c r="EM20">
        <v>1.167</v>
      </c>
      <c r="EN20">
        <v>0.49559999999999998</v>
      </c>
      <c r="EO20">
        <v>1.1794943401787199</v>
      </c>
      <c r="EP20">
        <v>-1.6043650578588901E-5</v>
      </c>
      <c r="EQ20">
        <v>-1.15305589960158E-6</v>
      </c>
      <c r="ER20">
        <v>3.6581349982770798E-10</v>
      </c>
      <c r="ES20">
        <v>6.6000000000000003E-2</v>
      </c>
      <c r="ET20">
        <v>-1.48585495900011E-2</v>
      </c>
      <c r="EU20">
        <v>2.0620247853856302E-3</v>
      </c>
      <c r="EV20">
        <v>-2.1578943166311499E-5</v>
      </c>
      <c r="EW20">
        <v>18</v>
      </c>
      <c r="EX20">
        <v>2225</v>
      </c>
      <c r="EY20">
        <v>1</v>
      </c>
      <c r="EZ20">
        <v>25</v>
      </c>
      <c r="FA20">
        <v>2681.5</v>
      </c>
      <c r="FB20">
        <v>2681.5</v>
      </c>
      <c r="FC20">
        <v>2</v>
      </c>
      <c r="FD20">
        <v>512.70299999999997</v>
      </c>
      <c r="FE20">
        <v>473.69200000000001</v>
      </c>
      <c r="FF20">
        <v>23.022400000000001</v>
      </c>
      <c r="FG20">
        <v>34.897599999999997</v>
      </c>
      <c r="FH20">
        <v>29.9999</v>
      </c>
      <c r="FI20">
        <v>34.930500000000002</v>
      </c>
      <c r="FJ20">
        <v>34.9756</v>
      </c>
      <c r="FK20">
        <v>7.18818</v>
      </c>
      <c r="FL20">
        <v>19.0395</v>
      </c>
      <c r="FM20">
        <v>35.550600000000003</v>
      </c>
      <c r="FN20">
        <v>23.0291</v>
      </c>
      <c r="FO20">
        <v>100.48399999999999</v>
      </c>
      <c r="FP20">
        <v>20.840199999999999</v>
      </c>
      <c r="FQ20">
        <v>97.638999999999996</v>
      </c>
      <c r="FR20">
        <v>101.80200000000001</v>
      </c>
    </row>
    <row r="21" spans="1:174" x14ac:dyDescent="0.25">
      <c r="A21">
        <v>5</v>
      </c>
      <c r="B21">
        <v>1607709747.5</v>
      </c>
      <c r="C21">
        <v>414.5</v>
      </c>
      <c r="D21" t="s">
        <v>313</v>
      </c>
      <c r="E21" t="s">
        <v>314</v>
      </c>
      <c r="F21" t="s">
        <v>291</v>
      </c>
      <c r="G21" t="s">
        <v>292</v>
      </c>
      <c r="H21">
        <v>1607709739.5</v>
      </c>
      <c r="I21">
        <f t="shared" si="0"/>
        <v>1.4766576830432228E-3</v>
      </c>
      <c r="J21">
        <f t="shared" si="1"/>
        <v>1.4766576830432228</v>
      </c>
      <c r="K21">
        <f t="shared" si="2"/>
        <v>2.1048457291423004</v>
      </c>
      <c r="L21">
        <f t="shared" si="3"/>
        <v>149.62606451612899</v>
      </c>
      <c r="M21">
        <f t="shared" si="4"/>
        <v>104.70831143182932</v>
      </c>
      <c r="N21">
        <f t="shared" si="5"/>
        <v>10.690925797711841</v>
      </c>
      <c r="O21">
        <f t="shared" si="6"/>
        <v>15.277117272462476</v>
      </c>
      <c r="P21">
        <f t="shared" si="7"/>
        <v>8.2748320955412707E-2</v>
      </c>
      <c r="Q21">
        <f t="shared" si="8"/>
        <v>2.9640091431530529</v>
      </c>
      <c r="R21">
        <f t="shared" si="9"/>
        <v>8.1486035019560032E-2</v>
      </c>
      <c r="S21">
        <f t="shared" si="10"/>
        <v>5.1040579211350454E-2</v>
      </c>
      <c r="T21">
        <f t="shared" si="11"/>
        <v>231.29209280039129</v>
      </c>
      <c r="U21">
        <f t="shared" si="12"/>
        <v>28.912184401500728</v>
      </c>
      <c r="V21">
        <f t="shared" si="13"/>
        <v>29.072932258064501</v>
      </c>
      <c r="W21">
        <f t="shared" si="14"/>
        <v>4.0387769640326763</v>
      </c>
      <c r="X21">
        <f t="shared" si="15"/>
        <v>59.366868196418963</v>
      </c>
      <c r="Y21">
        <f t="shared" si="16"/>
        <v>2.2454655831741537</v>
      </c>
      <c r="Z21">
        <f t="shared" si="17"/>
        <v>3.7823547904613926</v>
      </c>
      <c r="AA21">
        <f t="shared" si="18"/>
        <v>1.7933113808585226</v>
      </c>
      <c r="AB21">
        <f t="shared" si="19"/>
        <v>-65.120603822206121</v>
      </c>
      <c r="AC21">
        <f t="shared" si="20"/>
        <v>-180.48095149756233</v>
      </c>
      <c r="AD21">
        <f t="shared" si="21"/>
        <v>-13.340189014562974</v>
      </c>
      <c r="AE21">
        <f t="shared" si="22"/>
        <v>-27.64965153394013</v>
      </c>
      <c r="AF21">
        <v>0</v>
      </c>
      <c r="AG21">
        <v>0</v>
      </c>
      <c r="AH21">
        <f t="shared" si="23"/>
        <v>1</v>
      </c>
      <c r="AI21">
        <f t="shared" si="24"/>
        <v>0</v>
      </c>
      <c r="AJ21">
        <f t="shared" si="25"/>
        <v>53754.381539387432</v>
      </c>
      <c r="AK21" t="s">
        <v>293</v>
      </c>
      <c r="AL21">
        <v>10143.9</v>
      </c>
      <c r="AM21">
        <v>715.47692307692296</v>
      </c>
      <c r="AN21">
        <v>3262.08</v>
      </c>
      <c r="AO21">
        <f t="shared" si="26"/>
        <v>0.78066849277855754</v>
      </c>
      <c r="AP21">
        <v>-0.57774747981622299</v>
      </c>
      <c r="AQ21" t="s">
        <v>315</v>
      </c>
      <c r="AR21">
        <v>15337.5</v>
      </c>
      <c r="AS21">
        <v>826.57248000000004</v>
      </c>
      <c r="AT21">
        <v>951.55</v>
      </c>
      <c r="AU21">
        <f t="shared" si="27"/>
        <v>0.13134099101466024</v>
      </c>
      <c r="AV21">
        <v>0.5</v>
      </c>
      <c r="AW21">
        <f t="shared" si="28"/>
        <v>1180.1890070417819</v>
      </c>
      <c r="AX21">
        <f t="shared" si="29"/>
        <v>2.1048457291423004</v>
      </c>
      <c r="AY21">
        <f t="shared" si="30"/>
        <v>77.503596884737732</v>
      </c>
      <c r="AZ21">
        <f t="shared" si="31"/>
        <v>2.2730199933675131E-3</v>
      </c>
      <c r="BA21">
        <f t="shared" si="32"/>
        <v>2.4281750827597075</v>
      </c>
      <c r="BB21" t="s">
        <v>316</v>
      </c>
      <c r="BC21">
        <v>826.57248000000004</v>
      </c>
      <c r="BD21">
        <v>641.61</v>
      </c>
      <c r="BE21">
        <f t="shared" si="33"/>
        <v>0.32572119173979297</v>
      </c>
      <c r="BF21">
        <f t="shared" si="34"/>
        <v>0.40323133509711534</v>
      </c>
      <c r="BG21">
        <f t="shared" si="35"/>
        <v>0.88172350761504614</v>
      </c>
      <c r="BH21">
        <f t="shared" si="36"/>
        <v>0.52940183450365708</v>
      </c>
      <c r="BI21">
        <f t="shared" si="37"/>
        <v>0.90729883307597681</v>
      </c>
      <c r="BJ21">
        <f t="shared" si="38"/>
        <v>0.31300008549965291</v>
      </c>
      <c r="BK21">
        <f t="shared" si="39"/>
        <v>0.68699991450034714</v>
      </c>
      <c r="BL21">
        <f t="shared" si="40"/>
        <v>1400.00451612903</v>
      </c>
      <c r="BM21">
        <f t="shared" si="41"/>
        <v>1180.1890070417819</v>
      </c>
      <c r="BN21">
        <f t="shared" si="42"/>
        <v>0.84298942856625114</v>
      </c>
      <c r="BO21">
        <f t="shared" si="43"/>
        <v>0.19597885713250243</v>
      </c>
      <c r="BP21">
        <v>6</v>
      </c>
      <c r="BQ21">
        <v>0.5</v>
      </c>
      <c r="BR21" t="s">
        <v>296</v>
      </c>
      <c r="BS21">
        <v>2</v>
      </c>
      <c r="BT21">
        <v>1607709739.5</v>
      </c>
      <c r="BU21">
        <v>149.62606451612899</v>
      </c>
      <c r="BV21">
        <v>152.415774193548</v>
      </c>
      <c r="BW21">
        <v>21.992380645161301</v>
      </c>
      <c r="BX21">
        <v>20.260132258064498</v>
      </c>
      <c r="BY21">
        <v>148.473193548387</v>
      </c>
      <c r="BZ21">
        <v>21.506819354838701</v>
      </c>
      <c r="CA21">
        <v>500.22241935483902</v>
      </c>
      <c r="CB21">
        <v>102.001967741935</v>
      </c>
      <c r="CC21">
        <v>0.100011093548387</v>
      </c>
      <c r="CD21">
        <v>27.9434838709677</v>
      </c>
      <c r="CE21">
        <v>29.072932258064501</v>
      </c>
      <c r="CF21">
        <v>999.9</v>
      </c>
      <c r="CG21">
        <v>0</v>
      </c>
      <c r="CH21">
        <v>0</v>
      </c>
      <c r="CI21">
        <v>9997.6187096774192</v>
      </c>
      <c r="CJ21">
        <v>0</v>
      </c>
      <c r="CK21">
        <v>366.55977419354798</v>
      </c>
      <c r="CL21">
        <v>1400.00451612903</v>
      </c>
      <c r="CM21">
        <v>0.89999522580645197</v>
      </c>
      <c r="CN21">
        <v>0.100004735483871</v>
      </c>
      <c r="CO21">
        <v>0</v>
      </c>
      <c r="CP21">
        <v>826.627677419355</v>
      </c>
      <c r="CQ21">
        <v>4.9994800000000001</v>
      </c>
      <c r="CR21">
        <v>12012.4935483871</v>
      </c>
      <c r="CS21">
        <v>11417.5903225806</v>
      </c>
      <c r="CT21">
        <v>49.0723548387097</v>
      </c>
      <c r="CU21">
        <v>50.838419354838699</v>
      </c>
      <c r="CV21">
        <v>50.0723548387097</v>
      </c>
      <c r="CW21">
        <v>49.931161290322599</v>
      </c>
      <c r="CX21">
        <v>50.939290322580597</v>
      </c>
      <c r="CY21">
        <v>1255.49774193548</v>
      </c>
      <c r="CZ21">
        <v>139.507096774193</v>
      </c>
      <c r="DA21">
        <v>0</v>
      </c>
      <c r="DB21">
        <v>94.399999856948895</v>
      </c>
      <c r="DC21">
        <v>0</v>
      </c>
      <c r="DD21">
        <v>826.57248000000004</v>
      </c>
      <c r="DE21">
        <v>-5.2131538581088703</v>
      </c>
      <c r="DF21">
        <v>2.2923077268100198</v>
      </c>
      <c r="DG21">
        <v>12012.371999999999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-4.4999999999999998E-2</v>
      </c>
      <c r="DO21">
        <v>6.0000000000000001E-3</v>
      </c>
      <c r="DP21">
        <v>1.012</v>
      </c>
      <c r="DQ21">
        <v>6.6000000000000003E-2</v>
      </c>
      <c r="DR21">
        <v>400</v>
      </c>
      <c r="DS21">
        <v>0</v>
      </c>
      <c r="DT21">
        <v>0.22</v>
      </c>
      <c r="DU21">
        <v>0.08</v>
      </c>
      <c r="DV21">
        <v>2.10654677837978</v>
      </c>
      <c r="DW21">
        <v>-0.19115718284300101</v>
      </c>
      <c r="DX21">
        <v>2.3230836076694301E-2</v>
      </c>
      <c r="DY21">
        <v>1</v>
      </c>
      <c r="DZ21">
        <v>-2.7913658064516098</v>
      </c>
      <c r="EA21">
        <v>0.19651741935484199</v>
      </c>
      <c r="EB21">
        <v>2.7641738866711001E-2</v>
      </c>
      <c r="EC21">
        <v>1</v>
      </c>
      <c r="ED21">
        <v>1.73128451612903</v>
      </c>
      <c r="EE21">
        <v>8.6963225806447594E-2</v>
      </c>
      <c r="EF21">
        <v>1.01442295177014E-2</v>
      </c>
      <c r="EG21">
        <v>1</v>
      </c>
      <c r="EH21">
        <v>3</v>
      </c>
      <c r="EI21">
        <v>3</v>
      </c>
      <c r="EJ21" t="s">
        <v>308</v>
      </c>
      <c r="EK21">
        <v>100</v>
      </c>
      <c r="EL21">
        <v>100</v>
      </c>
      <c r="EM21">
        <v>1.153</v>
      </c>
      <c r="EN21">
        <v>0.48570000000000002</v>
      </c>
      <c r="EO21">
        <v>1.1794943401787199</v>
      </c>
      <c r="EP21">
        <v>-1.6043650578588901E-5</v>
      </c>
      <c r="EQ21">
        <v>-1.15305589960158E-6</v>
      </c>
      <c r="ER21">
        <v>3.6581349982770798E-10</v>
      </c>
      <c r="ES21">
        <v>6.6000000000000003E-2</v>
      </c>
      <c r="ET21">
        <v>-1.48585495900011E-2</v>
      </c>
      <c r="EU21">
        <v>2.0620247853856302E-3</v>
      </c>
      <c r="EV21">
        <v>-2.1578943166311499E-5</v>
      </c>
      <c r="EW21">
        <v>18</v>
      </c>
      <c r="EX21">
        <v>2225</v>
      </c>
      <c r="EY21">
        <v>1</v>
      </c>
      <c r="EZ21">
        <v>25</v>
      </c>
      <c r="FA21">
        <v>2683.1</v>
      </c>
      <c r="FB21">
        <v>2683.1</v>
      </c>
      <c r="FC21">
        <v>2</v>
      </c>
      <c r="FD21">
        <v>512.91200000000003</v>
      </c>
      <c r="FE21">
        <v>473.91899999999998</v>
      </c>
      <c r="FF21">
        <v>23.592199999999998</v>
      </c>
      <c r="FG21">
        <v>34.824100000000001</v>
      </c>
      <c r="FH21">
        <v>29.999600000000001</v>
      </c>
      <c r="FI21">
        <v>34.872599999999998</v>
      </c>
      <c r="FJ21">
        <v>34.920299999999997</v>
      </c>
      <c r="FK21">
        <v>9.3412600000000001</v>
      </c>
      <c r="FL21">
        <v>19.887499999999999</v>
      </c>
      <c r="FM21">
        <v>35.550600000000003</v>
      </c>
      <c r="FN21">
        <v>23.609200000000001</v>
      </c>
      <c r="FO21">
        <v>152.584</v>
      </c>
      <c r="FP21">
        <v>20.326499999999999</v>
      </c>
      <c r="FQ21">
        <v>97.6571</v>
      </c>
      <c r="FR21">
        <v>101.818</v>
      </c>
    </row>
    <row r="22" spans="1:174" x14ac:dyDescent="0.25">
      <c r="A22">
        <v>6</v>
      </c>
      <c r="B22">
        <v>1607709857.5</v>
      </c>
      <c r="C22">
        <v>524.5</v>
      </c>
      <c r="D22" t="s">
        <v>317</v>
      </c>
      <c r="E22" t="s">
        <v>318</v>
      </c>
      <c r="F22" t="s">
        <v>291</v>
      </c>
      <c r="G22" t="s">
        <v>292</v>
      </c>
      <c r="H22">
        <v>1607709849.75</v>
      </c>
      <c r="I22">
        <f t="shared" si="0"/>
        <v>1.6318645059276537E-3</v>
      </c>
      <c r="J22">
        <f t="shared" si="1"/>
        <v>1.6318645059276538</v>
      </c>
      <c r="K22">
        <f t="shared" si="2"/>
        <v>4.147119344569921</v>
      </c>
      <c r="L22">
        <f t="shared" si="3"/>
        <v>199.77010000000001</v>
      </c>
      <c r="M22">
        <f t="shared" si="4"/>
        <v>121.22814965609942</v>
      </c>
      <c r="N22">
        <f t="shared" si="5"/>
        <v>12.377273556477737</v>
      </c>
      <c r="O22">
        <f t="shared" si="6"/>
        <v>20.396328601230184</v>
      </c>
      <c r="P22">
        <f t="shared" si="7"/>
        <v>9.1129747986086723E-2</v>
      </c>
      <c r="Q22">
        <f t="shared" si="8"/>
        <v>2.963963377273481</v>
      </c>
      <c r="R22">
        <f t="shared" si="9"/>
        <v>8.960132551621762E-2</v>
      </c>
      <c r="S22">
        <f t="shared" si="10"/>
        <v>5.6136015852726581E-2</v>
      </c>
      <c r="T22">
        <f t="shared" si="11"/>
        <v>231.2893223562443</v>
      </c>
      <c r="U22">
        <f t="shared" si="12"/>
        <v>28.910815750401461</v>
      </c>
      <c r="V22">
        <f t="shared" si="13"/>
        <v>29.049986666666701</v>
      </c>
      <c r="W22">
        <f t="shared" si="14"/>
        <v>4.0334204419354984</v>
      </c>
      <c r="X22">
        <f t="shared" si="15"/>
        <v>58.851602406553873</v>
      </c>
      <c r="Y22">
        <f t="shared" si="16"/>
        <v>2.230987157148383</v>
      </c>
      <c r="Z22">
        <f t="shared" si="17"/>
        <v>3.7908690093711606</v>
      </c>
      <c r="AA22">
        <f t="shared" si="18"/>
        <v>1.8024332847871154</v>
      </c>
      <c r="AB22">
        <f t="shared" si="19"/>
        <v>-71.965224711409533</v>
      </c>
      <c r="AC22">
        <f t="shared" si="20"/>
        <v>-170.65007581244004</v>
      </c>
      <c r="AD22">
        <f t="shared" si="21"/>
        <v>-12.614713052694972</v>
      </c>
      <c r="AE22">
        <f t="shared" si="22"/>
        <v>-23.940691220300266</v>
      </c>
      <c r="AF22">
        <v>0</v>
      </c>
      <c r="AG22">
        <v>0</v>
      </c>
      <c r="AH22">
        <f t="shared" si="23"/>
        <v>1</v>
      </c>
      <c r="AI22">
        <f t="shared" si="24"/>
        <v>0</v>
      </c>
      <c r="AJ22">
        <f t="shared" si="25"/>
        <v>53746.094234300472</v>
      </c>
      <c r="AK22" t="s">
        <v>293</v>
      </c>
      <c r="AL22">
        <v>10143.9</v>
      </c>
      <c r="AM22">
        <v>715.47692307692296</v>
      </c>
      <c r="AN22">
        <v>3262.08</v>
      </c>
      <c r="AO22">
        <f t="shared" si="26"/>
        <v>0.78066849277855754</v>
      </c>
      <c r="AP22">
        <v>-0.57774747981622299</v>
      </c>
      <c r="AQ22" t="s">
        <v>319</v>
      </c>
      <c r="AR22">
        <v>15342.6</v>
      </c>
      <c r="AS22">
        <v>821.73784615384602</v>
      </c>
      <c r="AT22">
        <v>968.29</v>
      </c>
      <c r="AU22">
        <f t="shared" si="27"/>
        <v>0.1513515102357289</v>
      </c>
      <c r="AV22">
        <v>0.5</v>
      </c>
      <c r="AW22">
        <f t="shared" si="28"/>
        <v>1180.1763205580069</v>
      </c>
      <c r="AX22">
        <f t="shared" si="29"/>
        <v>4.147119344569921</v>
      </c>
      <c r="AY22">
        <f t="shared" si="30"/>
        <v>89.310734230450024</v>
      </c>
      <c r="AZ22">
        <f t="shared" si="31"/>
        <v>4.0035262037389028E-3</v>
      </c>
      <c r="BA22">
        <f t="shared" si="32"/>
        <v>2.3689080750601574</v>
      </c>
      <c r="BB22" t="s">
        <v>320</v>
      </c>
      <c r="BC22">
        <v>821.73784615384602</v>
      </c>
      <c r="BD22">
        <v>640.72</v>
      </c>
      <c r="BE22">
        <f t="shared" si="33"/>
        <v>0.33829741089962717</v>
      </c>
      <c r="BF22">
        <f t="shared" si="34"/>
        <v>0.44739186691746485</v>
      </c>
      <c r="BG22">
        <f t="shared" si="35"/>
        <v>0.87503814813684511</v>
      </c>
      <c r="BH22">
        <f t="shared" si="36"/>
        <v>0.57968581226019855</v>
      </c>
      <c r="BI22">
        <f t="shared" si="37"/>
        <v>0.90072537050864743</v>
      </c>
      <c r="BJ22">
        <f t="shared" si="38"/>
        <v>0.34883742827842301</v>
      </c>
      <c r="BK22">
        <f t="shared" si="39"/>
        <v>0.65116257172157699</v>
      </c>
      <c r="BL22">
        <f t="shared" si="40"/>
        <v>1399.98966666667</v>
      </c>
      <c r="BM22">
        <f t="shared" si="41"/>
        <v>1180.1763205580069</v>
      </c>
      <c r="BN22">
        <f t="shared" si="42"/>
        <v>0.8429893081768014</v>
      </c>
      <c r="BO22">
        <f t="shared" si="43"/>
        <v>0.19597861635360289</v>
      </c>
      <c r="BP22">
        <v>6</v>
      </c>
      <c r="BQ22">
        <v>0.5</v>
      </c>
      <c r="BR22" t="s">
        <v>296</v>
      </c>
      <c r="BS22">
        <v>2</v>
      </c>
      <c r="BT22">
        <v>1607709849.75</v>
      </c>
      <c r="BU22">
        <v>199.77010000000001</v>
      </c>
      <c r="BV22">
        <v>205.1354</v>
      </c>
      <c r="BW22">
        <v>21.851213333333298</v>
      </c>
      <c r="BX22">
        <v>19.936636666666701</v>
      </c>
      <c r="BY22">
        <v>198.63650000000001</v>
      </c>
      <c r="BZ22">
        <v>21.371580000000002</v>
      </c>
      <c r="CA22">
        <v>500.22743333333301</v>
      </c>
      <c r="CB22">
        <v>101.999</v>
      </c>
      <c r="CC22">
        <v>0.100005813333333</v>
      </c>
      <c r="CD22">
        <v>27.982043333333301</v>
      </c>
      <c r="CE22">
        <v>29.049986666666701</v>
      </c>
      <c r="CF22">
        <v>999.9</v>
      </c>
      <c r="CG22">
        <v>0</v>
      </c>
      <c r="CH22">
        <v>0</v>
      </c>
      <c r="CI22">
        <v>9997.6503333333294</v>
      </c>
      <c r="CJ22">
        <v>0</v>
      </c>
      <c r="CK22">
        <v>380.67419999999998</v>
      </c>
      <c r="CL22">
        <v>1399.98966666667</v>
      </c>
      <c r="CM22">
        <v>0.89999906666666696</v>
      </c>
      <c r="CN22">
        <v>0.100000666666667</v>
      </c>
      <c r="CO22">
        <v>0</v>
      </c>
      <c r="CP22">
        <v>821.72649999999999</v>
      </c>
      <c r="CQ22">
        <v>4.9994800000000001</v>
      </c>
      <c r="CR22">
        <v>11922.5933333333</v>
      </c>
      <c r="CS22">
        <v>11417.496666666701</v>
      </c>
      <c r="CT22">
        <v>48.287266666666703</v>
      </c>
      <c r="CU22">
        <v>50.091500000000003</v>
      </c>
      <c r="CV22">
        <v>49.272733333333299</v>
      </c>
      <c r="CW22">
        <v>49.249766666666702</v>
      </c>
      <c r="CX22">
        <v>50.237266666666599</v>
      </c>
      <c r="CY22">
        <v>1255.49</v>
      </c>
      <c r="CZ22">
        <v>139.5</v>
      </c>
      <c r="DA22">
        <v>0</v>
      </c>
      <c r="DB22">
        <v>109.299999952316</v>
      </c>
      <c r="DC22">
        <v>0</v>
      </c>
      <c r="DD22">
        <v>821.73784615384602</v>
      </c>
      <c r="DE22">
        <v>1.1357265046529099</v>
      </c>
      <c r="DF22">
        <v>-123.40170914515799</v>
      </c>
      <c r="DG22">
        <v>11923.2730769231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-4.4999999999999998E-2</v>
      </c>
      <c r="DO22">
        <v>6.0000000000000001E-3</v>
      </c>
      <c r="DP22">
        <v>1.012</v>
      </c>
      <c r="DQ22">
        <v>6.6000000000000003E-2</v>
      </c>
      <c r="DR22">
        <v>400</v>
      </c>
      <c r="DS22">
        <v>0</v>
      </c>
      <c r="DT22">
        <v>0.22</v>
      </c>
      <c r="DU22">
        <v>0.08</v>
      </c>
      <c r="DV22">
        <v>4.1437237617003602</v>
      </c>
      <c r="DW22">
        <v>0.12903749861536701</v>
      </c>
      <c r="DX22">
        <v>2.0325125731527002E-2</v>
      </c>
      <c r="DY22">
        <v>1</v>
      </c>
      <c r="DZ22">
        <v>-5.3613796774193503</v>
      </c>
      <c r="EA22">
        <v>-0.15440612903225501</v>
      </c>
      <c r="EB22">
        <v>2.3482842670680699E-2</v>
      </c>
      <c r="EC22">
        <v>1</v>
      </c>
      <c r="ED22">
        <v>1.9138141935483901</v>
      </c>
      <c r="EE22">
        <v>4.02498387096695E-2</v>
      </c>
      <c r="EF22">
        <v>8.6644489705081096E-3</v>
      </c>
      <c r="EG22">
        <v>1</v>
      </c>
      <c r="EH22">
        <v>3</v>
      </c>
      <c r="EI22">
        <v>3</v>
      </c>
      <c r="EJ22" t="s">
        <v>308</v>
      </c>
      <c r="EK22">
        <v>100</v>
      </c>
      <c r="EL22">
        <v>100</v>
      </c>
      <c r="EM22">
        <v>1.1339999999999999</v>
      </c>
      <c r="EN22">
        <v>0.47960000000000003</v>
      </c>
      <c r="EO22">
        <v>1.1794943401787199</v>
      </c>
      <c r="EP22">
        <v>-1.6043650578588901E-5</v>
      </c>
      <c r="EQ22">
        <v>-1.15305589960158E-6</v>
      </c>
      <c r="ER22">
        <v>3.6581349982770798E-10</v>
      </c>
      <c r="ES22">
        <v>6.6000000000000003E-2</v>
      </c>
      <c r="ET22">
        <v>-1.48585495900011E-2</v>
      </c>
      <c r="EU22">
        <v>2.0620247853856302E-3</v>
      </c>
      <c r="EV22">
        <v>-2.1578943166311499E-5</v>
      </c>
      <c r="EW22">
        <v>18</v>
      </c>
      <c r="EX22">
        <v>2225</v>
      </c>
      <c r="EY22">
        <v>1</v>
      </c>
      <c r="EZ22">
        <v>25</v>
      </c>
      <c r="FA22">
        <v>2684.9</v>
      </c>
      <c r="FB22">
        <v>2684.9</v>
      </c>
      <c r="FC22">
        <v>2</v>
      </c>
      <c r="FD22">
        <v>512.83900000000006</v>
      </c>
      <c r="FE22">
        <v>474.767</v>
      </c>
      <c r="FF22">
        <v>23.634599999999999</v>
      </c>
      <c r="FG22">
        <v>34.695099999999996</v>
      </c>
      <c r="FH22">
        <v>29.999400000000001</v>
      </c>
      <c r="FI22">
        <v>34.772599999999997</v>
      </c>
      <c r="FJ22">
        <v>34.825000000000003</v>
      </c>
      <c r="FK22">
        <v>11.486499999999999</v>
      </c>
      <c r="FL22">
        <v>18.6995</v>
      </c>
      <c r="FM22">
        <v>35.159100000000002</v>
      </c>
      <c r="FN22">
        <v>23.647400000000001</v>
      </c>
      <c r="FO22">
        <v>205.22200000000001</v>
      </c>
      <c r="FP22">
        <v>20.003299999999999</v>
      </c>
      <c r="FQ22">
        <v>97.685400000000001</v>
      </c>
      <c r="FR22">
        <v>101.842</v>
      </c>
    </row>
    <row r="23" spans="1:174" x14ac:dyDescent="0.25">
      <c r="A23">
        <v>7</v>
      </c>
      <c r="B23">
        <v>1607709957.5</v>
      </c>
      <c r="C23">
        <v>624.5</v>
      </c>
      <c r="D23" t="s">
        <v>321</v>
      </c>
      <c r="E23" t="s">
        <v>322</v>
      </c>
      <c r="F23" t="s">
        <v>291</v>
      </c>
      <c r="G23" t="s">
        <v>292</v>
      </c>
      <c r="H23">
        <v>1607709949.75</v>
      </c>
      <c r="I23">
        <f t="shared" si="0"/>
        <v>1.7733672614619685E-3</v>
      </c>
      <c r="J23">
        <f t="shared" si="1"/>
        <v>1.7733672614619684</v>
      </c>
      <c r="K23">
        <f t="shared" si="2"/>
        <v>6.2556325014771161</v>
      </c>
      <c r="L23">
        <f t="shared" si="3"/>
        <v>249.68440000000001</v>
      </c>
      <c r="M23">
        <f t="shared" si="4"/>
        <v>141.92843053218175</v>
      </c>
      <c r="N23">
        <f t="shared" si="5"/>
        <v>14.491252616871325</v>
      </c>
      <c r="O23">
        <f t="shared" si="6"/>
        <v>25.493410314796122</v>
      </c>
      <c r="P23">
        <f t="shared" si="7"/>
        <v>9.9606764076447807E-2</v>
      </c>
      <c r="Q23">
        <f t="shared" si="8"/>
        <v>2.9646887459047271</v>
      </c>
      <c r="R23">
        <f t="shared" si="9"/>
        <v>9.7784267271151984E-2</v>
      </c>
      <c r="S23">
        <f t="shared" si="10"/>
        <v>6.1276133661125866E-2</v>
      </c>
      <c r="T23">
        <f t="shared" si="11"/>
        <v>231.29567794406836</v>
      </c>
      <c r="U23">
        <f t="shared" si="12"/>
        <v>28.847718208190827</v>
      </c>
      <c r="V23">
        <f t="shared" si="13"/>
        <v>28.9190966666667</v>
      </c>
      <c r="W23">
        <f t="shared" si="14"/>
        <v>4.0029831827666182</v>
      </c>
      <c r="X23">
        <f t="shared" si="15"/>
        <v>58.325440602861924</v>
      </c>
      <c r="Y23">
        <f t="shared" si="16"/>
        <v>2.2076181395160828</v>
      </c>
      <c r="Z23">
        <f t="shared" si="17"/>
        <v>3.7850003646740715</v>
      </c>
      <c r="AA23">
        <f t="shared" si="18"/>
        <v>1.7953650432505355</v>
      </c>
      <c r="AB23">
        <f t="shared" si="19"/>
        <v>-78.205496230472804</v>
      </c>
      <c r="AC23">
        <f t="shared" si="20"/>
        <v>-154.01813338159278</v>
      </c>
      <c r="AD23">
        <f t="shared" si="21"/>
        <v>-11.373548312958924</v>
      </c>
      <c r="AE23">
        <f t="shared" si="22"/>
        <v>-12.301499980956152</v>
      </c>
      <c r="AF23">
        <v>0</v>
      </c>
      <c r="AG23">
        <v>0</v>
      </c>
      <c r="AH23">
        <f t="shared" si="23"/>
        <v>1</v>
      </c>
      <c r="AI23">
        <f t="shared" si="24"/>
        <v>0</v>
      </c>
      <c r="AJ23">
        <f t="shared" si="25"/>
        <v>53772.107970261743</v>
      </c>
      <c r="AK23" t="s">
        <v>293</v>
      </c>
      <c r="AL23">
        <v>10143.9</v>
      </c>
      <c r="AM23">
        <v>715.47692307692296</v>
      </c>
      <c r="AN23">
        <v>3262.08</v>
      </c>
      <c r="AO23">
        <f t="shared" si="26"/>
        <v>0.78066849277855754</v>
      </c>
      <c r="AP23">
        <v>-0.57774747981622299</v>
      </c>
      <c r="AQ23" t="s">
        <v>323</v>
      </c>
      <c r="AR23">
        <v>15346.5</v>
      </c>
      <c r="AS23">
        <v>826.22138461538498</v>
      </c>
      <c r="AT23">
        <v>999.89</v>
      </c>
      <c r="AU23">
        <f t="shared" si="27"/>
        <v>0.17368772103392871</v>
      </c>
      <c r="AV23">
        <v>0.5</v>
      </c>
      <c r="AW23">
        <f t="shared" si="28"/>
        <v>1180.2063815545428</v>
      </c>
      <c r="AX23">
        <f t="shared" si="29"/>
        <v>6.2556325014771161</v>
      </c>
      <c r="AY23">
        <f t="shared" si="30"/>
        <v>102.49367838095392</v>
      </c>
      <c r="AZ23">
        <f t="shared" si="31"/>
        <v>5.7899873175508137E-3</v>
      </c>
      <c r="BA23">
        <f t="shared" si="32"/>
        <v>2.2624388682755106</v>
      </c>
      <c r="BB23" t="s">
        <v>324</v>
      </c>
      <c r="BC23">
        <v>826.22138461538498</v>
      </c>
      <c r="BD23">
        <v>637.16999999999996</v>
      </c>
      <c r="BE23">
        <f t="shared" si="33"/>
        <v>0.36275990358939492</v>
      </c>
      <c r="BF23">
        <f t="shared" si="34"/>
        <v>0.47879525635370257</v>
      </c>
      <c r="BG23">
        <f t="shared" si="35"/>
        <v>0.86181621465116909</v>
      </c>
      <c r="BH23">
        <f t="shared" si="36"/>
        <v>0.61062106307997155</v>
      </c>
      <c r="BI23">
        <f t="shared" si="37"/>
        <v>0.88831668370293582</v>
      </c>
      <c r="BJ23">
        <f t="shared" si="38"/>
        <v>0.36923998721348017</v>
      </c>
      <c r="BK23">
        <f t="shared" si="39"/>
        <v>0.63076001278651983</v>
      </c>
      <c r="BL23">
        <f t="shared" si="40"/>
        <v>1400.0250000000001</v>
      </c>
      <c r="BM23">
        <f t="shared" si="41"/>
        <v>1180.2063815545428</v>
      </c>
      <c r="BN23">
        <f t="shared" si="42"/>
        <v>0.84298950486922919</v>
      </c>
      <c r="BO23">
        <f t="shared" si="43"/>
        <v>0.1959790097384583</v>
      </c>
      <c r="BP23">
        <v>6</v>
      </c>
      <c r="BQ23">
        <v>0.5</v>
      </c>
      <c r="BR23" t="s">
        <v>296</v>
      </c>
      <c r="BS23">
        <v>2</v>
      </c>
      <c r="BT23">
        <v>1607709949.75</v>
      </c>
      <c r="BU23">
        <v>249.68440000000001</v>
      </c>
      <c r="BV23">
        <v>257.71883333333301</v>
      </c>
      <c r="BW23">
        <v>21.621580000000002</v>
      </c>
      <c r="BX23">
        <v>19.540500000000002</v>
      </c>
      <c r="BY23">
        <v>248.5745</v>
      </c>
      <c r="BZ23">
        <v>21.1515466666667</v>
      </c>
      <c r="CA23">
        <v>500.22803333333297</v>
      </c>
      <c r="CB23">
        <v>102.00253333333301</v>
      </c>
      <c r="CC23">
        <v>0.100002166666667</v>
      </c>
      <c r="CD23">
        <v>27.955473333333298</v>
      </c>
      <c r="CE23">
        <v>28.9190966666667</v>
      </c>
      <c r="CF23">
        <v>999.9</v>
      </c>
      <c r="CG23">
        <v>0</v>
      </c>
      <c r="CH23">
        <v>0</v>
      </c>
      <c r="CI23">
        <v>10001.4136666667</v>
      </c>
      <c r="CJ23">
        <v>0</v>
      </c>
      <c r="CK23">
        <v>405.883466666667</v>
      </c>
      <c r="CL23">
        <v>1400.0250000000001</v>
      </c>
      <c r="CM23">
        <v>0.89999363333333304</v>
      </c>
      <c r="CN23">
        <v>0.100006186666667</v>
      </c>
      <c r="CO23">
        <v>0</v>
      </c>
      <c r="CP23">
        <v>826.15610000000004</v>
      </c>
      <c r="CQ23">
        <v>4.9994800000000001</v>
      </c>
      <c r="CR23">
        <v>11976.9533333333</v>
      </c>
      <c r="CS23">
        <v>11417.7633333333</v>
      </c>
      <c r="CT23">
        <v>47.543466666666703</v>
      </c>
      <c r="CU23">
        <v>49.356033333333301</v>
      </c>
      <c r="CV23">
        <v>48.543466666666703</v>
      </c>
      <c r="CW23">
        <v>48.566299999999998</v>
      </c>
      <c r="CX23">
        <v>49.564233333333299</v>
      </c>
      <c r="CY23">
        <v>1255.5123333333299</v>
      </c>
      <c r="CZ23">
        <v>139.512666666667</v>
      </c>
      <c r="DA23">
        <v>0</v>
      </c>
      <c r="DB23">
        <v>99.599999904632597</v>
      </c>
      <c r="DC23">
        <v>0</v>
      </c>
      <c r="DD23">
        <v>826.22138461538498</v>
      </c>
      <c r="DE23">
        <v>3.3665641107384299</v>
      </c>
      <c r="DF23">
        <v>287.00854722809402</v>
      </c>
      <c r="DG23">
        <v>11979.6538461538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-4.4999999999999998E-2</v>
      </c>
      <c r="DO23">
        <v>6.0000000000000001E-3</v>
      </c>
      <c r="DP23">
        <v>1.012</v>
      </c>
      <c r="DQ23">
        <v>6.6000000000000003E-2</v>
      </c>
      <c r="DR23">
        <v>400</v>
      </c>
      <c r="DS23">
        <v>0</v>
      </c>
      <c r="DT23">
        <v>0.22</v>
      </c>
      <c r="DU23">
        <v>0.08</v>
      </c>
      <c r="DV23">
        <v>6.2551967706491904</v>
      </c>
      <c r="DW23">
        <v>-0.16523179732300899</v>
      </c>
      <c r="DX23">
        <v>2.49950463445195E-2</v>
      </c>
      <c r="DY23">
        <v>1</v>
      </c>
      <c r="DZ23">
        <v>-8.0350370967741895</v>
      </c>
      <c r="EA23">
        <v>0.12680080645163</v>
      </c>
      <c r="EB23">
        <v>2.8724899078241498E-2</v>
      </c>
      <c r="EC23">
        <v>1</v>
      </c>
      <c r="ED23">
        <v>2.0800170967741902</v>
      </c>
      <c r="EE23">
        <v>8.8963548387093805E-2</v>
      </c>
      <c r="EF23">
        <v>8.8697231267651899E-3</v>
      </c>
      <c r="EG23">
        <v>1</v>
      </c>
      <c r="EH23">
        <v>3</v>
      </c>
      <c r="EI23">
        <v>3</v>
      </c>
      <c r="EJ23" t="s">
        <v>308</v>
      </c>
      <c r="EK23">
        <v>100</v>
      </c>
      <c r="EL23">
        <v>100</v>
      </c>
      <c r="EM23">
        <v>1.1100000000000001</v>
      </c>
      <c r="EN23">
        <v>0.47</v>
      </c>
      <c r="EO23">
        <v>1.1794943401787199</v>
      </c>
      <c r="EP23">
        <v>-1.6043650578588901E-5</v>
      </c>
      <c r="EQ23">
        <v>-1.15305589960158E-6</v>
      </c>
      <c r="ER23">
        <v>3.6581349982770798E-10</v>
      </c>
      <c r="ES23">
        <v>6.6000000000000003E-2</v>
      </c>
      <c r="ET23">
        <v>-1.48585495900011E-2</v>
      </c>
      <c r="EU23">
        <v>2.0620247853856302E-3</v>
      </c>
      <c r="EV23">
        <v>-2.1578943166311499E-5</v>
      </c>
      <c r="EW23">
        <v>18</v>
      </c>
      <c r="EX23">
        <v>2225</v>
      </c>
      <c r="EY23">
        <v>1</v>
      </c>
      <c r="EZ23">
        <v>25</v>
      </c>
      <c r="FA23">
        <v>2686.6</v>
      </c>
      <c r="FB23">
        <v>2686.6</v>
      </c>
      <c r="FC23">
        <v>2</v>
      </c>
      <c r="FD23">
        <v>512.98400000000004</v>
      </c>
      <c r="FE23">
        <v>475.96899999999999</v>
      </c>
      <c r="FF23">
        <v>24.1206</v>
      </c>
      <c r="FG23">
        <v>34.477699999999999</v>
      </c>
      <c r="FH23">
        <v>29.998899999999999</v>
      </c>
      <c r="FI23">
        <v>34.605400000000003</v>
      </c>
      <c r="FJ23">
        <v>34.665100000000002</v>
      </c>
      <c r="FK23">
        <v>13.601100000000001</v>
      </c>
      <c r="FL23">
        <v>18.132300000000001</v>
      </c>
      <c r="FM23">
        <v>35.159100000000002</v>
      </c>
      <c r="FN23">
        <v>24.1327</v>
      </c>
      <c r="FO23">
        <v>257.94099999999997</v>
      </c>
      <c r="FP23">
        <v>19.629799999999999</v>
      </c>
      <c r="FQ23">
        <v>97.735699999999994</v>
      </c>
      <c r="FR23">
        <v>101.89</v>
      </c>
    </row>
    <row r="24" spans="1:174" x14ac:dyDescent="0.25">
      <c r="A24">
        <v>8</v>
      </c>
      <c r="B24">
        <v>1607710062.5</v>
      </c>
      <c r="C24">
        <v>729.5</v>
      </c>
      <c r="D24" t="s">
        <v>325</v>
      </c>
      <c r="E24" t="s">
        <v>326</v>
      </c>
      <c r="F24" t="s">
        <v>291</v>
      </c>
      <c r="G24" t="s">
        <v>292</v>
      </c>
      <c r="H24">
        <v>1607710054.75</v>
      </c>
      <c r="I24">
        <f t="shared" si="0"/>
        <v>1.7918415366336511E-3</v>
      </c>
      <c r="J24">
        <f t="shared" si="1"/>
        <v>1.7918415366336511</v>
      </c>
      <c r="K24">
        <f t="shared" si="2"/>
        <v>11.804492724412734</v>
      </c>
      <c r="L24">
        <f t="shared" si="3"/>
        <v>399.32060000000001</v>
      </c>
      <c r="M24">
        <f t="shared" si="4"/>
        <v>199.79872703995991</v>
      </c>
      <c r="N24">
        <f t="shared" si="5"/>
        <v>20.398258397871984</v>
      </c>
      <c r="O24">
        <f t="shared" si="6"/>
        <v>40.768251645388034</v>
      </c>
      <c r="P24">
        <f t="shared" si="7"/>
        <v>0.10056174235952964</v>
      </c>
      <c r="Q24">
        <f t="shared" si="8"/>
        <v>2.9642029240548275</v>
      </c>
      <c r="R24">
        <f t="shared" si="9"/>
        <v>9.8704184551842072E-2</v>
      </c>
      <c r="S24">
        <f t="shared" si="10"/>
        <v>6.1854151573043428E-2</v>
      </c>
      <c r="T24">
        <f t="shared" si="11"/>
        <v>231.2922727567144</v>
      </c>
      <c r="U24">
        <f t="shared" si="12"/>
        <v>28.844997680923999</v>
      </c>
      <c r="V24">
        <f t="shared" si="13"/>
        <v>28.8146533333333</v>
      </c>
      <c r="W24">
        <f t="shared" si="14"/>
        <v>3.9788397195086467</v>
      </c>
      <c r="X24">
        <f t="shared" si="15"/>
        <v>57.625670100198199</v>
      </c>
      <c r="Y24">
        <f t="shared" si="16"/>
        <v>2.1813752009602672</v>
      </c>
      <c r="Z24">
        <f t="shared" si="17"/>
        <v>3.7854227068723745</v>
      </c>
      <c r="AA24">
        <f t="shared" si="18"/>
        <v>1.7974645185483795</v>
      </c>
      <c r="AB24">
        <f t="shared" si="19"/>
        <v>-79.020211765544019</v>
      </c>
      <c r="AC24">
        <f t="shared" si="20"/>
        <v>-136.99644955382263</v>
      </c>
      <c r="AD24">
        <f t="shared" si="21"/>
        <v>-10.113064498250331</v>
      </c>
      <c r="AE24">
        <f t="shared" si="22"/>
        <v>5.1625469390974104</v>
      </c>
      <c r="AF24">
        <v>0</v>
      </c>
      <c r="AG24">
        <v>0</v>
      </c>
      <c r="AH24">
        <f t="shared" si="23"/>
        <v>1</v>
      </c>
      <c r="AI24">
        <f t="shared" si="24"/>
        <v>0</v>
      </c>
      <c r="AJ24">
        <f t="shared" si="25"/>
        <v>53757.388779752699</v>
      </c>
      <c r="AK24" t="s">
        <v>293</v>
      </c>
      <c r="AL24">
        <v>10143.9</v>
      </c>
      <c r="AM24">
        <v>715.47692307692296</v>
      </c>
      <c r="AN24">
        <v>3262.08</v>
      </c>
      <c r="AO24">
        <f t="shared" si="26"/>
        <v>0.78066849277855754</v>
      </c>
      <c r="AP24">
        <v>-0.57774747981622299</v>
      </c>
      <c r="AQ24" t="s">
        <v>327</v>
      </c>
      <c r="AR24">
        <v>15350.9</v>
      </c>
      <c r="AS24">
        <v>848.78273076923097</v>
      </c>
      <c r="AT24">
        <v>1071.97</v>
      </c>
      <c r="AU24">
        <f t="shared" si="27"/>
        <v>0.20820290608017855</v>
      </c>
      <c r="AV24">
        <v>0.5</v>
      </c>
      <c r="AW24">
        <f t="shared" si="28"/>
        <v>1180.1899715545035</v>
      </c>
      <c r="AX24">
        <f t="shared" si="29"/>
        <v>11.804492724412734</v>
      </c>
      <c r="AY24">
        <f t="shared" si="30"/>
        <v>122.85949090216545</v>
      </c>
      <c r="AZ24">
        <f t="shared" si="31"/>
        <v>1.0491734807676359E-2</v>
      </c>
      <c r="BA24">
        <f t="shared" si="32"/>
        <v>2.0430702351744916</v>
      </c>
      <c r="BB24" t="s">
        <v>328</v>
      </c>
      <c r="BC24">
        <v>848.78273076923097</v>
      </c>
      <c r="BD24">
        <v>633.46</v>
      </c>
      <c r="BE24">
        <f t="shared" si="33"/>
        <v>0.40906928365532613</v>
      </c>
      <c r="BF24">
        <f t="shared" si="34"/>
        <v>0.50896734220603645</v>
      </c>
      <c r="BG24">
        <f t="shared" si="35"/>
        <v>0.83317862604712734</v>
      </c>
      <c r="BH24">
        <f t="shared" si="36"/>
        <v>0.62606340397159432</v>
      </c>
      <c r="BI24">
        <f t="shared" si="37"/>
        <v>0.86001231202712258</v>
      </c>
      <c r="BJ24">
        <f t="shared" si="38"/>
        <v>0.3798503915149678</v>
      </c>
      <c r="BK24">
        <f t="shared" si="39"/>
        <v>0.6201496084850322</v>
      </c>
      <c r="BL24">
        <f t="shared" si="40"/>
        <v>1400.0056666666701</v>
      </c>
      <c r="BM24">
        <f t="shared" si="41"/>
        <v>1180.1899715545035</v>
      </c>
      <c r="BN24">
        <f t="shared" si="42"/>
        <v>0.84298942472459082</v>
      </c>
      <c r="BO24">
        <f t="shared" si="43"/>
        <v>0.19597884944918198</v>
      </c>
      <c r="BP24">
        <v>6</v>
      </c>
      <c r="BQ24">
        <v>0.5</v>
      </c>
      <c r="BR24" t="s">
        <v>296</v>
      </c>
      <c r="BS24">
        <v>2</v>
      </c>
      <c r="BT24">
        <v>1607710054.75</v>
      </c>
      <c r="BU24">
        <v>399.32060000000001</v>
      </c>
      <c r="BV24">
        <v>414.337966666667</v>
      </c>
      <c r="BW24">
        <v>21.366333333333301</v>
      </c>
      <c r="BX24">
        <v>19.262996666666702</v>
      </c>
      <c r="BY24">
        <v>398.30733333333302</v>
      </c>
      <c r="BZ24">
        <v>20.906860000000002</v>
      </c>
      <c r="CA24">
        <v>500.22133333333301</v>
      </c>
      <c r="CB24">
        <v>101.99403333333299</v>
      </c>
      <c r="CC24">
        <v>0.10000249999999999</v>
      </c>
      <c r="CD24">
        <v>27.9573866666667</v>
      </c>
      <c r="CE24">
        <v>28.8146533333333</v>
      </c>
      <c r="CF24">
        <v>999.9</v>
      </c>
      <c r="CG24">
        <v>0</v>
      </c>
      <c r="CH24">
        <v>0</v>
      </c>
      <c r="CI24">
        <v>9999.4943333333304</v>
      </c>
      <c r="CJ24">
        <v>0</v>
      </c>
      <c r="CK24">
        <v>470.78006666666698</v>
      </c>
      <c r="CL24">
        <v>1400.0056666666701</v>
      </c>
      <c r="CM24">
        <v>0.89999576666666703</v>
      </c>
      <c r="CN24">
        <v>0.10000421333333299</v>
      </c>
      <c r="CO24">
        <v>0</v>
      </c>
      <c r="CP24">
        <v>848.72946666666599</v>
      </c>
      <c r="CQ24">
        <v>4.9994800000000001</v>
      </c>
      <c r="CR24">
        <v>12315.1</v>
      </c>
      <c r="CS24">
        <v>11417.62</v>
      </c>
      <c r="CT24">
        <v>46.8455333333333</v>
      </c>
      <c r="CU24">
        <v>48.645666666666699</v>
      </c>
      <c r="CV24">
        <v>47.799666666666702</v>
      </c>
      <c r="CW24">
        <v>47.908066666666699</v>
      </c>
      <c r="CX24">
        <v>48.929000000000002</v>
      </c>
      <c r="CY24">
        <v>1255.49866666667</v>
      </c>
      <c r="CZ24">
        <v>139.50700000000001</v>
      </c>
      <c r="DA24">
        <v>0</v>
      </c>
      <c r="DB24">
        <v>104.700000047684</v>
      </c>
      <c r="DC24">
        <v>0</v>
      </c>
      <c r="DD24">
        <v>848.78273076923097</v>
      </c>
      <c r="DE24">
        <v>7.4500854779470602</v>
      </c>
      <c r="DF24">
        <v>-48.601709069256898</v>
      </c>
      <c r="DG24">
        <v>12315.3615384615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-4.4999999999999998E-2</v>
      </c>
      <c r="DO24">
        <v>6.0000000000000001E-3</v>
      </c>
      <c r="DP24">
        <v>1.012</v>
      </c>
      <c r="DQ24">
        <v>6.6000000000000003E-2</v>
      </c>
      <c r="DR24">
        <v>400</v>
      </c>
      <c r="DS24">
        <v>0</v>
      </c>
      <c r="DT24">
        <v>0.22</v>
      </c>
      <c r="DU24">
        <v>0.08</v>
      </c>
      <c r="DV24">
        <v>11.8045896837654</v>
      </c>
      <c r="DW24">
        <v>-9.5977095497946002E-2</v>
      </c>
      <c r="DX24">
        <v>3.7846347616168001E-2</v>
      </c>
      <c r="DY24">
        <v>1</v>
      </c>
      <c r="DZ24">
        <v>-15.019180645161301</v>
      </c>
      <c r="EA24">
        <v>0.11340967741937399</v>
      </c>
      <c r="EB24">
        <v>4.7962279663830702E-2</v>
      </c>
      <c r="EC24">
        <v>1</v>
      </c>
      <c r="ED24">
        <v>2.1044451612903199</v>
      </c>
      <c r="EE24">
        <v>-0.111763548387096</v>
      </c>
      <c r="EF24">
        <v>1.08616742222122E-2</v>
      </c>
      <c r="EG24">
        <v>1</v>
      </c>
      <c r="EH24">
        <v>3</v>
      </c>
      <c r="EI24">
        <v>3</v>
      </c>
      <c r="EJ24" t="s">
        <v>308</v>
      </c>
      <c r="EK24">
        <v>100</v>
      </c>
      <c r="EL24">
        <v>100</v>
      </c>
      <c r="EM24">
        <v>1.0129999999999999</v>
      </c>
      <c r="EN24">
        <v>0.45960000000000001</v>
      </c>
      <c r="EO24">
        <v>1.1794943401787199</v>
      </c>
      <c r="EP24">
        <v>-1.6043650578588901E-5</v>
      </c>
      <c r="EQ24">
        <v>-1.15305589960158E-6</v>
      </c>
      <c r="ER24">
        <v>3.6581349982770798E-10</v>
      </c>
      <c r="ES24">
        <v>6.6000000000000003E-2</v>
      </c>
      <c r="ET24">
        <v>-1.48585495900011E-2</v>
      </c>
      <c r="EU24">
        <v>2.0620247853856302E-3</v>
      </c>
      <c r="EV24">
        <v>-2.1578943166311499E-5</v>
      </c>
      <c r="EW24">
        <v>18</v>
      </c>
      <c r="EX24">
        <v>2225</v>
      </c>
      <c r="EY24">
        <v>1</v>
      </c>
      <c r="EZ24">
        <v>25</v>
      </c>
      <c r="FA24">
        <v>2688.3</v>
      </c>
      <c r="FB24">
        <v>2688.3</v>
      </c>
      <c r="FC24">
        <v>2</v>
      </c>
      <c r="FD24">
        <v>512.70000000000005</v>
      </c>
      <c r="FE24">
        <v>477.589</v>
      </c>
      <c r="FF24">
        <v>24.241599999999998</v>
      </c>
      <c r="FG24">
        <v>34.166800000000002</v>
      </c>
      <c r="FH24">
        <v>29.9986</v>
      </c>
      <c r="FI24">
        <v>34.357399999999998</v>
      </c>
      <c r="FJ24">
        <v>34.427599999999998</v>
      </c>
      <c r="FK24">
        <v>19.648700000000002</v>
      </c>
      <c r="FL24">
        <v>15.856299999999999</v>
      </c>
      <c r="FM24">
        <v>34.784500000000001</v>
      </c>
      <c r="FN24">
        <v>24.258199999999999</v>
      </c>
      <c r="FO24">
        <v>414.584</v>
      </c>
      <c r="FP24">
        <v>19.361000000000001</v>
      </c>
      <c r="FQ24">
        <v>97.805599999999998</v>
      </c>
      <c r="FR24">
        <v>101.956</v>
      </c>
    </row>
    <row r="25" spans="1:174" x14ac:dyDescent="0.25">
      <c r="A25">
        <v>9</v>
      </c>
      <c r="B25">
        <v>1607710183</v>
      </c>
      <c r="C25">
        <v>850</v>
      </c>
      <c r="D25" t="s">
        <v>329</v>
      </c>
      <c r="E25" t="s">
        <v>330</v>
      </c>
      <c r="F25" t="s">
        <v>291</v>
      </c>
      <c r="G25" t="s">
        <v>292</v>
      </c>
      <c r="H25">
        <v>1607710175</v>
      </c>
      <c r="I25">
        <f t="shared" si="0"/>
        <v>1.655452091538335E-3</v>
      </c>
      <c r="J25">
        <f t="shared" si="1"/>
        <v>1.6554520915383351</v>
      </c>
      <c r="K25">
        <f t="shared" si="2"/>
        <v>14.634563360031716</v>
      </c>
      <c r="L25">
        <f t="shared" si="3"/>
        <v>499.80438709677401</v>
      </c>
      <c r="M25">
        <f t="shared" si="4"/>
        <v>230.94559158627402</v>
      </c>
      <c r="N25">
        <f t="shared" si="5"/>
        <v>23.576748437408995</v>
      </c>
      <c r="O25">
        <f t="shared" si="6"/>
        <v>51.023975913789997</v>
      </c>
      <c r="P25">
        <f t="shared" si="7"/>
        <v>9.2029065814642236E-2</v>
      </c>
      <c r="Q25">
        <f t="shared" si="8"/>
        <v>2.9637337411383076</v>
      </c>
      <c r="R25">
        <f t="shared" si="9"/>
        <v>9.0470487423979701E-2</v>
      </c>
      <c r="S25">
        <f t="shared" si="10"/>
        <v>5.6681888057248928E-2</v>
      </c>
      <c r="T25">
        <f t="shared" si="11"/>
        <v>231.29551428594863</v>
      </c>
      <c r="U25">
        <f t="shared" si="12"/>
        <v>28.921906941502414</v>
      </c>
      <c r="V25">
        <f t="shared" si="13"/>
        <v>28.892600000000002</v>
      </c>
      <c r="W25">
        <f t="shared" si="14"/>
        <v>3.9968460644530417</v>
      </c>
      <c r="X25">
        <f t="shared" si="15"/>
        <v>57.591142994580913</v>
      </c>
      <c r="Y25">
        <f t="shared" si="16"/>
        <v>2.1853777048331446</v>
      </c>
      <c r="Z25">
        <f t="shared" si="17"/>
        <v>3.7946420077802232</v>
      </c>
      <c r="AA25">
        <f t="shared" si="18"/>
        <v>1.8114683596198971</v>
      </c>
      <c r="AB25">
        <f t="shared" si="19"/>
        <v>-73.005437236840578</v>
      </c>
      <c r="AC25">
        <f t="shared" si="20"/>
        <v>-142.7631259756271</v>
      </c>
      <c r="AD25">
        <f t="shared" si="21"/>
        <v>-10.546709111146582</v>
      </c>
      <c r="AE25">
        <f t="shared" si="22"/>
        <v>4.980241962334361</v>
      </c>
      <c r="AF25">
        <v>0</v>
      </c>
      <c r="AG25">
        <v>0</v>
      </c>
      <c r="AH25">
        <f t="shared" si="23"/>
        <v>1</v>
      </c>
      <c r="AI25">
        <f t="shared" si="24"/>
        <v>0</v>
      </c>
      <c r="AJ25">
        <f t="shared" si="25"/>
        <v>53736.100865005719</v>
      </c>
      <c r="AK25" t="s">
        <v>293</v>
      </c>
      <c r="AL25">
        <v>10143.9</v>
      </c>
      <c r="AM25">
        <v>715.47692307692296</v>
      </c>
      <c r="AN25">
        <v>3262.08</v>
      </c>
      <c r="AO25">
        <f t="shared" si="26"/>
        <v>0.78066849277855754</v>
      </c>
      <c r="AP25">
        <v>-0.57774747981622299</v>
      </c>
      <c r="AQ25" t="s">
        <v>331</v>
      </c>
      <c r="AR25">
        <v>15354.3</v>
      </c>
      <c r="AS25">
        <v>876.86853846153804</v>
      </c>
      <c r="AT25">
        <v>1134.8</v>
      </c>
      <c r="AU25">
        <f t="shared" si="27"/>
        <v>0.22729244055204612</v>
      </c>
      <c r="AV25">
        <v>0.5</v>
      </c>
      <c r="AW25">
        <f t="shared" si="28"/>
        <v>1180.2051983287536</v>
      </c>
      <c r="AX25">
        <f t="shared" si="29"/>
        <v>14.634563360031716</v>
      </c>
      <c r="AY25">
        <f t="shared" si="30"/>
        <v>134.12585994017701</v>
      </c>
      <c r="AZ25">
        <f t="shared" si="31"/>
        <v>1.2889547395139039E-2</v>
      </c>
      <c r="BA25">
        <f t="shared" si="32"/>
        <v>1.8745858301022205</v>
      </c>
      <c r="BB25" t="s">
        <v>332</v>
      </c>
      <c r="BC25">
        <v>876.86853846153804</v>
      </c>
      <c r="BD25">
        <v>638.09</v>
      </c>
      <c r="BE25">
        <f t="shared" si="33"/>
        <v>0.43770708494888966</v>
      </c>
      <c r="BF25">
        <f t="shared" si="34"/>
        <v>0.51927978405601249</v>
      </c>
      <c r="BG25">
        <f t="shared" si="35"/>
        <v>0.81070430908654378</v>
      </c>
      <c r="BH25">
        <f t="shared" si="36"/>
        <v>0.61511391987085495</v>
      </c>
      <c r="BI25">
        <f t="shared" si="37"/>
        <v>0.83534023000171564</v>
      </c>
      <c r="BJ25">
        <f t="shared" si="38"/>
        <v>0.37787561404546266</v>
      </c>
      <c r="BK25">
        <f t="shared" si="39"/>
        <v>0.62212438595453734</v>
      </c>
      <c r="BL25">
        <f t="shared" si="40"/>
        <v>1400.0235483870999</v>
      </c>
      <c r="BM25">
        <f t="shared" si="41"/>
        <v>1180.2051983287536</v>
      </c>
      <c r="BN25">
        <f t="shared" si="42"/>
        <v>0.84298953377492225</v>
      </c>
      <c r="BO25">
        <f t="shared" si="43"/>
        <v>0.19597906754984468</v>
      </c>
      <c r="BP25">
        <v>6</v>
      </c>
      <c r="BQ25">
        <v>0.5</v>
      </c>
      <c r="BR25" t="s">
        <v>296</v>
      </c>
      <c r="BS25">
        <v>2</v>
      </c>
      <c r="BT25">
        <v>1607710175</v>
      </c>
      <c r="BU25">
        <v>499.80438709677401</v>
      </c>
      <c r="BV25">
        <v>518.35054838709698</v>
      </c>
      <c r="BW25">
        <v>21.4068258064516</v>
      </c>
      <c r="BX25">
        <v>19.463667741935499</v>
      </c>
      <c r="BY25">
        <v>498.87448387096799</v>
      </c>
      <c r="BZ25">
        <v>20.945699999999999</v>
      </c>
      <c r="CA25">
        <v>500.221</v>
      </c>
      <c r="CB25">
        <v>101.987870967742</v>
      </c>
      <c r="CC25">
        <v>0.100020277419355</v>
      </c>
      <c r="CD25">
        <v>27.999106451612899</v>
      </c>
      <c r="CE25">
        <v>28.892600000000002</v>
      </c>
      <c r="CF25">
        <v>999.9</v>
      </c>
      <c r="CG25">
        <v>0</v>
      </c>
      <c r="CH25">
        <v>0</v>
      </c>
      <c r="CI25">
        <v>9997.4403225806509</v>
      </c>
      <c r="CJ25">
        <v>0</v>
      </c>
      <c r="CK25">
        <v>437.33958064516099</v>
      </c>
      <c r="CL25">
        <v>1400.0235483870999</v>
      </c>
      <c r="CM25">
        <v>0.89999122580645197</v>
      </c>
      <c r="CN25">
        <v>0.10000887419354799</v>
      </c>
      <c r="CO25">
        <v>0</v>
      </c>
      <c r="CP25">
        <v>876.80370967741999</v>
      </c>
      <c r="CQ25">
        <v>4.9994800000000001</v>
      </c>
      <c r="CR25">
        <v>12597.587096774199</v>
      </c>
      <c r="CS25">
        <v>11417.751612903199</v>
      </c>
      <c r="CT25">
        <v>46.344354838709698</v>
      </c>
      <c r="CU25">
        <v>48.043999999999997</v>
      </c>
      <c r="CV25">
        <v>47.227580645161297</v>
      </c>
      <c r="CW25">
        <v>47.449129032258</v>
      </c>
      <c r="CX25">
        <v>48.417064516129003</v>
      </c>
      <c r="CY25">
        <v>1255.5096774193501</v>
      </c>
      <c r="CZ25">
        <v>139.51387096774201</v>
      </c>
      <c r="DA25">
        <v>0</v>
      </c>
      <c r="DB25">
        <v>119.700000047684</v>
      </c>
      <c r="DC25">
        <v>0</v>
      </c>
      <c r="DD25">
        <v>876.86853846153804</v>
      </c>
      <c r="DE25">
        <v>7.7124786358864501</v>
      </c>
      <c r="DF25">
        <v>-29.7914529800595</v>
      </c>
      <c r="DG25">
        <v>12597.353846153799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-4.4999999999999998E-2</v>
      </c>
      <c r="DO25">
        <v>6.0000000000000001E-3</v>
      </c>
      <c r="DP25">
        <v>1.012</v>
      </c>
      <c r="DQ25">
        <v>6.6000000000000003E-2</v>
      </c>
      <c r="DR25">
        <v>400</v>
      </c>
      <c r="DS25">
        <v>0</v>
      </c>
      <c r="DT25">
        <v>0.22</v>
      </c>
      <c r="DU25">
        <v>0.08</v>
      </c>
      <c r="DV25">
        <v>14.634207747134599</v>
      </c>
      <c r="DW25">
        <v>-4.3517384925489601E-2</v>
      </c>
      <c r="DX25">
        <v>1.4919306284399801E-2</v>
      </c>
      <c r="DY25">
        <v>1</v>
      </c>
      <c r="DZ25">
        <v>-18.5461387096774</v>
      </c>
      <c r="EA25">
        <v>0.29705322580646998</v>
      </c>
      <c r="EB25">
        <v>3.70873048222733E-2</v>
      </c>
      <c r="EC25">
        <v>0</v>
      </c>
      <c r="ED25">
        <v>1.94315709677419</v>
      </c>
      <c r="EE25">
        <v>-0.52227774193549104</v>
      </c>
      <c r="EF25">
        <v>4.92449400180133E-2</v>
      </c>
      <c r="EG25">
        <v>0</v>
      </c>
      <c r="EH25">
        <v>1</v>
      </c>
      <c r="EI25">
        <v>3</v>
      </c>
      <c r="EJ25" t="s">
        <v>333</v>
      </c>
      <c r="EK25">
        <v>100</v>
      </c>
      <c r="EL25">
        <v>100</v>
      </c>
      <c r="EM25">
        <v>0.93</v>
      </c>
      <c r="EN25">
        <v>0.46300000000000002</v>
      </c>
      <c r="EO25">
        <v>1.1794943401787199</v>
      </c>
      <c r="EP25">
        <v>-1.6043650578588901E-5</v>
      </c>
      <c r="EQ25">
        <v>-1.15305589960158E-6</v>
      </c>
      <c r="ER25">
        <v>3.6581349982770798E-10</v>
      </c>
      <c r="ES25">
        <v>6.6000000000000003E-2</v>
      </c>
      <c r="ET25">
        <v>-1.48585495900011E-2</v>
      </c>
      <c r="EU25">
        <v>2.0620247853856302E-3</v>
      </c>
      <c r="EV25">
        <v>-2.1578943166311499E-5</v>
      </c>
      <c r="EW25">
        <v>18</v>
      </c>
      <c r="EX25">
        <v>2225</v>
      </c>
      <c r="EY25">
        <v>1</v>
      </c>
      <c r="EZ25">
        <v>25</v>
      </c>
      <c r="FA25">
        <v>2690.3</v>
      </c>
      <c r="FB25">
        <v>2690.3</v>
      </c>
      <c r="FC25">
        <v>2</v>
      </c>
      <c r="FD25">
        <v>512.27700000000004</v>
      </c>
      <c r="FE25">
        <v>479.70499999999998</v>
      </c>
      <c r="FF25">
        <v>24.184699999999999</v>
      </c>
      <c r="FG25">
        <v>33.845500000000001</v>
      </c>
      <c r="FH25">
        <v>29.999600000000001</v>
      </c>
      <c r="FI25">
        <v>34.07</v>
      </c>
      <c r="FJ25">
        <v>34.145400000000002</v>
      </c>
      <c r="FK25">
        <v>23.494499999999999</v>
      </c>
      <c r="FL25">
        <v>12.591100000000001</v>
      </c>
      <c r="FM25">
        <v>35.918599999999998</v>
      </c>
      <c r="FN25">
        <v>24.117999999999999</v>
      </c>
      <c r="FO25">
        <v>518.31700000000001</v>
      </c>
      <c r="FP25">
        <v>19.599599999999999</v>
      </c>
      <c r="FQ25">
        <v>97.863200000000006</v>
      </c>
      <c r="FR25">
        <v>102.009</v>
      </c>
    </row>
    <row r="26" spans="1:174" x14ac:dyDescent="0.25">
      <c r="A26">
        <v>10</v>
      </c>
      <c r="B26">
        <v>1607710288.5</v>
      </c>
      <c r="C26">
        <v>955.5</v>
      </c>
      <c r="D26" t="s">
        <v>334</v>
      </c>
      <c r="E26" t="s">
        <v>335</v>
      </c>
      <c r="F26" t="s">
        <v>291</v>
      </c>
      <c r="G26" t="s">
        <v>292</v>
      </c>
      <c r="H26">
        <v>1607710280.5</v>
      </c>
      <c r="I26">
        <f t="shared" si="0"/>
        <v>1.5391158379833786E-3</v>
      </c>
      <c r="J26">
        <f t="shared" si="1"/>
        <v>1.5391158379833787</v>
      </c>
      <c r="K26">
        <f t="shared" si="2"/>
        <v>17.066263993594266</v>
      </c>
      <c r="L26">
        <f t="shared" si="3"/>
        <v>599.617387096774</v>
      </c>
      <c r="M26">
        <f t="shared" si="4"/>
        <v>263.15991093786857</v>
      </c>
      <c r="N26">
        <f t="shared" si="5"/>
        <v>26.868310714181099</v>
      </c>
      <c r="O26">
        <f t="shared" si="6"/>
        <v>61.220214768750346</v>
      </c>
      <c r="P26">
        <f t="shared" si="7"/>
        <v>8.5470102725459712E-2</v>
      </c>
      <c r="Q26">
        <f t="shared" si="8"/>
        <v>2.9640723155179791</v>
      </c>
      <c r="R26">
        <f t="shared" si="9"/>
        <v>8.4124168534388519E-2</v>
      </c>
      <c r="S26">
        <f t="shared" si="10"/>
        <v>5.2696766610854789E-2</v>
      </c>
      <c r="T26">
        <f t="shared" si="11"/>
        <v>231.29213969667816</v>
      </c>
      <c r="U26">
        <f t="shared" si="12"/>
        <v>28.942552869396863</v>
      </c>
      <c r="V26">
        <f t="shared" si="13"/>
        <v>28.925799999999999</v>
      </c>
      <c r="W26">
        <f t="shared" si="14"/>
        <v>4.0045371006088306</v>
      </c>
      <c r="X26">
        <f t="shared" si="15"/>
        <v>57.829657097917121</v>
      </c>
      <c r="Y26">
        <f t="shared" si="16"/>
        <v>2.1932583940600829</v>
      </c>
      <c r="Z26">
        <f t="shared" si="17"/>
        <v>3.7926187083324048</v>
      </c>
      <c r="AA26">
        <f t="shared" si="18"/>
        <v>1.8112787065487477</v>
      </c>
      <c r="AB26">
        <f t="shared" si="19"/>
        <v>-67.875008455067004</v>
      </c>
      <c r="AC26">
        <f t="shared" si="20"/>
        <v>-149.54666784490908</v>
      </c>
      <c r="AD26">
        <f t="shared" si="21"/>
        <v>-11.047909741291779</v>
      </c>
      <c r="AE26">
        <f t="shared" si="22"/>
        <v>2.822553655410303</v>
      </c>
      <c r="AF26">
        <v>0</v>
      </c>
      <c r="AG26">
        <v>0</v>
      </c>
      <c r="AH26">
        <f t="shared" si="23"/>
        <v>1</v>
      </c>
      <c r="AI26">
        <f t="shared" si="24"/>
        <v>0</v>
      </c>
      <c r="AJ26">
        <f t="shared" si="25"/>
        <v>53747.858950999704</v>
      </c>
      <c r="AK26" t="s">
        <v>293</v>
      </c>
      <c r="AL26">
        <v>10143.9</v>
      </c>
      <c r="AM26">
        <v>715.47692307692296</v>
      </c>
      <c r="AN26">
        <v>3262.08</v>
      </c>
      <c r="AO26">
        <f t="shared" si="26"/>
        <v>0.78066849277855754</v>
      </c>
      <c r="AP26">
        <v>-0.57774747981622299</v>
      </c>
      <c r="AQ26" t="s">
        <v>336</v>
      </c>
      <c r="AR26">
        <v>15356.2</v>
      </c>
      <c r="AS26">
        <v>901.49932000000001</v>
      </c>
      <c r="AT26">
        <v>1181.42</v>
      </c>
      <c r="AU26">
        <f t="shared" si="27"/>
        <v>0.2369357891351086</v>
      </c>
      <c r="AV26">
        <v>0.5</v>
      </c>
      <c r="AW26">
        <f t="shared" si="28"/>
        <v>1180.1914681031667</v>
      </c>
      <c r="AX26">
        <f t="shared" si="29"/>
        <v>17.066263993594266</v>
      </c>
      <c r="AY26">
        <f t="shared" si="30"/>
        <v>139.81479841277309</v>
      </c>
      <c r="AZ26">
        <f t="shared" si="31"/>
        <v>1.4950126272111073E-2</v>
      </c>
      <c r="BA26">
        <f t="shared" si="32"/>
        <v>1.7611518342333798</v>
      </c>
      <c r="BB26" t="s">
        <v>337</v>
      </c>
      <c r="BC26">
        <v>901.49932000000001</v>
      </c>
      <c r="BD26">
        <v>640.69000000000005</v>
      </c>
      <c r="BE26">
        <f t="shared" si="33"/>
        <v>0.45769497723079</v>
      </c>
      <c r="BF26">
        <f t="shared" si="34"/>
        <v>0.51767181402918283</v>
      </c>
      <c r="BG26">
        <f t="shared" si="35"/>
        <v>0.7937239403522558</v>
      </c>
      <c r="BH26">
        <f t="shared" si="36"/>
        <v>0.60076153904570706</v>
      </c>
      <c r="BI26">
        <f t="shared" si="37"/>
        <v>0.81703349016366889</v>
      </c>
      <c r="BJ26">
        <f t="shared" si="38"/>
        <v>0.36790616162678541</v>
      </c>
      <c r="BK26">
        <f t="shared" si="39"/>
        <v>0.63209383837321464</v>
      </c>
      <c r="BL26">
        <f t="shared" si="40"/>
        <v>1400.00774193548</v>
      </c>
      <c r="BM26">
        <f t="shared" si="41"/>
        <v>1180.1914681031667</v>
      </c>
      <c r="BN26">
        <f t="shared" si="42"/>
        <v>0.84298924409630605</v>
      </c>
      <c r="BO26">
        <f t="shared" si="43"/>
        <v>0.19597848819261224</v>
      </c>
      <c r="BP26">
        <v>6</v>
      </c>
      <c r="BQ26">
        <v>0.5</v>
      </c>
      <c r="BR26" t="s">
        <v>296</v>
      </c>
      <c r="BS26">
        <v>2</v>
      </c>
      <c r="BT26">
        <v>1607710280.5</v>
      </c>
      <c r="BU26">
        <v>599.617387096774</v>
      </c>
      <c r="BV26">
        <v>621.19554838709701</v>
      </c>
      <c r="BW26">
        <v>21.4817258064516</v>
      </c>
      <c r="BX26">
        <v>19.6752</v>
      </c>
      <c r="BY26">
        <v>598.78232258064497</v>
      </c>
      <c r="BZ26">
        <v>21.0174870967742</v>
      </c>
      <c r="CA26">
        <v>500.20419354838702</v>
      </c>
      <c r="CB26">
        <v>101.99880645161301</v>
      </c>
      <c r="CC26">
        <v>9.9992025806451598E-2</v>
      </c>
      <c r="CD26">
        <v>27.989958064516099</v>
      </c>
      <c r="CE26">
        <v>28.925799999999999</v>
      </c>
      <c r="CF26">
        <v>999.9</v>
      </c>
      <c r="CG26">
        <v>0</v>
      </c>
      <c r="CH26">
        <v>0</v>
      </c>
      <c r="CI26">
        <v>9998.2864516128993</v>
      </c>
      <c r="CJ26">
        <v>0</v>
      </c>
      <c r="CK26">
        <v>405.73074193548399</v>
      </c>
      <c r="CL26">
        <v>1400.00774193548</v>
      </c>
      <c r="CM26">
        <v>0.90000400000000003</v>
      </c>
      <c r="CN26">
        <v>9.9996400000000096E-2</v>
      </c>
      <c r="CO26">
        <v>0</v>
      </c>
      <c r="CP26">
        <v>901.50158064516097</v>
      </c>
      <c r="CQ26">
        <v>4.9994800000000001</v>
      </c>
      <c r="CR26">
        <v>12843.4548387097</v>
      </c>
      <c r="CS26">
        <v>11417.651612903201</v>
      </c>
      <c r="CT26">
        <v>46.036000000000001</v>
      </c>
      <c r="CU26">
        <v>47.685000000000002</v>
      </c>
      <c r="CV26">
        <v>46.884967741935498</v>
      </c>
      <c r="CW26">
        <v>47.161000000000001</v>
      </c>
      <c r="CX26">
        <v>48.116741935483901</v>
      </c>
      <c r="CY26">
        <v>1255.5170967741899</v>
      </c>
      <c r="CZ26">
        <v>139.49967741935501</v>
      </c>
      <c r="DA26">
        <v>0</v>
      </c>
      <c r="DB26">
        <v>104.59999990463299</v>
      </c>
      <c r="DC26">
        <v>0</v>
      </c>
      <c r="DD26">
        <v>901.49932000000001</v>
      </c>
      <c r="DE26">
        <v>1.7276153924716799</v>
      </c>
      <c r="DF26">
        <v>19.923076977868501</v>
      </c>
      <c r="DG26">
        <v>12843.62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-4.4999999999999998E-2</v>
      </c>
      <c r="DO26">
        <v>6.0000000000000001E-3</v>
      </c>
      <c r="DP26">
        <v>1.012</v>
      </c>
      <c r="DQ26">
        <v>6.6000000000000003E-2</v>
      </c>
      <c r="DR26">
        <v>400</v>
      </c>
      <c r="DS26">
        <v>0</v>
      </c>
      <c r="DT26">
        <v>0.22</v>
      </c>
      <c r="DU26">
        <v>0.08</v>
      </c>
      <c r="DV26">
        <v>17.0723546993224</v>
      </c>
      <c r="DW26">
        <v>0.17925559768422</v>
      </c>
      <c r="DX26">
        <v>4.5985504944715302E-2</v>
      </c>
      <c r="DY26">
        <v>1</v>
      </c>
      <c r="DZ26">
        <v>-21.581509677419401</v>
      </c>
      <c r="EA26">
        <v>-0.104327419354819</v>
      </c>
      <c r="EB26">
        <v>5.1527207688307798E-2</v>
      </c>
      <c r="EC26">
        <v>1</v>
      </c>
      <c r="ED26">
        <v>1.80739870967742</v>
      </c>
      <c r="EE26">
        <v>-8.01367741935574E-2</v>
      </c>
      <c r="EF26">
        <v>2.45074380732812E-2</v>
      </c>
      <c r="EG26">
        <v>1</v>
      </c>
      <c r="EH26">
        <v>3</v>
      </c>
      <c r="EI26">
        <v>3</v>
      </c>
      <c r="EJ26" t="s">
        <v>308</v>
      </c>
      <c r="EK26">
        <v>100</v>
      </c>
      <c r="EL26">
        <v>100</v>
      </c>
      <c r="EM26">
        <v>0.83499999999999996</v>
      </c>
      <c r="EN26">
        <v>0.46689999999999998</v>
      </c>
      <c r="EO26">
        <v>1.1794943401787199</v>
      </c>
      <c r="EP26">
        <v>-1.6043650578588901E-5</v>
      </c>
      <c r="EQ26">
        <v>-1.15305589960158E-6</v>
      </c>
      <c r="ER26">
        <v>3.6581349982770798E-10</v>
      </c>
      <c r="ES26">
        <v>6.6000000000000003E-2</v>
      </c>
      <c r="ET26">
        <v>-1.48585495900011E-2</v>
      </c>
      <c r="EU26">
        <v>2.0620247853856302E-3</v>
      </c>
      <c r="EV26">
        <v>-2.1578943166311499E-5</v>
      </c>
      <c r="EW26">
        <v>18</v>
      </c>
      <c r="EX26">
        <v>2225</v>
      </c>
      <c r="EY26">
        <v>1</v>
      </c>
      <c r="EZ26">
        <v>25</v>
      </c>
      <c r="FA26">
        <v>2692.1</v>
      </c>
      <c r="FB26">
        <v>2692.1</v>
      </c>
      <c r="FC26">
        <v>2</v>
      </c>
      <c r="FD26">
        <v>512.07100000000003</v>
      </c>
      <c r="FE26">
        <v>480.46499999999997</v>
      </c>
      <c r="FF26">
        <v>24.142399999999999</v>
      </c>
      <c r="FG26">
        <v>33.677799999999998</v>
      </c>
      <c r="FH26">
        <v>29.9998</v>
      </c>
      <c r="FI26">
        <v>33.877000000000002</v>
      </c>
      <c r="FJ26">
        <v>33.950499999999998</v>
      </c>
      <c r="FK26">
        <v>27.212900000000001</v>
      </c>
      <c r="FL26">
        <v>12.1509</v>
      </c>
      <c r="FM26">
        <v>37.808</v>
      </c>
      <c r="FN26">
        <v>24.1419</v>
      </c>
      <c r="FO26">
        <v>621.29899999999998</v>
      </c>
      <c r="FP26">
        <v>19.745000000000001</v>
      </c>
      <c r="FQ26">
        <v>97.892499999999998</v>
      </c>
      <c r="FR26">
        <v>102.03400000000001</v>
      </c>
    </row>
    <row r="27" spans="1:174" x14ac:dyDescent="0.25">
      <c r="A27">
        <v>11</v>
      </c>
      <c r="B27">
        <v>1607710409</v>
      </c>
      <c r="C27">
        <v>1076</v>
      </c>
      <c r="D27" t="s">
        <v>338</v>
      </c>
      <c r="E27" t="s">
        <v>339</v>
      </c>
      <c r="F27" t="s">
        <v>291</v>
      </c>
      <c r="G27" t="s">
        <v>292</v>
      </c>
      <c r="H27">
        <v>1607710401</v>
      </c>
      <c r="I27">
        <f t="shared" si="0"/>
        <v>1.4933733655463272E-3</v>
      </c>
      <c r="J27">
        <f t="shared" si="1"/>
        <v>1.4933733655463273</v>
      </c>
      <c r="K27">
        <f t="shared" si="2"/>
        <v>18.715452481818701</v>
      </c>
      <c r="L27">
        <f t="shared" si="3"/>
        <v>699.92780645161304</v>
      </c>
      <c r="M27">
        <f t="shared" si="4"/>
        <v>321.45289812104375</v>
      </c>
      <c r="N27">
        <f t="shared" si="5"/>
        <v>32.821087968174027</v>
      </c>
      <c r="O27">
        <f t="shared" si="6"/>
        <v>71.464255700283587</v>
      </c>
      <c r="P27">
        <f t="shared" si="7"/>
        <v>8.3445052741740189E-2</v>
      </c>
      <c r="Q27">
        <f t="shared" si="8"/>
        <v>2.9642215239765255</v>
      </c>
      <c r="R27">
        <f t="shared" si="9"/>
        <v>8.2161688876240105E-2</v>
      </c>
      <c r="S27">
        <f t="shared" si="10"/>
        <v>5.1464716479835734E-2</v>
      </c>
      <c r="T27">
        <f t="shared" si="11"/>
        <v>231.28514748660317</v>
      </c>
      <c r="U27">
        <f t="shared" si="12"/>
        <v>28.961585521215273</v>
      </c>
      <c r="V27">
        <f t="shared" si="13"/>
        <v>28.960045161290299</v>
      </c>
      <c r="W27">
        <f t="shared" si="14"/>
        <v>4.0124837745893656</v>
      </c>
      <c r="X27">
        <f t="shared" si="15"/>
        <v>58.331682888973326</v>
      </c>
      <c r="Y27">
        <f t="shared" si="16"/>
        <v>2.2132483641688689</v>
      </c>
      <c r="Z27">
        <f t="shared" si="17"/>
        <v>3.7942474047619985</v>
      </c>
      <c r="AA27">
        <f t="shared" si="18"/>
        <v>1.7992354104204966</v>
      </c>
      <c r="AB27">
        <f t="shared" si="19"/>
        <v>-65.857765420593026</v>
      </c>
      <c r="AC27">
        <f t="shared" si="20"/>
        <v>-153.84991411541259</v>
      </c>
      <c r="AD27">
        <f t="shared" si="21"/>
        <v>-11.367599090789382</v>
      </c>
      <c r="AE27">
        <f t="shared" si="22"/>
        <v>0.20986885980815373</v>
      </c>
      <c r="AF27">
        <v>0</v>
      </c>
      <c r="AG27">
        <v>0</v>
      </c>
      <c r="AH27">
        <f t="shared" si="23"/>
        <v>1</v>
      </c>
      <c r="AI27">
        <f t="shared" si="24"/>
        <v>0</v>
      </c>
      <c r="AJ27">
        <f t="shared" si="25"/>
        <v>53750.978102276044</v>
      </c>
      <c r="AK27" t="s">
        <v>293</v>
      </c>
      <c r="AL27">
        <v>10143.9</v>
      </c>
      <c r="AM27">
        <v>715.47692307692296</v>
      </c>
      <c r="AN27">
        <v>3262.08</v>
      </c>
      <c r="AO27">
        <f t="shared" si="26"/>
        <v>0.78066849277855754</v>
      </c>
      <c r="AP27">
        <v>-0.57774747981622299</v>
      </c>
      <c r="AQ27" t="s">
        <v>340</v>
      </c>
      <c r="AR27">
        <v>15354.9</v>
      </c>
      <c r="AS27">
        <v>914.98030769230797</v>
      </c>
      <c r="AT27">
        <v>1205.96</v>
      </c>
      <c r="AU27">
        <f t="shared" si="27"/>
        <v>0.24128469626496074</v>
      </c>
      <c r="AV27">
        <v>0.5</v>
      </c>
      <c r="AW27">
        <f t="shared" si="28"/>
        <v>1180.1536467157885</v>
      </c>
      <c r="AX27">
        <f t="shared" si="29"/>
        <v>18.715452481818701</v>
      </c>
      <c r="AY27">
        <f t="shared" si="30"/>
        <v>142.3765070969024</v>
      </c>
      <c r="AZ27">
        <f t="shared" si="31"/>
        <v>1.6348040795641609E-2</v>
      </c>
      <c r="BA27">
        <f t="shared" si="32"/>
        <v>1.7049653388172077</v>
      </c>
      <c r="BB27" t="s">
        <v>341</v>
      </c>
      <c r="BC27">
        <v>914.98030769230797</v>
      </c>
      <c r="BD27">
        <v>640.84</v>
      </c>
      <c r="BE27">
        <f t="shared" si="33"/>
        <v>0.46860592391124078</v>
      </c>
      <c r="BF27">
        <f t="shared" si="34"/>
        <v>0.51489894590121044</v>
      </c>
      <c r="BG27">
        <f t="shared" si="35"/>
        <v>0.78440737971341812</v>
      </c>
      <c r="BH27">
        <f t="shared" si="36"/>
        <v>0.59325123739860786</v>
      </c>
      <c r="BI27">
        <f t="shared" si="37"/>
        <v>0.80739712389113216</v>
      </c>
      <c r="BJ27">
        <f t="shared" si="38"/>
        <v>0.36062835201727</v>
      </c>
      <c r="BK27">
        <f t="shared" si="39"/>
        <v>0.63937164798273005</v>
      </c>
      <c r="BL27">
        <f t="shared" si="40"/>
        <v>1399.96258064516</v>
      </c>
      <c r="BM27">
        <f t="shared" si="41"/>
        <v>1180.1536467157885</v>
      </c>
      <c r="BN27">
        <f t="shared" si="42"/>
        <v>0.84298942202578397</v>
      </c>
      <c r="BO27">
        <f t="shared" si="43"/>
        <v>0.19597884405156832</v>
      </c>
      <c r="BP27">
        <v>6</v>
      </c>
      <c r="BQ27">
        <v>0.5</v>
      </c>
      <c r="BR27" t="s">
        <v>296</v>
      </c>
      <c r="BS27">
        <v>2</v>
      </c>
      <c r="BT27">
        <v>1607710401</v>
      </c>
      <c r="BU27">
        <v>699.92780645161304</v>
      </c>
      <c r="BV27">
        <v>723.63154838709704</v>
      </c>
      <c r="BW27">
        <v>21.6767677419355</v>
      </c>
      <c r="BX27">
        <v>19.9242387096774</v>
      </c>
      <c r="BY27">
        <v>699.19819354838705</v>
      </c>
      <c r="BZ27">
        <v>21.204438709677401</v>
      </c>
      <c r="CA27">
        <v>500.19206451612899</v>
      </c>
      <c r="CB27">
        <v>102.002322580645</v>
      </c>
      <c r="CC27">
        <v>0.100001461290323</v>
      </c>
      <c r="CD27">
        <v>27.9973225806452</v>
      </c>
      <c r="CE27">
        <v>28.960045161290299</v>
      </c>
      <c r="CF27">
        <v>999.9</v>
      </c>
      <c r="CG27">
        <v>0</v>
      </c>
      <c r="CH27">
        <v>0</v>
      </c>
      <c r="CI27">
        <v>9998.7870967741892</v>
      </c>
      <c r="CJ27">
        <v>0</v>
      </c>
      <c r="CK27">
        <v>381.50429032258103</v>
      </c>
      <c r="CL27">
        <v>1399.96258064516</v>
      </c>
      <c r="CM27">
        <v>0.89999306451612904</v>
      </c>
      <c r="CN27">
        <v>0.100006880645161</v>
      </c>
      <c r="CO27">
        <v>0</v>
      </c>
      <c r="CP27">
        <v>914.98090322580697</v>
      </c>
      <c r="CQ27">
        <v>4.9994800000000001</v>
      </c>
      <c r="CR27">
        <v>12993.183870967699</v>
      </c>
      <c r="CS27">
        <v>11417.2387096774</v>
      </c>
      <c r="CT27">
        <v>46.265999999999998</v>
      </c>
      <c r="CU27">
        <v>48.080354838709702</v>
      </c>
      <c r="CV27">
        <v>47.181161290322599</v>
      </c>
      <c r="CW27">
        <v>47.771935483870898</v>
      </c>
      <c r="CX27">
        <v>48.326290322580597</v>
      </c>
      <c r="CY27">
        <v>1255.46</v>
      </c>
      <c r="CZ27">
        <v>139.502580645161</v>
      </c>
      <c r="DA27">
        <v>0</v>
      </c>
      <c r="DB27">
        <v>119.59999990463299</v>
      </c>
      <c r="DC27">
        <v>0</v>
      </c>
      <c r="DD27">
        <v>914.98030769230797</v>
      </c>
      <c r="DE27">
        <v>-6.1392820401093404</v>
      </c>
      <c r="DF27">
        <v>-67.456410346827795</v>
      </c>
      <c r="DG27">
        <v>12993.0346153846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-4.4999999999999998E-2</v>
      </c>
      <c r="DO27">
        <v>6.0000000000000001E-3</v>
      </c>
      <c r="DP27">
        <v>1.012</v>
      </c>
      <c r="DQ27">
        <v>6.6000000000000003E-2</v>
      </c>
      <c r="DR27">
        <v>400</v>
      </c>
      <c r="DS27">
        <v>0</v>
      </c>
      <c r="DT27">
        <v>0.22</v>
      </c>
      <c r="DU27">
        <v>0.08</v>
      </c>
      <c r="DV27">
        <v>18.719264717573498</v>
      </c>
      <c r="DW27">
        <v>-0.63788392036209995</v>
      </c>
      <c r="DX27">
        <v>7.86078419458002E-2</v>
      </c>
      <c r="DY27">
        <v>0</v>
      </c>
      <c r="DZ27">
        <v>-23.703690322580599</v>
      </c>
      <c r="EA27">
        <v>0.73770483870972903</v>
      </c>
      <c r="EB27">
        <v>0.10032951951939501</v>
      </c>
      <c r="EC27">
        <v>0</v>
      </c>
      <c r="ED27">
        <v>1.7525306451612901</v>
      </c>
      <c r="EE27">
        <v>7.8499354838707E-2</v>
      </c>
      <c r="EF27">
        <v>1.4220763541835499E-2</v>
      </c>
      <c r="EG27">
        <v>1</v>
      </c>
      <c r="EH27">
        <v>1</v>
      </c>
      <c r="EI27">
        <v>3</v>
      </c>
      <c r="EJ27" t="s">
        <v>333</v>
      </c>
      <c r="EK27">
        <v>100</v>
      </c>
      <c r="EL27">
        <v>100</v>
      </c>
      <c r="EM27">
        <v>0.73</v>
      </c>
      <c r="EN27">
        <v>0.47299999999999998</v>
      </c>
      <c r="EO27">
        <v>1.1794943401787199</v>
      </c>
      <c r="EP27">
        <v>-1.6043650578588901E-5</v>
      </c>
      <c r="EQ27">
        <v>-1.15305589960158E-6</v>
      </c>
      <c r="ER27">
        <v>3.6581349982770798E-10</v>
      </c>
      <c r="ES27">
        <v>6.6000000000000003E-2</v>
      </c>
      <c r="ET27">
        <v>-1.48585495900011E-2</v>
      </c>
      <c r="EU27">
        <v>2.0620247853856302E-3</v>
      </c>
      <c r="EV27">
        <v>-2.1578943166311499E-5</v>
      </c>
      <c r="EW27">
        <v>18</v>
      </c>
      <c r="EX27">
        <v>2225</v>
      </c>
      <c r="EY27">
        <v>1</v>
      </c>
      <c r="EZ27">
        <v>25</v>
      </c>
      <c r="FA27">
        <v>2694.1</v>
      </c>
      <c r="FB27">
        <v>2694.1</v>
      </c>
      <c r="FC27">
        <v>2</v>
      </c>
      <c r="FD27">
        <v>511.464</v>
      </c>
      <c r="FE27">
        <v>481.04700000000003</v>
      </c>
      <c r="FF27">
        <v>24.0871</v>
      </c>
      <c r="FG27">
        <v>33.608199999999997</v>
      </c>
      <c r="FH27">
        <v>30</v>
      </c>
      <c r="FI27">
        <v>33.7485</v>
      </c>
      <c r="FJ27">
        <v>33.814100000000003</v>
      </c>
      <c r="FK27">
        <v>30.807200000000002</v>
      </c>
      <c r="FL27">
        <v>12.621600000000001</v>
      </c>
      <c r="FM27">
        <v>40.482700000000001</v>
      </c>
      <c r="FN27">
        <v>24.084800000000001</v>
      </c>
      <c r="FO27">
        <v>723.62400000000002</v>
      </c>
      <c r="FP27">
        <v>19.895700000000001</v>
      </c>
      <c r="FQ27">
        <v>97.9</v>
      </c>
      <c r="FR27">
        <v>102.039</v>
      </c>
    </row>
    <row r="28" spans="1:174" x14ac:dyDescent="0.25">
      <c r="A28">
        <v>12</v>
      </c>
      <c r="B28">
        <v>1607710529.5</v>
      </c>
      <c r="C28">
        <v>1196.5</v>
      </c>
      <c r="D28" t="s">
        <v>342</v>
      </c>
      <c r="E28" t="s">
        <v>343</v>
      </c>
      <c r="F28" t="s">
        <v>291</v>
      </c>
      <c r="G28" t="s">
        <v>292</v>
      </c>
      <c r="H28">
        <v>1607710521.5</v>
      </c>
      <c r="I28">
        <f t="shared" si="0"/>
        <v>1.3295810472656125E-3</v>
      </c>
      <c r="J28">
        <f t="shared" si="1"/>
        <v>1.3295810472656124</v>
      </c>
      <c r="K28">
        <f t="shared" si="2"/>
        <v>19.691915556873642</v>
      </c>
      <c r="L28">
        <f t="shared" si="3"/>
        <v>800.00125806451604</v>
      </c>
      <c r="M28">
        <f t="shared" si="4"/>
        <v>354.08075314924355</v>
      </c>
      <c r="N28">
        <f t="shared" si="5"/>
        <v>36.151924350774543</v>
      </c>
      <c r="O28">
        <f t="shared" si="6"/>
        <v>81.680759840347818</v>
      </c>
      <c r="P28">
        <f t="shared" si="7"/>
        <v>7.4283294938920386E-2</v>
      </c>
      <c r="Q28">
        <f t="shared" si="8"/>
        <v>2.9644807655197658</v>
      </c>
      <c r="R28">
        <f t="shared" si="9"/>
        <v>7.3264504101201028E-2</v>
      </c>
      <c r="S28">
        <f t="shared" si="10"/>
        <v>4.5880685269924962E-2</v>
      </c>
      <c r="T28">
        <f t="shared" si="11"/>
        <v>231.29013844724847</v>
      </c>
      <c r="U28">
        <f t="shared" si="12"/>
        <v>29.009367869990768</v>
      </c>
      <c r="V28">
        <f t="shared" si="13"/>
        <v>29.038361290322602</v>
      </c>
      <c r="W28">
        <f t="shared" si="14"/>
        <v>4.0307089268314211</v>
      </c>
      <c r="X28">
        <f t="shared" si="15"/>
        <v>58.876500019150647</v>
      </c>
      <c r="Y28">
        <f t="shared" si="16"/>
        <v>2.2346671291296416</v>
      </c>
      <c r="Z28">
        <f t="shared" si="17"/>
        <v>3.7955162558962843</v>
      </c>
      <c r="AA28">
        <f t="shared" si="18"/>
        <v>1.7960417977017795</v>
      </c>
      <c r="AB28">
        <f t="shared" si="19"/>
        <v>-58.634524184413507</v>
      </c>
      <c r="AC28">
        <f t="shared" si="20"/>
        <v>-165.46328695478698</v>
      </c>
      <c r="AD28">
        <f t="shared" si="21"/>
        <v>-12.22973194895509</v>
      </c>
      <c r="AE28">
        <f t="shared" si="22"/>
        <v>-5.0374046409071127</v>
      </c>
      <c r="AF28">
        <v>0</v>
      </c>
      <c r="AG28">
        <v>0</v>
      </c>
      <c r="AH28">
        <f t="shared" si="23"/>
        <v>1</v>
      </c>
      <c r="AI28">
        <f t="shared" si="24"/>
        <v>0</v>
      </c>
      <c r="AJ28">
        <f t="shared" si="25"/>
        <v>53757.494213046411</v>
      </c>
      <c r="AK28" t="s">
        <v>293</v>
      </c>
      <c r="AL28">
        <v>10143.9</v>
      </c>
      <c r="AM28">
        <v>715.47692307692296</v>
      </c>
      <c r="AN28">
        <v>3262.08</v>
      </c>
      <c r="AO28">
        <f t="shared" si="26"/>
        <v>0.78066849277855754</v>
      </c>
      <c r="AP28">
        <v>-0.57774747981622299</v>
      </c>
      <c r="AQ28" t="s">
        <v>344</v>
      </c>
      <c r="AR28">
        <v>15352.5</v>
      </c>
      <c r="AS28">
        <v>920.33742307692296</v>
      </c>
      <c r="AT28">
        <v>1213.97</v>
      </c>
      <c r="AU28">
        <f t="shared" si="27"/>
        <v>0.24187795161583647</v>
      </c>
      <c r="AV28">
        <v>0.5</v>
      </c>
      <c r="AW28">
        <f t="shared" si="28"/>
        <v>1180.1787112319394</v>
      </c>
      <c r="AX28">
        <f t="shared" si="29"/>
        <v>19.691915556873642</v>
      </c>
      <c r="AY28">
        <f t="shared" si="30"/>
        <v>142.72960460669964</v>
      </c>
      <c r="AZ28">
        <f t="shared" si="31"/>
        <v>1.717507937042112E-2</v>
      </c>
      <c r="BA28">
        <f t="shared" si="32"/>
        <v>1.6871174740726704</v>
      </c>
      <c r="BB28" t="s">
        <v>345</v>
      </c>
      <c r="BC28">
        <v>920.33742307692296</v>
      </c>
      <c r="BD28">
        <v>643.01</v>
      </c>
      <c r="BE28">
        <f t="shared" si="33"/>
        <v>0.47032463734688668</v>
      </c>
      <c r="BF28">
        <f t="shared" si="34"/>
        <v>0.5142787181642795</v>
      </c>
      <c r="BG28">
        <f t="shared" si="35"/>
        <v>0.78199895382712181</v>
      </c>
      <c r="BH28">
        <f t="shared" si="36"/>
        <v>0.58904043108383586</v>
      </c>
      <c r="BI28">
        <f t="shared" si="37"/>
        <v>0.80425175739386146</v>
      </c>
      <c r="BJ28">
        <f t="shared" si="38"/>
        <v>0.35930991207686025</v>
      </c>
      <c r="BK28">
        <f t="shared" si="39"/>
        <v>0.64069008792313975</v>
      </c>
      <c r="BL28">
        <f t="shared" si="40"/>
        <v>1399.99225806452</v>
      </c>
      <c r="BM28">
        <f t="shared" si="41"/>
        <v>1180.1787112319394</v>
      </c>
      <c r="BN28">
        <f t="shared" si="42"/>
        <v>0.84298945542993831</v>
      </c>
      <c r="BO28">
        <f t="shared" si="43"/>
        <v>0.19597891085987676</v>
      </c>
      <c r="BP28">
        <v>6</v>
      </c>
      <c r="BQ28">
        <v>0.5</v>
      </c>
      <c r="BR28" t="s">
        <v>296</v>
      </c>
      <c r="BS28">
        <v>2</v>
      </c>
      <c r="BT28">
        <v>1607710521.5</v>
      </c>
      <c r="BU28">
        <v>800.00125806451604</v>
      </c>
      <c r="BV28">
        <v>824.89967741935504</v>
      </c>
      <c r="BW28">
        <v>21.886874193548401</v>
      </c>
      <c r="BX28">
        <v>20.326816129032299</v>
      </c>
      <c r="BY28">
        <v>799.38451612903202</v>
      </c>
      <c r="BZ28">
        <v>21.405741935483899</v>
      </c>
      <c r="CA28">
        <v>500.166258064516</v>
      </c>
      <c r="CB28">
        <v>102.000806451613</v>
      </c>
      <c r="CC28">
        <v>9.9982787096774203E-2</v>
      </c>
      <c r="CD28">
        <v>28.0030580645161</v>
      </c>
      <c r="CE28">
        <v>29.038361290322602</v>
      </c>
      <c r="CF28">
        <v>999.9</v>
      </c>
      <c r="CG28">
        <v>0</v>
      </c>
      <c r="CH28">
        <v>0</v>
      </c>
      <c r="CI28">
        <v>10000.404516129</v>
      </c>
      <c r="CJ28">
        <v>0</v>
      </c>
      <c r="CK28">
        <v>378.41800000000001</v>
      </c>
      <c r="CL28">
        <v>1399.99225806452</v>
      </c>
      <c r="CM28">
        <v>0.89999319354838703</v>
      </c>
      <c r="CN28">
        <v>0.10000668387096801</v>
      </c>
      <c r="CO28">
        <v>0</v>
      </c>
      <c r="CP28">
        <v>920.36270967741996</v>
      </c>
      <c r="CQ28">
        <v>4.9994800000000001</v>
      </c>
      <c r="CR28">
        <v>13081.7580645161</v>
      </c>
      <c r="CS28">
        <v>11417.5064516129</v>
      </c>
      <c r="CT28">
        <v>46.8181612903226</v>
      </c>
      <c r="CU28">
        <v>48.632935483871002</v>
      </c>
      <c r="CV28">
        <v>47.756</v>
      </c>
      <c r="CW28">
        <v>48.376935483871002</v>
      </c>
      <c r="CX28">
        <v>48.850612903225802</v>
      </c>
      <c r="CY28">
        <v>1255.4851612903201</v>
      </c>
      <c r="CZ28">
        <v>139.507096774194</v>
      </c>
      <c r="DA28">
        <v>0</v>
      </c>
      <c r="DB28">
        <v>119.700000047684</v>
      </c>
      <c r="DC28">
        <v>0</v>
      </c>
      <c r="DD28">
        <v>920.33742307692296</v>
      </c>
      <c r="DE28">
        <v>-7.8060512867597298</v>
      </c>
      <c r="DF28">
        <v>-109.610256441072</v>
      </c>
      <c r="DG28">
        <v>13081.234615384599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-4.4999999999999998E-2</v>
      </c>
      <c r="DO28">
        <v>6.0000000000000001E-3</v>
      </c>
      <c r="DP28">
        <v>1.012</v>
      </c>
      <c r="DQ28">
        <v>6.6000000000000003E-2</v>
      </c>
      <c r="DR28">
        <v>400</v>
      </c>
      <c r="DS28">
        <v>0</v>
      </c>
      <c r="DT28">
        <v>0.22</v>
      </c>
      <c r="DU28">
        <v>0.08</v>
      </c>
      <c r="DV28">
        <v>19.7112104606896</v>
      </c>
      <c r="DW28">
        <v>-1.2246153612800399</v>
      </c>
      <c r="DX28">
        <v>9.4586910711287803E-2</v>
      </c>
      <c r="DY28">
        <v>0</v>
      </c>
      <c r="DZ28">
        <v>-24.9035774193548</v>
      </c>
      <c r="EA28">
        <v>0.74823870967741901</v>
      </c>
      <c r="EB28">
        <v>6.9904075794585102E-2</v>
      </c>
      <c r="EC28">
        <v>0</v>
      </c>
      <c r="ED28">
        <v>1.55241677419355</v>
      </c>
      <c r="EE28">
        <v>0.919471451612902</v>
      </c>
      <c r="EF28">
        <v>7.2144384190589203E-2</v>
      </c>
      <c r="EG28">
        <v>0</v>
      </c>
      <c r="EH28">
        <v>0</v>
      </c>
      <c r="EI28">
        <v>3</v>
      </c>
      <c r="EJ28" t="s">
        <v>298</v>
      </c>
      <c r="EK28">
        <v>100</v>
      </c>
      <c r="EL28">
        <v>100</v>
      </c>
      <c r="EM28">
        <v>0.61599999999999999</v>
      </c>
      <c r="EN28">
        <v>0.48070000000000002</v>
      </c>
      <c r="EO28">
        <v>1.1794943401787199</v>
      </c>
      <c r="EP28">
        <v>-1.6043650578588901E-5</v>
      </c>
      <c r="EQ28">
        <v>-1.15305589960158E-6</v>
      </c>
      <c r="ER28">
        <v>3.6581349982770798E-10</v>
      </c>
      <c r="ES28">
        <v>6.6000000000000003E-2</v>
      </c>
      <c r="ET28">
        <v>-1.48585495900011E-2</v>
      </c>
      <c r="EU28">
        <v>2.0620247853856302E-3</v>
      </c>
      <c r="EV28">
        <v>-2.1578943166311499E-5</v>
      </c>
      <c r="EW28">
        <v>18</v>
      </c>
      <c r="EX28">
        <v>2225</v>
      </c>
      <c r="EY28">
        <v>1</v>
      </c>
      <c r="EZ28">
        <v>25</v>
      </c>
      <c r="FA28">
        <v>2696.1</v>
      </c>
      <c r="FB28">
        <v>2696.1</v>
      </c>
      <c r="FC28">
        <v>2</v>
      </c>
      <c r="FD28">
        <v>511.00099999999998</v>
      </c>
      <c r="FE28">
        <v>481.286</v>
      </c>
      <c r="FF28">
        <v>23.857299999999999</v>
      </c>
      <c r="FG28">
        <v>33.6113</v>
      </c>
      <c r="FH28">
        <v>29.999500000000001</v>
      </c>
      <c r="FI28">
        <v>33.693899999999999</v>
      </c>
      <c r="FJ28">
        <v>33.7502</v>
      </c>
      <c r="FK28">
        <v>34.298999999999999</v>
      </c>
      <c r="FL28">
        <v>13.811</v>
      </c>
      <c r="FM28">
        <v>43.549100000000003</v>
      </c>
      <c r="FN28">
        <v>23.91</v>
      </c>
      <c r="FO28">
        <v>824.81700000000001</v>
      </c>
      <c r="FP28">
        <v>20.2166</v>
      </c>
      <c r="FQ28">
        <v>97.893900000000002</v>
      </c>
      <c r="FR28">
        <v>102.03100000000001</v>
      </c>
    </row>
    <row r="29" spans="1:174" x14ac:dyDescent="0.25">
      <c r="A29">
        <v>13</v>
      </c>
      <c r="B29">
        <v>1607710650.0999999</v>
      </c>
      <c r="C29">
        <v>1317.0999999046301</v>
      </c>
      <c r="D29" t="s">
        <v>346</v>
      </c>
      <c r="E29" t="s">
        <v>347</v>
      </c>
      <c r="F29" t="s">
        <v>291</v>
      </c>
      <c r="G29" t="s">
        <v>292</v>
      </c>
      <c r="H29">
        <v>1607710642.0999999</v>
      </c>
      <c r="I29">
        <f t="shared" si="0"/>
        <v>1.1905088024031171E-3</v>
      </c>
      <c r="J29">
        <f t="shared" si="1"/>
        <v>1.1905088024031172</v>
      </c>
      <c r="K29">
        <f t="shared" si="2"/>
        <v>19.6882756056674</v>
      </c>
      <c r="L29">
        <f t="shared" si="3"/>
        <v>900.04196774193497</v>
      </c>
      <c r="M29">
        <f t="shared" si="4"/>
        <v>398.27978865431123</v>
      </c>
      <c r="N29">
        <f t="shared" si="5"/>
        <v>40.66662464231144</v>
      </c>
      <c r="O29">
        <f t="shared" si="6"/>
        <v>91.899388086341588</v>
      </c>
      <c r="P29">
        <f t="shared" si="7"/>
        <v>6.5935419097619422E-2</v>
      </c>
      <c r="Q29">
        <f t="shared" si="8"/>
        <v>2.96411301671899</v>
      </c>
      <c r="R29">
        <f t="shared" si="9"/>
        <v>6.5131308215198178E-2</v>
      </c>
      <c r="S29">
        <f t="shared" si="10"/>
        <v>4.0778496662588912E-2</v>
      </c>
      <c r="T29">
        <f t="shared" si="11"/>
        <v>231.28893865386084</v>
      </c>
      <c r="U29">
        <f t="shared" si="12"/>
        <v>29.030695930224212</v>
      </c>
      <c r="V29">
        <f t="shared" si="13"/>
        <v>29.0509967741935</v>
      </c>
      <c r="W29">
        <f t="shared" si="14"/>
        <v>4.0336561155700261</v>
      </c>
      <c r="X29">
        <f t="shared" si="15"/>
        <v>58.658417717242386</v>
      </c>
      <c r="Y29">
        <f t="shared" si="16"/>
        <v>2.2245031100497874</v>
      </c>
      <c r="Z29">
        <f t="shared" si="17"/>
        <v>3.7922998891187349</v>
      </c>
      <c r="AA29">
        <f t="shared" si="18"/>
        <v>1.8091530055202387</v>
      </c>
      <c r="AB29">
        <f t="shared" si="19"/>
        <v>-52.501438185977463</v>
      </c>
      <c r="AC29">
        <f t="shared" si="20"/>
        <v>-169.78574683954321</v>
      </c>
      <c r="AD29">
        <f t="shared" si="21"/>
        <v>-12.550653730259059</v>
      </c>
      <c r="AE29">
        <f t="shared" si="22"/>
        <v>-3.548900101918889</v>
      </c>
      <c r="AF29">
        <v>0</v>
      </c>
      <c r="AG29">
        <v>0</v>
      </c>
      <c r="AH29">
        <f t="shared" si="23"/>
        <v>1</v>
      </c>
      <c r="AI29">
        <f t="shared" si="24"/>
        <v>0</v>
      </c>
      <c r="AJ29">
        <f t="shared" si="25"/>
        <v>53749.453203893623</v>
      </c>
      <c r="AK29" t="s">
        <v>293</v>
      </c>
      <c r="AL29">
        <v>10143.9</v>
      </c>
      <c r="AM29">
        <v>715.47692307692296</v>
      </c>
      <c r="AN29">
        <v>3262.08</v>
      </c>
      <c r="AO29">
        <f t="shared" si="26"/>
        <v>0.78066849277855754</v>
      </c>
      <c r="AP29">
        <v>-0.57774747981622299</v>
      </c>
      <c r="AQ29" t="s">
        <v>348</v>
      </c>
      <c r="AR29">
        <v>15350.5</v>
      </c>
      <c r="AS29">
        <v>924.21853846153897</v>
      </c>
      <c r="AT29">
        <v>1222.05</v>
      </c>
      <c r="AU29">
        <f t="shared" si="27"/>
        <v>0.24371462832000412</v>
      </c>
      <c r="AV29">
        <v>0.5</v>
      </c>
      <c r="AW29">
        <f t="shared" si="28"/>
        <v>1180.173688651241</v>
      </c>
      <c r="AX29">
        <f t="shared" si="29"/>
        <v>19.6882756056674</v>
      </c>
      <c r="AY29">
        <f t="shared" si="30"/>
        <v>143.81279594134273</v>
      </c>
      <c r="AZ29">
        <f t="shared" si="31"/>
        <v>1.7172068213658114E-2</v>
      </c>
      <c r="BA29">
        <f t="shared" si="32"/>
        <v>1.6693506812323555</v>
      </c>
      <c r="BB29" t="s">
        <v>349</v>
      </c>
      <c r="BC29">
        <v>924.21853846153897</v>
      </c>
      <c r="BD29">
        <v>645.92999999999995</v>
      </c>
      <c r="BE29">
        <f t="shared" si="33"/>
        <v>0.47143733889775374</v>
      </c>
      <c r="BF29">
        <f t="shared" si="34"/>
        <v>0.51696080944674894</v>
      </c>
      <c r="BG29">
        <f t="shared" si="35"/>
        <v>0.7797832693079525</v>
      </c>
      <c r="BH29">
        <f t="shared" si="36"/>
        <v>0.58793385417852873</v>
      </c>
      <c r="BI29">
        <f t="shared" si="37"/>
        <v>0.80107890329923659</v>
      </c>
      <c r="BJ29">
        <f t="shared" si="38"/>
        <v>0.36130036538953769</v>
      </c>
      <c r="BK29">
        <f t="shared" si="39"/>
        <v>0.63869963461046231</v>
      </c>
      <c r="BL29">
        <f t="shared" si="40"/>
        <v>1399.9864516129001</v>
      </c>
      <c r="BM29">
        <f t="shared" si="41"/>
        <v>1180.173688651241</v>
      </c>
      <c r="BN29">
        <f t="shared" si="42"/>
        <v>0.84298936414104819</v>
      </c>
      <c r="BO29">
        <f t="shared" si="43"/>
        <v>0.19597872828209625</v>
      </c>
      <c r="BP29">
        <v>6</v>
      </c>
      <c r="BQ29">
        <v>0.5</v>
      </c>
      <c r="BR29" t="s">
        <v>296</v>
      </c>
      <c r="BS29">
        <v>2</v>
      </c>
      <c r="BT29">
        <v>1607710642.0999999</v>
      </c>
      <c r="BU29">
        <v>900.04196774193497</v>
      </c>
      <c r="BV29">
        <v>924.946129032258</v>
      </c>
      <c r="BW29">
        <v>21.786283870967701</v>
      </c>
      <c r="BX29">
        <v>20.3892225806452</v>
      </c>
      <c r="BY29">
        <v>899.543580645161</v>
      </c>
      <c r="BZ29">
        <v>21.3093741935484</v>
      </c>
      <c r="CA29">
        <v>500.15216129032302</v>
      </c>
      <c r="CB29">
        <v>102.005677419355</v>
      </c>
      <c r="CC29">
        <v>9.9992516129032302E-2</v>
      </c>
      <c r="CD29">
        <v>27.988516129032298</v>
      </c>
      <c r="CE29">
        <v>29.0509967741935</v>
      </c>
      <c r="CF29">
        <v>999.9</v>
      </c>
      <c r="CG29">
        <v>0</v>
      </c>
      <c r="CH29">
        <v>0</v>
      </c>
      <c r="CI29">
        <v>9997.8435483870999</v>
      </c>
      <c r="CJ29">
        <v>0</v>
      </c>
      <c r="CK29">
        <v>360.18987096774202</v>
      </c>
      <c r="CL29">
        <v>1399.9864516129001</v>
      </c>
      <c r="CM29">
        <v>0.89999670967741996</v>
      </c>
      <c r="CN29">
        <v>0.100003109677419</v>
      </c>
      <c r="CO29">
        <v>0</v>
      </c>
      <c r="CP29">
        <v>924.23509677419395</v>
      </c>
      <c r="CQ29">
        <v>4.9994800000000001</v>
      </c>
      <c r="CR29">
        <v>13129.4</v>
      </c>
      <c r="CS29">
        <v>11417.441935483899</v>
      </c>
      <c r="CT29">
        <v>47.304000000000002</v>
      </c>
      <c r="CU29">
        <v>49.058</v>
      </c>
      <c r="CV29">
        <v>48.245870967741901</v>
      </c>
      <c r="CW29">
        <v>48.758000000000003</v>
      </c>
      <c r="CX29">
        <v>49.277999999999999</v>
      </c>
      <c r="CY29">
        <v>1255.4841935483901</v>
      </c>
      <c r="CZ29">
        <v>139.50225806451601</v>
      </c>
      <c r="DA29">
        <v>0</v>
      </c>
      <c r="DB29">
        <v>119.60000014305101</v>
      </c>
      <c r="DC29">
        <v>0</v>
      </c>
      <c r="DD29">
        <v>924.21853846153897</v>
      </c>
      <c r="DE29">
        <v>-6.3909743619749397</v>
      </c>
      <c r="DF29">
        <v>-71.576068479417202</v>
      </c>
      <c r="DG29">
        <v>13129.2076923077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-4.4999999999999998E-2</v>
      </c>
      <c r="DO29">
        <v>6.0000000000000001E-3</v>
      </c>
      <c r="DP29">
        <v>1.012</v>
      </c>
      <c r="DQ29">
        <v>6.6000000000000003E-2</v>
      </c>
      <c r="DR29">
        <v>400</v>
      </c>
      <c r="DS29">
        <v>0</v>
      </c>
      <c r="DT29">
        <v>0.22</v>
      </c>
      <c r="DU29">
        <v>0.08</v>
      </c>
      <c r="DV29">
        <v>19.693999922911999</v>
      </c>
      <c r="DW29">
        <v>-0.52747140988107499</v>
      </c>
      <c r="DX29">
        <v>7.1277095417606906E-2</v>
      </c>
      <c r="DY29">
        <v>0</v>
      </c>
      <c r="DZ29">
        <v>-24.9041483870968</v>
      </c>
      <c r="EA29">
        <v>0.70199032258060401</v>
      </c>
      <c r="EB29">
        <v>9.4451164616422598E-2</v>
      </c>
      <c r="EC29">
        <v>0</v>
      </c>
      <c r="ED29">
        <v>1.3970658064516099</v>
      </c>
      <c r="EE29">
        <v>2.14582258064532E-2</v>
      </c>
      <c r="EF29">
        <v>2.0941592627328798E-2</v>
      </c>
      <c r="EG29">
        <v>1</v>
      </c>
      <c r="EH29">
        <v>1</v>
      </c>
      <c r="EI29">
        <v>3</v>
      </c>
      <c r="EJ29" t="s">
        <v>333</v>
      </c>
      <c r="EK29">
        <v>100</v>
      </c>
      <c r="EL29">
        <v>100</v>
      </c>
      <c r="EM29">
        <v>0.498</v>
      </c>
      <c r="EN29">
        <v>0.4768</v>
      </c>
      <c r="EO29">
        <v>1.1794943401787199</v>
      </c>
      <c r="EP29">
        <v>-1.6043650578588901E-5</v>
      </c>
      <c r="EQ29">
        <v>-1.15305589960158E-6</v>
      </c>
      <c r="ER29">
        <v>3.6581349982770798E-10</v>
      </c>
      <c r="ES29">
        <v>6.6000000000000003E-2</v>
      </c>
      <c r="ET29">
        <v>-1.48585495900011E-2</v>
      </c>
      <c r="EU29">
        <v>2.0620247853856302E-3</v>
      </c>
      <c r="EV29">
        <v>-2.1578943166311499E-5</v>
      </c>
      <c r="EW29">
        <v>18</v>
      </c>
      <c r="EX29">
        <v>2225</v>
      </c>
      <c r="EY29">
        <v>1</v>
      </c>
      <c r="EZ29">
        <v>25</v>
      </c>
      <c r="FA29">
        <v>2698.1</v>
      </c>
      <c r="FB29">
        <v>2698.1</v>
      </c>
      <c r="FC29">
        <v>2</v>
      </c>
      <c r="FD29">
        <v>510.73399999999998</v>
      </c>
      <c r="FE29">
        <v>481.233</v>
      </c>
      <c r="FF29">
        <v>23.834299999999999</v>
      </c>
      <c r="FG29">
        <v>33.658900000000003</v>
      </c>
      <c r="FH29">
        <v>30.000299999999999</v>
      </c>
      <c r="FI29">
        <v>33.693899999999999</v>
      </c>
      <c r="FJ29">
        <v>33.741199999999999</v>
      </c>
      <c r="FK29">
        <v>37.667099999999998</v>
      </c>
      <c r="FL29">
        <v>15.729100000000001</v>
      </c>
      <c r="FM29">
        <v>45.471200000000003</v>
      </c>
      <c r="FN29">
        <v>23.842700000000001</v>
      </c>
      <c r="FO29">
        <v>924.85199999999998</v>
      </c>
      <c r="FP29">
        <v>20.445499999999999</v>
      </c>
      <c r="FQ29">
        <v>97.8797</v>
      </c>
      <c r="FR29">
        <v>102.017</v>
      </c>
    </row>
    <row r="30" spans="1:174" x14ac:dyDescent="0.25">
      <c r="A30">
        <v>14</v>
      </c>
      <c r="B30">
        <v>1607710770.5999999</v>
      </c>
      <c r="C30">
        <v>1437.5999999046301</v>
      </c>
      <c r="D30" t="s">
        <v>350</v>
      </c>
      <c r="E30" t="s">
        <v>351</v>
      </c>
      <c r="F30" t="s">
        <v>291</v>
      </c>
      <c r="G30" t="s">
        <v>292</v>
      </c>
      <c r="H30">
        <v>1607710762.5999999</v>
      </c>
      <c r="I30">
        <f t="shared" si="0"/>
        <v>9.6828152093965847E-4</v>
      </c>
      <c r="J30">
        <f t="shared" si="1"/>
        <v>0.96828152093965847</v>
      </c>
      <c r="K30">
        <f t="shared" si="2"/>
        <v>21.622841425405248</v>
      </c>
      <c r="L30">
        <f t="shared" si="3"/>
        <v>1199.7261290322599</v>
      </c>
      <c r="M30">
        <f t="shared" si="4"/>
        <v>524.32143426564107</v>
      </c>
      <c r="N30">
        <f t="shared" si="5"/>
        <v>53.534875314550767</v>
      </c>
      <c r="O30">
        <f t="shared" si="6"/>
        <v>122.49582895520301</v>
      </c>
      <c r="P30">
        <f t="shared" si="7"/>
        <v>5.3658564286361135E-2</v>
      </c>
      <c r="Q30">
        <f t="shared" si="8"/>
        <v>2.9641437926448679</v>
      </c>
      <c r="R30">
        <f t="shared" si="9"/>
        <v>5.3124716877187533E-2</v>
      </c>
      <c r="S30">
        <f t="shared" si="10"/>
        <v>3.3250469381985087E-2</v>
      </c>
      <c r="T30">
        <f t="shared" si="11"/>
        <v>231.28896876007988</v>
      </c>
      <c r="U30">
        <f t="shared" si="12"/>
        <v>29.099136232745899</v>
      </c>
      <c r="V30">
        <f t="shared" si="13"/>
        <v>29.072896774193602</v>
      </c>
      <c r="W30">
        <f t="shared" si="14"/>
        <v>4.0387686757319674</v>
      </c>
      <c r="X30">
        <f t="shared" si="15"/>
        <v>58.89502986853433</v>
      </c>
      <c r="Y30">
        <f t="shared" si="16"/>
        <v>2.2349522089739091</v>
      </c>
      <c r="Z30">
        <f t="shared" si="17"/>
        <v>3.7948061389267926</v>
      </c>
      <c r="AA30">
        <f t="shared" si="18"/>
        <v>1.8038164667580583</v>
      </c>
      <c r="AB30">
        <f t="shared" si="19"/>
        <v>-42.701215073438938</v>
      </c>
      <c r="AC30">
        <f t="shared" si="20"/>
        <v>-171.47626571931858</v>
      </c>
      <c r="AD30">
        <f t="shared" si="21"/>
        <v>-12.677582644677617</v>
      </c>
      <c r="AE30">
        <f t="shared" si="22"/>
        <v>4.4339053226447618</v>
      </c>
      <c r="AF30">
        <v>0</v>
      </c>
      <c r="AG30">
        <v>0</v>
      </c>
      <c r="AH30">
        <f t="shared" si="23"/>
        <v>1</v>
      </c>
      <c r="AI30">
        <f t="shared" si="24"/>
        <v>0</v>
      </c>
      <c r="AJ30">
        <f t="shared" si="25"/>
        <v>53748.274475599988</v>
      </c>
      <c r="AK30" t="s">
        <v>293</v>
      </c>
      <c r="AL30">
        <v>10143.9</v>
      </c>
      <c r="AM30">
        <v>715.47692307692296</v>
      </c>
      <c r="AN30">
        <v>3262.08</v>
      </c>
      <c r="AO30">
        <f t="shared" si="26"/>
        <v>0.78066849277855754</v>
      </c>
      <c r="AP30">
        <v>-0.57774747981622299</v>
      </c>
      <c r="AQ30" t="s">
        <v>352</v>
      </c>
      <c r="AR30">
        <v>15348.7</v>
      </c>
      <c r="AS30">
        <v>931.02311538461504</v>
      </c>
      <c r="AT30">
        <v>1217.31</v>
      </c>
      <c r="AU30">
        <f t="shared" si="27"/>
        <v>0.23517993330818354</v>
      </c>
      <c r="AV30">
        <v>0.5</v>
      </c>
      <c r="AW30">
        <f t="shared" si="28"/>
        <v>1180.1741918770319</v>
      </c>
      <c r="AX30">
        <f t="shared" si="29"/>
        <v>21.622841425405248</v>
      </c>
      <c r="AY30">
        <f t="shared" si="30"/>
        <v>138.7766438688399</v>
      </c>
      <c r="AZ30">
        <f t="shared" si="31"/>
        <v>1.8811281468468732E-2</v>
      </c>
      <c r="BA30">
        <f t="shared" si="32"/>
        <v>1.6797446829484683</v>
      </c>
      <c r="BB30" t="s">
        <v>353</v>
      </c>
      <c r="BC30">
        <v>931.02311538461504</v>
      </c>
      <c r="BD30">
        <v>641.92999999999995</v>
      </c>
      <c r="BE30">
        <f t="shared" si="33"/>
        <v>0.47266513870747795</v>
      </c>
      <c r="BF30">
        <f t="shared" si="34"/>
        <v>0.49756141092040895</v>
      </c>
      <c r="BG30">
        <f t="shared" si="35"/>
        <v>0.78040188538824107</v>
      </c>
      <c r="BH30">
        <f t="shared" si="36"/>
        <v>0.57048229337674394</v>
      </c>
      <c r="BI30">
        <f t="shared" si="37"/>
        <v>0.80294020632009333</v>
      </c>
      <c r="BJ30">
        <f t="shared" si="38"/>
        <v>0.3430630144775631</v>
      </c>
      <c r="BK30">
        <f t="shared" si="39"/>
        <v>0.65693698552243696</v>
      </c>
      <c r="BL30">
        <f t="shared" si="40"/>
        <v>1399.9870967741899</v>
      </c>
      <c r="BM30">
        <f t="shared" si="41"/>
        <v>1180.1741918770319</v>
      </c>
      <c r="BN30">
        <f t="shared" si="42"/>
        <v>0.84298933511341312</v>
      </c>
      <c r="BO30">
        <f t="shared" si="43"/>
        <v>0.19597867022682613</v>
      </c>
      <c r="BP30">
        <v>6</v>
      </c>
      <c r="BQ30">
        <v>0.5</v>
      </c>
      <c r="BR30" t="s">
        <v>296</v>
      </c>
      <c r="BS30">
        <v>2</v>
      </c>
      <c r="BT30">
        <v>1607710762.5999999</v>
      </c>
      <c r="BU30">
        <v>1199.7261290322599</v>
      </c>
      <c r="BV30">
        <v>1227.06</v>
      </c>
      <c r="BW30">
        <v>21.889158064516099</v>
      </c>
      <c r="BX30">
        <v>20.7529677419355</v>
      </c>
      <c r="BY30">
        <v>1199.59387096774</v>
      </c>
      <c r="BZ30">
        <v>21.407941935483901</v>
      </c>
      <c r="CA30">
        <v>500.13803225806402</v>
      </c>
      <c r="CB30">
        <v>102.00316129032301</v>
      </c>
      <c r="CC30">
        <v>9.9998748387096797E-2</v>
      </c>
      <c r="CD30">
        <v>27.999848387096801</v>
      </c>
      <c r="CE30">
        <v>29.072896774193602</v>
      </c>
      <c r="CF30">
        <v>999.9</v>
      </c>
      <c r="CG30">
        <v>0</v>
      </c>
      <c r="CH30">
        <v>0</v>
      </c>
      <c r="CI30">
        <v>9998.2645161290293</v>
      </c>
      <c r="CJ30">
        <v>0</v>
      </c>
      <c r="CK30">
        <v>357.19661290322603</v>
      </c>
      <c r="CL30">
        <v>1399.9870967741899</v>
      </c>
      <c r="CM30">
        <v>0.89999632258064499</v>
      </c>
      <c r="CN30">
        <v>0.100003306451613</v>
      </c>
      <c r="CO30">
        <v>0</v>
      </c>
      <c r="CP30">
        <v>931.14658064516095</v>
      </c>
      <c r="CQ30">
        <v>4.9994800000000001</v>
      </c>
      <c r="CR30">
        <v>13246.919354838699</v>
      </c>
      <c r="CS30">
        <v>11417.467741935499</v>
      </c>
      <c r="CT30">
        <v>47.663064516128998</v>
      </c>
      <c r="CU30">
        <v>49.396999999999998</v>
      </c>
      <c r="CV30">
        <v>48.624935483870999</v>
      </c>
      <c r="CW30">
        <v>49.064032258064501</v>
      </c>
      <c r="CX30">
        <v>49.606677419354803</v>
      </c>
      <c r="CY30">
        <v>1255.4861290322599</v>
      </c>
      <c r="CZ30">
        <v>139.500967741935</v>
      </c>
      <c r="DA30">
        <v>0</v>
      </c>
      <c r="DB30">
        <v>119.700000047684</v>
      </c>
      <c r="DC30">
        <v>0</v>
      </c>
      <c r="DD30">
        <v>931.02311538461504</v>
      </c>
      <c r="DE30">
        <v>-27.345401674293601</v>
      </c>
      <c r="DF30">
        <v>-383.87692260500501</v>
      </c>
      <c r="DG30">
        <v>13245.3615384615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-4.4999999999999998E-2</v>
      </c>
      <c r="DO30">
        <v>6.0000000000000001E-3</v>
      </c>
      <c r="DP30">
        <v>1.012</v>
      </c>
      <c r="DQ30">
        <v>6.6000000000000003E-2</v>
      </c>
      <c r="DR30">
        <v>400</v>
      </c>
      <c r="DS30">
        <v>0</v>
      </c>
      <c r="DT30">
        <v>0.22</v>
      </c>
      <c r="DU30">
        <v>0.08</v>
      </c>
      <c r="DV30">
        <v>21.648709434399301</v>
      </c>
      <c r="DW30">
        <v>-1.7101011584191901</v>
      </c>
      <c r="DX30">
        <v>0.13445176599577699</v>
      </c>
      <c r="DY30">
        <v>0</v>
      </c>
      <c r="DZ30">
        <v>-27.350203225806499</v>
      </c>
      <c r="EA30">
        <v>1.9541467741936001</v>
      </c>
      <c r="EB30">
        <v>0.153302918525069</v>
      </c>
      <c r="EC30">
        <v>0</v>
      </c>
      <c r="ED30">
        <v>1.1358629032258101</v>
      </c>
      <c r="EE30">
        <v>0.109616612903221</v>
      </c>
      <c r="EF30">
        <v>9.6608512259525794E-3</v>
      </c>
      <c r="EG30">
        <v>1</v>
      </c>
      <c r="EH30">
        <v>1</v>
      </c>
      <c r="EI30">
        <v>3</v>
      </c>
      <c r="EJ30" t="s">
        <v>333</v>
      </c>
      <c r="EK30">
        <v>100</v>
      </c>
      <c r="EL30">
        <v>100</v>
      </c>
      <c r="EM30">
        <v>0.13</v>
      </c>
      <c r="EN30">
        <v>0.48149999999999998</v>
      </c>
      <c r="EO30">
        <v>1.1794943401787199</v>
      </c>
      <c r="EP30">
        <v>-1.6043650578588901E-5</v>
      </c>
      <c r="EQ30">
        <v>-1.15305589960158E-6</v>
      </c>
      <c r="ER30">
        <v>3.6581349982770798E-10</v>
      </c>
      <c r="ES30">
        <v>6.6000000000000003E-2</v>
      </c>
      <c r="ET30">
        <v>-1.48585495900011E-2</v>
      </c>
      <c r="EU30">
        <v>2.0620247853856302E-3</v>
      </c>
      <c r="EV30">
        <v>-2.1578943166311499E-5</v>
      </c>
      <c r="EW30">
        <v>18</v>
      </c>
      <c r="EX30">
        <v>2225</v>
      </c>
      <c r="EY30">
        <v>1</v>
      </c>
      <c r="EZ30">
        <v>25</v>
      </c>
      <c r="FA30">
        <v>2700.1</v>
      </c>
      <c r="FB30">
        <v>2700.1</v>
      </c>
      <c r="FC30">
        <v>2</v>
      </c>
      <c r="FD30">
        <v>510.37200000000001</v>
      </c>
      <c r="FE30">
        <v>481.94900000000001</v>
      </c>
      <c r="FF30">
        <v>23.773800000000001</v>
      </c>
      <c r="FG30">
        <v>33.704999999999998</v>
      </c>
      <c r="FH30">
        <v>30.000599999999999</v>
      </c>
      <c r="FI30">
        <v>33.7121</v>
      </c>
      <c r="FJ30">
        <v>33.756300000000003</v>
      </c>
      <c r="FK30">
        <v>47.432000000000002</v>
      </c>
      <c r="FL30">
        <v>15.3621</v>
      </c>
      <c r="FM30">
        <v>47.788699999999999</v>
      </c>
      <c r="FN30">
        <v>23.770800000000001</v>
      </c>
      <c r="FO30">
        <v>1226.8599999999999</v>
      </c>
      <c r="FP30">
        <v>20.743400000000001</v>
      </c>
      <c r="FQ30">
        <v>97.867599999999996</v>
      </c>
      <c r="FR30">
        <v>102.004</v>
      </c>
    </row>
    <row r="31" spans="1:174" x14ac:dyDescent="0.25">
      <c r="A31">
        <v>15</v>
      </c>
      <c r="B31">
        <v>1607710891.0999999</v>
      </c>
      <c r="C31">
        <v>1558.0999999046301</v>
      </c>
      <c r="D31" t="s">
        <v>354</v>
      </c>
      <c r="E31" t="s">
        <v>355</v>
      </c>
      <c r="F31" t="s">
        <v>291</v>
      </c>
      <c r="G31" t="s">
        <v>292</v>
      </c>
      <c r="H31">
        <v>1607710883.0999999</v>
      </c>
      <c r="I31">
        <f t="shared" si="0"/>
        <v>6.7917867580516618E-4</v>
      </c>
      <c r="J31">
        <f t="shared" si="1"/>
        <v>0.67917867580516622</v>
      </c>
      <c r="K31">
        <f t="shared" si="2"/>
        <v>20.943262373870862</v>
      </c>
      <c r="L31">
        <f t="shared" si="3"/>
        <v>1399.9361290322599</v>
      </c>
      <c r="M31">
        <f t="shared" si="4"/>
        <v>478.9962238606019</v>
      </c>
      <c r="N31">
        <f t="shared" si="5"/>
        <v>48.903822893364207</v>
      </c>
      <c r="O31">
        <f t="shared" si="6"/>
        <v>142.92853493588183</v>
      </c>
      <c r="P31">
        <f t="shared" si="7"/>
        <v>3.7721163135991879E-2</v>
      </c>
      <c r="Q31">
        <f t="shared" si="8"/>
        <v>2.9660032993825038</v>
      </c>
      <c r="R31">
        <f t="shared" si="9"/>
        <v>3.7456663026329266E-2</v>
      </c>
      <c r="S31">
        <f t="shared" si="10"/>
        <v>2.3434023920953728E-2</v>
      </c>
      <c r="T31">
        <f t="shared" si="11"/>
        <v>231.29415132391367</v>
      </c>
      <c r="U31">
        <f t="shared" si="12"/>
        <v>29.168933493635386</v>
      </c>
      <c r="V31">
        <f t="shared" si="13"/>
        <v>29.111222580645201</v>
      </c>
      <c r="W31">
        <f t="shared" si="14"/>
        <v>4.0477294415306799</v>
      </c>
      <c r="X31">
        <f t="shared" si="15"/>
        <v>59.399982386034786</v>
      </c>
      <c r="Y31">
        <f t="shared" si="16"/>
        <v>2.2536059787106892</v>
      </c>
      <c r="Z31">
        <f t="shared" si="17"/>
        <v>3.7939505841343859</v>
      </c>
      <c r="AA31">
        <f t="shared" si="18"/>
        <v>1.7941234628199907</v>
      </c>
      <c r="AB31">
        <f t="shared" si="19"/>
        <v>-29.951779603007829</v>
      </c>
      <c r="AC31">
        <f t="shared" si="20"/>
        <v>-178.33072066286653</v>
      </c>
      <c r="AD31">
        <f t="shared" si="21"/>
        <v>-13.178342399551784</v>
      </c>
      <c r="AE31">
        <f t="shared" si="22"/>
        <v>9.8333086584875389</v>
      </c>
      <c r="AF31">
        <v>0</v>
      </c>
      <c r="AG31">
        <v>0</v>
      </c>
      <c r="AH31">
        <f t="shared" si="23"/>
        <v>1</v>
      </c>
      <c r="AI31">
        <f t="shared" si="24"/>
        <v>0</v>
      </c>
      <c r="AJ31">
        <f t="shared" si="25"/>
        <v>53803.15098573111</v>
      </c>
      <c r="AK31" t="s">
        <v>293</v>
      </c>
      <c r="AL31">
        <v>10143.9</v>
      </c>
      <c r="AM31">
        <v>715.47692307692296</v>
      </c>
      <c r="AN31">
        <v>3262.08</v>
      </c>
      <c r="AO31">
        <f t="shared" si="26"/>
        <v>0.78066849277855754</v>
      </c>
      <c r="AP31">
        <v>-0.57774747981622299</v>
      </c>
      <c r="AQ31" t="s">
        <v>356</v>
      </c>
      <c r="AR31">
        <v>15346.8</v>
      </c>
      <c r="AS31">
        <v>911.87776923076899</v>
      </c>
      <c r="AT31">
        <v>1184.4100000000001</v>
      </c>
      <c r="AU31">
        <f t="shared" si="27"/>
        <v>0.23009956921102581</v>
      </c>
      <c r="AV31">
        <v>0.5</v>
      </c>
      <c r="AW31">
        <f t="shared" si="28"/>
        <v>1180.19862736099</v>
      </c>
      <c r="AX31">
        <f t="shared" si="29"/>
        <v>20.943262373870862</v>
      </c>
      <c r="AY31">
        <f t="shared" si="30"/>
        <v>135.7815978696039</v>
      </c>
      <c r="AZ31">
        <f t="shared" si="31"/>
        <v>1.8235074465227628E-2</v>
      </c>
      <c r="BA31">
        <f t="shared" si="32"/>
        <v>1.7541814067763697</v>
      </c>
      <c r="BB31" t="s">
        <v>357</v>
      </c>
      <c r="BC31">
        <v>911.87776923076899</v>
      </c>
      <c r="BD31">
        <v>642.25</v>
      </c>
      <c r="BE31">
        <f t="shared" si="33"/>
        <v>0.45774689507856237</v>
      </c>
      <c r="BF31">
        <f t="shared" si="34"/>
        <v>0.50267860183198876</v>
      </c>
      <c r="BG31">
        <f t="shared" si="35"/>
        <v>0.79305527457888492</v>
      </c>
      <c r="BH31">
        <f t="shared" si="36"/>
        <v>0.58117510617391732</v>
      </c>
      <c r="BI31">
        <f t="shared" si="37"/>
        <v>0.81585937707667289</v>
      </c>
      <c r="BJ31">
        <f t="shared" si="38"/>
        <v>0.35404452539613596</v>
      </c>
      <c r="BK31">
        <f t="shared" si="39"/>
        <v>0.64595547460386404</v>
      </c>
      <c r="BL31">
        <f t="shared" si="40"/>
        <v>1400.0158064516099</v>
      </c>
      <c r="BM31">
        <f t="shared" si="41"/>
        <v>1180.19862736099</v>
      </c>
      <c r="BN31">
        <f t="shared" si="42"/>
        <v>0.84298950192015731</v>
      </c>
      <c r="BO31">
        <f t="shared" si="43"/>
        <v>0.19597900384031475</v>
      </c>
      <c r="BP31">
        <v>6</v>
      </c>
      <c r="BQ31">
        <v>0.5</v>
      </c>
      <c r="BR31" t="s">
        <v>296</v>
      </c>
      <c r="BS31">
        <v>2</v>
      </c>
      <c r="BT31">
        <v>1607710883.0999999</v>
      </c>
      <c r="BU31">
        <v>1399.9361290322599</v>
      </c>
      <c r="BV31">
        <v>1426.2019354838701</v>
      </c>
      <c r="BW31">
        <v>22.0733</v>
      </c>
      <c r="BX31">
        <v>21.276490322580599</v>
      </c>
      <c r="BY31">
        <v>1400.03548387097</v>
      </c>
      <c r="BZ31">
        <v>21.5843548387097</v>
      </c>
      <c r="CA31">
        <v>500.13470967741898</v>
      </c>
      <c r="CB31">
        <v>101.99648387096801</v>
      </c>
      <c r="CC31">
        <v>9.9984654838709705E-2</v>
      </c>
      <c r="CD31">
        <v>27.9959806451613</v>
      </c>
      <c r="CE31">
        <v>29.111222580645201</v>
      </c>
      <c r="CF31">
        <v>999.9</v>
      </c>
      <c r="CG31">
        <v>0</v>
      </c>
      <c r="CH31">
        <v>0</v>
      </c>
      <c r="CI31">
        <v>10009.4580645161</v>
      </c>
      <c r="CJ31">
        <v>0</v>
      </c>
      <c r="CK31">
        <v>380.59783870967698</v>
      </c>
      <c r="CL31">
        <v>1400.0158064516099</v>
      </c>
      <c r="CM31">
        <v>0.89999277419354795</v>
      </c>
      <c r="CN31">
        <v>0.100007009677419</v>
      </c>
      <c r="CO31">
        <v>0</v>
      </c>
      <c r="CP31">
        <v>911.96093548387103</v>
      </c>
      <c r="CQ31">
        <v>4.9994800000000001</v>
      </c>
      <c r="CR31">
        <v>13014.6451612903</v>
      </c>
      <c r="CS31">
        <v>11417.7</v>
      </c>
      <c r="CT31">
        <v>47.973580645161299</v>
      </c>
      <c r="CU31">
        <v>49.693096774193499</v>
      </c>
      <c r="CV31">
        <v>48.947225806451598</v>
      </c>
      <c r="CW31">
        <v>49.308129032258002</v>
      </c>
      <c r="CX31">
        <v>49.890999999999998</v>
      </c>
      <c r="CY31">
        <v>1255.50419354839</v>
      </c>
      <c r="CZ31">
        <v>139.51161290322599</v>
      </c>
      <c r="DA31">
        <v>0</v>
      </c>
      <c r="DB31">
        <v>119.700000047684</v>
      </c>
      <c r="DC31">
        <v>0</v>
      </c>
      <c r="DD31">
        <v>911.87776923076899</v>
      </c>
      <c r="DE31">
        <v>-18.768273490869699</v>
      </c>
      <c r="DF31">
        <v>-253.96923046441401</v>
      </c>
      <c r="DG31">
        <v>13013.2615384615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-4.4999999999999998E-2</v>
      </c>
      <c r="DO31">
        <v>6.0000000000000001E-3</v>
      </c>
      <c r="DP31">
        <v>1.012</v>
      </c>
      <c r="DQ31">
        <v>6.6000000000000003E-2</v>
      </c>
      <c r="DR31">
        <v>400</v>
      </c>
      <c r="DS31">
        <v>0</v>
      </c>
      <c r="DT31">
        <v>0.22</v>
      </c>
      <c r="DU31">
        <v>0.08</v>
      </c>
      <c r="DV31">
        <v>20.959171255441699</v>
      </c>
      <c r="DW31">
        <v>-2.1320424851739999</v>
      </c>
      <c r="DX31">
        <v>0.18261353184286999</v>
      </c>
      <c r="DY31">
        <v>0</v>
      </c>
      <c r="DZ31">
        <v>-26.265777419354801</v>
      </c>
      <c r="EA31">
        <v>1.8969532258064801</v>
      </c>
      <c r="EB31">
        <v>0.198037288293469</v>
      </c>
      <c r="EC31">
        <v>0</v>
      </c>
      <c r="ED31">
        <v>0.796810161290323</v>
      </c>
      <c r="EE31">
        <v>0.59006312903225699</v>
      </c>
      <c r="EF31">
        <v>5.9853848248339697E-2</v>
      </c>
      <c r="EG31">
        <v>0</v>
      </c>
      <c r="EH31">
        <v>0</v>
      </c>
      <c r="EI31">
        <v>3</v>
      </c>
      <c r="EJ31" t="s">
        <v>298</v>
      </c>
      <c r="EK31">
        <v>100</v>
      </c>
      <c r="EL31">
        <v>100</v>
      </c>
      <c r="EM31">
        <v>-0.1</v>
      </c>
      <c r="EN31">
        <v>0.4919</v>
      </c>
      <c r="EO31">
        <v>1.1794943401787199</v>
      </c>
      <c r="EP31">
        <v>-1.6043650578588901E-5</v>
      </c>
      <c r="EQ31">
        <v>-1.15305589960158E-6</v>
      </c>
      <c r="ER31">
        <v>3.6581349982770798E-10</v>
      </c>
      <c r="ES31">
        <v>6.6000000000000003E-2</v>
      </c>
      <c r="ET31">
        <v>-1.48585495900011E-2</v>
      </c>
      <c r="EU31">
        <v>2.0620247853856302E-3</v>
      </c>
      <c r="EV31">
        <v>-2.1578943166311499E-5</v>
      </c>
      <c r="EW31">
        <v>18</v>
      </c>
      <c r="EX31">
        <v>2225</v>
      </c>
      <c r="EY31">
        <v>1</v>
      </c>
      <c r="EZ31">
        <v>25</v>
      </c>
      <c r="FA31">
        <v>2702.1</v>
      </c>
      <c r="FB31">
        <v>2702.1</v>
      </c>
      <c r="FC31">
        <v>2</v>
      </c>
      <c r="FD31">
        <v>510.23899999999998</v>
      </c>
      <c r="FE31">
        <v>483.08100000000002</v>
      </c>
      <c r="FF31">
        <v>23.732500000000002</v>
      </c>
      <c r="FG31">
        <v>33.738300000000002</v>
      </c>
      <c r="FH31">
        <v>30.0001</v>
      </c>
      <c r="FI31">
        <v>33.7363</v>
      </c>
      <c r="FJ31">
        <v>33.774500000000003</v>
      </c>
      <c r="FK31">
        <v>53.6295</v>
      </c>
      <c r="FL31">
        <v>15.5053</v>
      </c>
      <c r="FM31">
        <v>50.2395</v>
      </c>
      <c r="FN31">
        <v>23.733899999999998</v>
      </c>
      <c r="FO31">
        <v>1425.91</v>
      </c>
      <c r="FP31">
        <v>21.1553</v>
      </c>
      <c r="FQ31">
        <v>97.861999999999995</v>
      </c>
      <c r="FR31">
        <v>101.995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2020-12-11T12:30:05Z</dcterms:created>
  <dcterms:modified xsi:type="dcterms:W3CDTF">2021-05-04T23:15:22Z</dcterms:modified>
</cp:coreProperties>
</file>