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40E235CF-DAAB-42A1-B471-E971EFF0C531}" xr6:coauthVersionLast="46" xr6:coauthVersionMax="46" xr10:uidLastSave="{00000000-0000-0000-0000-000000000000}"/>
  <bookViews>
    <workbookView xWindow="3855" yWindow="385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S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/>
  <c r="Y30" i="1"/>
  <c r="X30" i="1"/>
  <c r="W30" i="1" s="1"/>
  <c r="P30" i="1"/>
  <c r="BK29" i="1"/>
  <c r="BJ29" i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H29" i="1"/>
  <c r="AG29" i="1"/>
  <c r="I29" i="1" s="1"/>
  <c r="AA29" i="1" s="1"/>
  <c r="Y29" i="1"/>
  <c r="X29" i="1"/>
  <c r="W29" i="1" s="1"/>
  <c r="P29" i="1"/>
  <c r="N29" i="1"/>
  <c r="K29" i="1"/>
  <c r="J29" i="1"/>
  <c r="AV29" i="1" s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U28" i="1"/>
  <c r="AW28" i="1" s="1"/>
  <c r="AS28" i="1"/>
  <c r="AN28" i="1"/>
  <c r="AM28" i="1"/>
  <c r="AI28" i="1"/>
  <c r="AG28" i="1"/>
  <c r="K28" i="1" s="1"/>
  <c r="Y28" i="1"/>
  <c r="X28" i="1"/>
  <c r="W28" i="1"/>
  <c r="P28" i="1"/>
  <c r="N28" i="1"/>
  <c r="BK27" i="1"/>
  <c r="BJ27" i="1"/>
  <c r="BI27" i="1"/>
  <c r="BH27" i="1"/>
  <c r="BG27" i="1"/>
  <c r="BF27" i="1"/>
  <c r="BE27" i="1"/>
  <c r="BD27" i="1"/>
  <c r="BC27" i="1"/>
  <c r="AZ27" i="1"/>
  <c r="AX27" i="1"/>
  <c r="AS27" i="1"/>
  <c r="AM27" i="1"/>
  <c r="AN27" i="1" s="1"/>
  <c r="AI27" i="1"/>
  <c r="AG27" i="1" s="1"/>
  <c r="AH27" i="1"/>
  <c r="Y27" i="1"/>
  <c r="X27" i="1"/>
  <c r="P27" i="1"/>
  <c r="I27" i="1"/>
  <c r="AA27" i="1" s="1"/>
  <c r="BK26" i="1"/>
  <c r="S26" i="1" s="1"/>
  <c r="BJ26" i="1"/>
  <c r="BI26" i="1"/>
  <c r="BH26" i="1"/>
  <c r="BG26" i="1"/>
  <c r="BF26" i="1"/>
  <c r="BE26" i="1"/>
  <c r="BD26" i="1"/>
  <c r="BC26" i="1"/>
  <c r="AX26" i="1" s="1"/>
  <c r="AZ26" i="1"/>
  <c r="AU26" i="1"/>
  <c r="AS26" i="1"/>
  <c r="AW26" i="1" s="1"/>
  <c r="AN26" i="1"/>
  <c r="AM26" i="1"/>
  <c r="AI26" i="1"/>
  <c r="AG26" i="1"/>
  <c r="J26" i="1" s="1"/>
  <c r="AV26" i="1" s="1"/>
  <c r="AY26" i="1" s="1"/>
  <c r="Y26" i="1"/>
  <c r="X26" i="1"/>
  <c r="W26" i="1"/>
  <c r="P26" i="1"/>
  <c r="K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G25" i="1"/>
  <c r="Y25" i="1"/>
  <c r="X25" i="1"/>
  <c r="W25" i="1"/>
  <c r="P25" i="1"/>
  <c r="N25" i="1"/>
  <c r="BK24" i="1"/>
  <c r="BJ24" i="1"/>
  <c r="BI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S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/>
  <c r="AH22" i="1" s="1"/>
  <c r="Y22" i="1"/>
  <c r="X22" i="1"/>
  <c r="W22" i="1"/>
  <c r="P22" i="1"/>
  <c r="BK21" i="1"/>
  <c r="BJ21" i="1"/>
  <c r="BI21" i="1" s="1"/>
  <c r="AU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I21" i="1"/>
  <c r="AA21" i="1" s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W20" i="1"/>
  <c r="AU20" i="1"/>
  <c r="AS20" i="1"/>
  <c r="AN20" i="1"/>
  <c r="AM20" i="1"/>
  <c r="AI20" i="1"/>
  <c r="AG20" i="1"/>
  <c r="Y20" i="1"/>
  <c r="X20" i="1"/>
  <c r="W20" i="1"/>
  <c r="P20" i="1"/>
  <c r="N20" i="1"/>
  <c r="BK19" i="1"/>
  <c r="BJ19" i="1"/>
  <c r="BI19" i="1"/>
  <c r="BH19" i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Y19" i="1"/>
  <c r="W19" i="1" s="1"/>
  <c r="X19" i="1"/>
  <c r="P19" i="1"/>
  <c r="BK18" i="1"/>
  <c r="BJ18" i="1"/>
  <c r="BI18" i="1" s="1"/>
  <c r="S18" i="1" s="1"/>
  <c r="BH18" i="1"/>
  <c r="BG18" i="1"/>
  <c r="BF18" i="1"/>
  <c r="BE18" i="1"/>
  <c r="BD18" i="1"/>
  <c r="BC18" i="1"/>
  <c r="AX18" i="1" s="1"/>
  <c r="AZ18" i="1"/>
  <c r="AU18" i="1"/>
  <c r="AS18" i="1"/>
  <c r="AW18" i="1" s="1"/>
  <c r="AN18" i="1"/>
  <c r="AM18" i="1"/>
  <c r="AI18" i="1"/>
  <c r="AG18" i="1"/>
  <c r="I18" i="1" s="1"/>
  <c r="Y18" i="1"/>
  <c r="X18" i="1"/>
  <c r="W18" i="1"/>
  <c r="P18" i="1"/>
  <c r="K18" i="1"/>
  <c r="J18" i="1"/>
  <c r="AV18" i="1" s="1"/>
  <c r="AY18" i="1" s="1"/>
  <c r="BK17" i="1"/>
  <c r="BJ17" i="1"/>
  <c r="BH17" i="1"/>
  <c r="BI17" i="1" s="1"/>
  <c r="S17" i="1" s="1"/>
  <c r="BG17" i="1"/>
  <c r="BF17" i="1"/>
  <c r="BE17" i="1"/>
  <c r="BD17" i="1"/>
  <c r="BC17" i="1"/>
  <c r="AZ17" i="1"/>
  <c r="AX17" i="1"/>
  <c r="AU17" i="1"/>
  <c r="AW17" i="1" s="1"/>
  <c r="AS17" i="1"/>
  <c r="AM17" i="1"/>
  <c r="AN17" i="1" s="1"/>
  <c r="AI17" i="1"/>
  <c r="AH17" i="1"/>
  <c r="AG17" i="1"/>
  <c r="Y17" i="1"/>
  <c r="X17" i="1"/>
  <c r="W17" i="1"/>
  <c r="P17" i="1"/>
  <c r="N17" i="1"/>
  <c r="AU24" i="1" l="1"/>
  <c r="AW24" i="1" s="1"/>
  <c r="S24" i="1"/>
  <c r="T18" i="1"/>
  <c r="U18" i="1" s="1"/>
  <c r="N19" i="1"/>
  <c r="K19" i="1"/>
  <c r="I19" i="1"/>
  <c r="AH19" i="1"/>
  <c r="J19" i="1"/>
  <c r="AV19" i="1" s="1"/>
  <c r="K20" i="1"/>
  <c r="J20" i="1"/>
  <c r="AV20" i="1" s="1"/>
  <c r="AY20" i="1" s="1"/>
  <c r="I20" i="1"/>
  <c r="AH20" i="1"/>
  <c r="AU22" i="1"/>
  <c r="AW22" i="1" s="1"/>
  <c r="S22" i="1"/>
  <c r="K25" i="1"/>
  <c r="J25" i="1"/>
  <c r="AV25" i="1" s="1"/>
  <c r="I25" i="1"/>
  <c r="AH25" i="1"/>
  <c r="N27" i="1"/>
  <c r="K27" i="1"/>
  <c r="J27" i="1"/>
  <c r="AV27" i="1" s="1"/>
  <c r="BI29" i="1"/>
  <c r="N30" i="1"/>
  <c r="K30" i="1"/>
  <c r="J30" i="1"/>
  <c r="AV30" i="1" s="1"/>
  <c r="AY30" i="1" s="1"/>
  <c r="I30" i="1"/>
  <c r="AU19" i="1"/>
  <c r="AW19" i="1" s="1"/>
  <c r="S19" i="1"/>
  <c r="AH21" i="1"/>
  <c r="N21" i="1"/>
  <c r="AU23" i="1"/>
  <c r="S21" i="1"/>
  <c r="AH30" i="1"/>
  <c r="AH24" i="1"/>
  <c r="N24" i="1"/>
  <c r="K24" i="1"/>
  <c r="J21" i="1"/>
  <c r="AV21" i="1" s="1"/>
  <c r="AY21" i="1" s="1"/>
  <c r="J24" i="1"/>
  <c r="AV24" i="1" s="1"/>
  <c r="AY24" i="1" s="1"/>
  <c r="AW21" i="1"/>
  <c r="N22" i="1"/>
  <c r="K22" i="1"/>
  <c r="J22" i="1"/>
  <c r="AV22" i="1" s="1"/>
  <c r="AY22" i="1" s="1"/>
  <c r="I24" i="1"/>
  <c r="AA18" i="1"/>
  <c r="K21" i="1"/>
  <c r="I22" i="1"/>
  <c r="K23" i="1"/>
  <c r="J23" i="1"/>
  <c r="AV23" i="1" s="1"/>
  <c r="AY23" i="1" s="1"/>
  <c r="AH23" i="1"/>
  <c r="I23" i="1"/>
  <c r="N23" i="1"/>
  <c r="AU27" i="1"/>
  <c r="AW27" i="1" s="1"/>
  <c r="S27" i="1"/>
  <c r="AW31" i="1"/>
  <c r="K31" i="1"/>
  <c r="J31" i="1"/>
  <c r="AV31" i="1" s="1"/>
  <c r="AY31" i="1" s="1"/>
  <c r="I31" i="1"/>
  <c r="AH31" i="1"/>
  <c r="N31" i="1"/>
  <c r="K17" i="1"/>
  <c r="J17" i="1"/>
  <c r="AV17" i="1" s="1"/>
  <c r="AY17" i="1" s="1"/>
  <c r="I17" i="1"/>
  <c r="AU25" i="1"/>
  <c r="AW25" i="1" s="1"/>
  <c r="S25" i="1"/>
  <c r="W27" i="1"/>
  <c r="AU31" i="1"/>
  <c r="T23" i="1"/>
  <c r="U23" i="1" s="1"/>
  <c r="AW23" i="1"/>
  <c r="AU30" i="1"/>
  <c r="AW30" i="1" s="1"/>
  <c r="S30" i="1"/>
  <c r="N18" i="1"/>
  <c r="N26" i="1"/>
  <c r="AH28" i="1"/>
  <c r="I28" i="1"/>
  <c r="AH18" i="1"/>
  <c r="AH26" i="1"/>
  <c r="J28" i="1"/>
  <c r="AV28" i="1" s="1"/>
  <c r="AY28" i="1" s="1"/>
  <c r="I26" i="1"/>
  <c r="T26" i="1" s="1"/>
  <c r="U26" i="1" s="1"/>
  <c r="V26" i="1" l="1"/>
  <c r="Z26" i="1" s="1"/>
  <c r="AC26" i="1"/>
  <c r="AB26" i="1"/>
  <c r="AA24" i="1"/>
  <c r="Q24" i="1"/>
  <c r="O24" i="1" s="1"/>
  <c r="R24" i="1" s="1"/>
  <c r="L24" i="1" s="1"/>
  <c r="M24" i="1" s="1"/>
  <c r="AA25" i="1"/>
  <c r="AA28" i="1"/>
  <c r="AY25" i="1"/>
  <c r="T28" i="1"/>
  <c r="U28" i="1" s="1"/>
  <c r="AU29" i="1"/>
  <c r="S29" i="1"/>
  <c r="Q26" i="1"/>
  <c r="O26" i="1" s="1"/>
  <c r="R26" i="1" s="1"/>
  <c r="L26" i="1" s="1"/>
  <c r="M26" i="1" s="1"/>
  <c r="AA26" i="1"/>
  <c r="T30" i="1"/>
  <c r="U30" i="1" s="1"/>
  <c r="Q30" i="1" s="1"/>
  <c r="O30" i="1" s="1"/>
  <c r="R30" i="1" s="1"/>
  <c r="L30" i="1" s="1"/>
  <c r="M30" i="1" s="1"/>
  <c r="T19" i="1"/>
  <c r="U19" i="1" s="1"/>
  <c r="T22" i="1"/>
  <c r="U22" i="1" s="1"/>
  <c r="V18" i="1"/>
  <c r="Z18" i="1" s="1"/>
  <c r="AC18" i="1"/>
  <c r="AB18" i="1"/>
  <c r="T25" i="1"/>
  <c r="U25" i="1" s="1"/>
  <c r="Q25" i="1" s="1"/>
  <c r="O25" i="1" s="1"/>
  <c r="R25" i="1" s="1"/>
  <c r="L25" i="1" s="1"/>
  <c r="M25" i="1" s="1"/>
  <c r="AA22" i="1"/>
  <c r="AA17" i="1"/>
  <c r="AY27" i="1"/>
  <c r="AY19" i="1"/>
  <c r="AA31" i="1"/>
  <c r="T31" i="1"/>
  <c r="U31" i="1" s="1"/>
  <c r="T27" i="1"/>
  <c r="U27" i="1" s="1"/>
  <c r="T17" i="1"/>
  <c r="U17" i="1" s="1"/>
  <c r="Q18" i="1"/>
  <c r="O18" i="1" s="1"/>
  <c r="R18" i="1" s="1"/>
  <c r="L18" i="1" s="1"/>
  <c r="M18" i="1" s="1"/>
  <c r="T24" i="1"/>
  <c r="U24" i="1" s="1"/>
  <c r="V23" i="1"/>
  <c r="Z23" i="1" s="1"/>
  <c r="AB23" i="1"/>
  <c r="AC23" i="1"/>
  <c r="AA23" i="1"/>
  <c r="Q23" i="1"/>
  <c r="O23" i="1" s="1"/>
  <c r="R23" i="1" s="1"/>
  <c r="L23" i="1" s="1"/>
  <c r="M23" i="1" s="1"/>
  <c r="T21" i="1"/>
  <c r="U21" i="1" s="1"/>
  <c r="AA30" i="1"/>
  <c r="AA20" i="1"/>
  <c r="T20" i="1"/>
  <c r="U20" i="1" s="1"/>
  <c r="AA19" i="1"/>
  <c r="Q19" i="1"/>
  <c r="O19" i="1" s="1"/>
  <c r="R19" i="1" s="1"/>
  <c r="L19" i="1" s="1"/>
  <c r="M19" i="1" s="1"/>
  <c r="AD18" i="1" l="1"/>
  <c r="AC17" i="1"/>
  <c r="V17" i="1"/>
  <c r="Z17" i="1" s="1"/>
  <c r="AB17" i="1"/>
  <c r="Q17" i="1"/>
  <c r="O17" i="1" s="1"/>
  <c r="R17" i="1" s="1"/>
  <c r="L17" i="1" s="1"/>
  <c r="M17" i="1" s="1"/>
  <c r="V21" i="1"/>
  <c r="Z21" i="1" s="1"/>
  <c r="AC21" i="1"/>
  <c r="AB21" i="1"/>
  <c r="Q21" i="1"/>
  <c r="O21" i="1" s="1"/>
  <c r="R21" i="1" s="1"/>
  <c r="L21" i="1" s="1"/>
  <c r="M21" i="1" s="1"/>
  <c r="AC20" i="1"/>
  <c r="AB20" i="1"/>
  <c r="V20" i="1"/>
  <c r="Z20" i="1" s="1"/>
  <c r="V22" i="1"/>
  <c r="Z22" i="1" s="1"/>
  <c r="AC22" i="1"/>
  <c r="AD22" i="1" s="1"/>
  <c r="AB22" i="1"/>
  <c r="Q20" i="1"/>
  <c r="O20" i="1" s="1"/>
  <c r="R20" i="1" s="1"/>
  <c r="L20" i="1" s="1"/>
  <c r="M20" i="1" s="1"/>
  <c r="V31" i="1"/>
  <c r="Z31" i="1" s="1"/>
  <c r="AC31" i="1"/>
  <c r="AB31" i="1"/>
  <c r="V19" i="1"/>
  <c r="Z19" i="1" s="1"/>
  <c r="AC19" i="1"/>
  <c r="AB19" i="1"/>
  <c r="V28" i="1"/>
  <c r="Z28" i="1" s="1"/>
  <c r="AC28" i="1"/>
  <c r="AD28" i="1" s="1"/>
  <c r="AB28" i="1"/>
  <c r="V27" i="1"/>
  <c r="Z27" i="1" s="1"/>
  <c r="AC27" i="1"/>
  <c r="AD27" i="1" s="1"/>
  <c r="AB27" i="1"/>
  <c r="Q27" i="1"/>
  <c r="O27" i="1" s="1"/>
  <c r="R27" i="1" s="1"/>
  <c r="L27" i="1" s="1"/>
  <c r="M27" i="1" s="1"/>
  <c r="T29" i="1"/>
  <c r="U29" i="1" s="1"/>
  <c r="AD23" i="1"/>
  <c r="Q22" i="1"/>
  <c r="O22" i="1" s="1"/>
  <c r="R22" i="1" s="1"/>
  <c r="L22" i="1" s="1"/>
  <c r="M22" i="1" s="1"/>
  <c r="AY29" i="1"/>
  <c r="AW29" i="1"/>
  <c r="Q31" i="1"/>
  <c r="O31" i="1" s="1"/>
  <c r="R31" i="1" s="1"/>
  <c r="L31" i="1" s="1"/>
  <c r="M31" i="1" s="1"/>
  <c r="AD26" i="1"/>
  <c r="AC24" i="1"/>
  <c r="V24" i="1"/>
  <c r="Z24" i="1" s="1"/>
  <c r="AB24" i="1"/>
  <c r="AC25" i="1"/>
  <c r="AD25" i="1" s="1"/>
  <c r="V25" i="1"/>
  <c r="Z25" i="1" s="1"/>
  <c r="AB25" i="1"/>
  <c r="V30" i="1"/>
  <c r="Z30" i="1" s="1"/>
  <c r="AC30" i="1"/>
  <c r="AD30" i="1" s="1"/>
  <c r="AB30" i="1"/>
  <c r="Q28" i="1"/>
  <c r="O28" i="1" s="1"/>
  <c r="R28" i="1" s="1"/>
  <c r="L28" i="1" s="1"/>
  <c r="M28" i="1" s="1"/>
  <c r="V29" i="1" l="1"/>
  <c r="Z29" i="1" s="1"/>
  <c r="AC29" i="1"/>
  <c r="AD29" i="1" s="1"/>
  <c r="AB29" i="1"/>
  <c r="Q29" i="1"/>
  <c r="O29" i="1" s="1"/>
  <c r="R29" i="1" s="1"/>
  <c r="L29" i="1" s="1"/>
  <c r="M29" i="1" s="1"/>
  <c r="AD21" i="1"/>
  <c r="AD24" i="1"/>
  <c r="AD19" i="1"/>
  <c r="AD31" i="1"/>
  <c r="AD20" i="1"/>
  <c r="AD17" i="1"/>
</calcChain>
</file>

<file path=xl/sharedStrings.xml><?xml version="1.0" encoding="utf-8"?>
<sst xmlns="http://schemas.openxmlformats.org/spreadsheetml/2006/main" count="693" uniqueCount="351">
  <si>
    <t>File opened</t>
  </si>
  <si>
    <t>2020-12-11 16:13:19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</si>
  <si>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</si>
  <si>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</si>
  <si>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</si>
  <si>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</si>
  <si>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</si>
  <si>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</si>
  <si>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</si>
  <si>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</si>
  <si>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</si>
  <si>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</si>
  <si>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</si>
  <si>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{"h2obspan2": "0", "h2obspan2a": "0.0708892", "co2aspanconc1": "2500", "co2bspan2b": "0.308367", "chamberpressurezero": "2.68126", "flowazero": "0.29042", "h2oaspan2a": "0.0696095", "co2aspan2b": "0.306383", "co2bspan2a": "0.310949", "h2oaspan2b": "0.070146", "h2oazero": "1.13424", "co2azero": "0.965182", "h2obspanconc2": "0", "ssb_ref": "37377.7", "co2bzero": "0.964262", "h2obspanconc1": "12.28", "flowmeterzero": "1.00299", "h2oaspanconc1": "12.28", "co2bspan2": "-0.0301809", "co2bspan1": "1.00108", "flowbzero": "0.29097", "co2aspan2a": "0.308883", "h2obzero": "1.1444", "co2aspanconc2": "299.2", "tazero": "0.0863571", "co2aspan1": "1.00054", "co2aspan2": "-0.0279682", "tbzero": "0.134552", "oxygen": "21", "h2oaspanconc2": "0", "co2bspanconc1": "2500", "h2obspan2b": "0.0705964", "h2oaspan1": "1.00771", "h2oaspan2": "0", "h2obspan1": "0.99587", "co2bspanconc2": "299.2", "ssa_ref": "35809.5"}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</si>
  <si>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</si>
  <si>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</si>
  <si>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</si>
  <si>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</si>
  <si>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</si>
  <si>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</si>
  <si>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</si>
  <si>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</si>
  <si>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</si>
  <si>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16:13:19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</si>
  <si>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</si>
  <si>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</si>
  <si>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</si>
  <si>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</si>
  <si>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</si>
  <si>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</si>
  <si>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</si>
  <si>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</si>
  <si>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</si>
  <si>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</si>
  <si>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</si>
  <si>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</si>
  <si>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</si>
  <si>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</si>
  <si>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</si>
  <si>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</si>
  <si>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</si>
  <si>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</si>
  <si>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</si>
  <si>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</si>
  <si>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</si>
  <si>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</si>
  <si>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</si>
  <si>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</si>
  <si>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</si>
  <si>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</si>
  <si>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</si>
  <si>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</si>
  <si>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</si>
  <si>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</si>
  <si>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</si>
  <si>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</si>
  <si>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</si>
  <si>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</si>
  <si>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</si>
  <si>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</si>
  <si>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</si>
  <si>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</si>
  <si>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</si>
  <si>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</si>
  <si>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</si>
  <si>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</si>
  <si>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</si>
  <si>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</si>
  <si>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</si>
  <si>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</si>
  <si>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</si>
  <si>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</si>
  <si>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</si>
  <si>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</si>
  <si>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</si>
  <si>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</si>
  <si>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</si>
  <si>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3.49145 72.9493 385.609 648.612 910.701 1124.43 1331.98 1511.17</t>
  </si>
  <si>
    <t>Fs_true</t>
  </si>
  <si>
    <t>0.0761786 103.052 401.219 600.996 800.6 1001.32 1200.16 1401.34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</si>
  <si>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</si>
  <si>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</si>
  <si>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</si>
  <si>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</si>
  <si>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</si>
  <si>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</si>
  <si>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</si>
  <si>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</si>
  <si>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</si>
  <si>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</si>
  <si>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</si>
  <si>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</si>
  <si>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</si>
  <si>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</si>
  <si>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</si>
  <si>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</si>
  <si>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</si>
  <si>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</si>
  <si>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</si>
  <si>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</si>
  <si>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</si>
  <si>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</si>
  <si>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</si>
  <si>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</si>
  <si>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</si>
  <si>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</si>
  <si>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</si>
  <si>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</si>
  <si>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</si>
  <si>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</si>
  <si>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</si>
  <si>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</si>
  <si>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</si>
  <si>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</si>
  <si>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</si>
  <si>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</si>
  <si>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</si>
  <si>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</si>
  <si>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</si>
  <si>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</si>
  <si>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</si>
  <si>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</si>
  <si>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</si>
  <si>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</si>
  <si>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</si>
  <si>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</si>
  <si>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</si>
  <si>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</si>
  <si>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</si>
  <si>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</si>
  <si>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</si>
  <si>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</si>
  <si>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</si>
  <si>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</si>
  <si>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</si>
  <si>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</si>
  <si>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</si>
  <si>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</si>
  <si>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</si>
  <si>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</si>
  <si>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</si>
  <si>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</si>
  <si>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</si>
  <si>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</si>
  <si>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</si>
  <si>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</si>
  <si>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</si>
  <si>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</si>
  <si>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</si>
  <si>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</si>
  <si>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</si>
  <si>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</si>
  <si>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</si>
  <si>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</si>
  <si>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</si>
  <si>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</si>
  <si>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</si>
  <si>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</si>
  <si>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</si>
  <si>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</si>
  <si>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</si>
  <si>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</si>
  <si>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</si>
  <si>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</si>
  <si>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</si>
  <si>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</si>
  <si>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</si>
  <si>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</si>
  <si>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</si>
  <si>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</si>
  <si>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</si>
  <si>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</si>
  <si>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</si>
  <si>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</si>
  <si>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</si>
  <si>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</si>
  <si>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</si>
  <si>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</si>
  <si>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</si>
  <si>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</si>
  <si>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</si>
  <si>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</si>
  <si>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</si>
  <si>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</si>
  <si>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</si>
  <si>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</si>
  <si>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</si>
  <si>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</si>
  <si>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</si>
  <si>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</si>
  <si>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</si>
  <si>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</si>
  <si>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</si>
  <si>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</si>
  <si>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</si>
  <si>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</si>
  <si>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</si>
  <si>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</si>
  <si>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</si>
  <si>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</si>
  <si>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</si>
  <si>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</si>
  <si>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</si>
  <si>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</si>
  <si>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</si>
  <si>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</si>
  <si>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</si>
  <si>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</si>
  <si>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</si>
  <si>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</si>
  <si>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</si>
  <si>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</si>
  <si>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</si>
  <si>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</si>
  <si>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</si>
  <si>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</si>
  <si>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</si>
  <si>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</si>
  <si>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</si>
  <si>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</si>
  <si>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</si>
  <si>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</si>
  <si>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</si>
  <si>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</si>
  <si>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</si>
  <si>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</si>
  <si>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</si>
  <si>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</si>
  <si>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</si>
  <si>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</si>
  <si>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</si>
  <si>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</si>
  <si>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</si>
  <si>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</si>
  <si>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</si>
  <si>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</si>
  <si>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</si>
  <si>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</si>
  <si>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</si>
  <si>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</si>
  <si>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</si>
  <si>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</si>
  <si>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</si>
  <si>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</si>
  <si>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</si>
  <si>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</si>
  <si>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</si>
  <si>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</si>
  <si>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</si>
  <si>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</si>
  <si>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</si>
  <si>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</si>
  <si>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</si>
  <si>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</si>
  <si>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</si>
  <si>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</si>
  <si>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</si>
  <si>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</si>
  <si>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</si>
  <si>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</si>
  <si>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</si>
  <si>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</si>
  <si>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</si>
  <si>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</si>
  <si>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</si>
  <si>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</si>
  <si>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</si>
  <si>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</si>
  <si>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</si>
  <si>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</si>
  <si>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</si>
  <si>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</si>
  <si>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</si>
  <si>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</si>
  <si>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</si>
  <si>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</si>
  <si>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</si>
  <si>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</si>
  <si>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</si>
  <si>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</si>
  <si>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</si>
  <si>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</si>
  <si>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</si>
  <si>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16:16:30</t>
  </si>
  <si>
    <t>16:16:30</t>
  </si>
  <si>
    <t>1149</t>
  </si>
  <si>
    <t>_1</t>
  </si>
  <si>
    <t>RECT-4143-20200907-06_33_50</t>
  </si>
  <si>
    <t>RECT-7029-20201211-16_16_32</t>
  </si>
  <si>
    <t>DARK-7030-20201211-16_16_34</t>
  </si>
  <si>
    <t>0: Broadleaf</t>
  </si>
  <si>
    <t>12:28:47</t>
  </si>
  <si>
    <t>0/3</t>
  </si>
  <si>
    <t>20201211 16:18:31</t>
  </si>
  <si>
    <t>16:18:31</t>
  </si>
  <si>
    <t>RECT-7031-20201211-16_18_33</t>
  </si>
  <si>
    <t>DARK-7032-20201211-16_18_35</t>
  </si>
  <si>
    <t>1/3</t>
  </si>
  <si>
    <t>20201211 16:19:59</t>
  </si>
  <si>
    <t>16:19:59</t>
  </si>
  <si>
    <t>RECT-7033-20201211-16_20_01</t>
  </si>
  <si>
    <t>DARK-7034-20201211-16_20_03</t>
  </si>
  <si>
    <t>3/3</t>
  </si>
  <si>
    <t>20201211 16:21:42</t>
  </si>
  <si>
    <t>16:21:42</t>
  </si>
  <si>
    <t>RECT-7035-20201211-16_21_44</t>
  </si>
  <si>
    <t>DARK-7036-20201211-16_21_46</t>
  </si>
  <si>
    <t>20201211 16:22:54</t>
  </si>
  <si>
    <t>16:22:54</t>
  </si>
  <si>
    <t>RECT-7037-20201211-16_22_56</t>
  </si>
  <si>
    <t>DARK-7038-20201211-16_22_58</t>
  </si>
  <si>
    <t>20201211 16:24:55</t>
  </si>
  <si>
    <t>16:24:55</t>
  </si>
  <si>
    <t>RECT-7039-20201211-16_24_57</t>
  </si>
  <si>
    <t>DARK-7040-20201211-16_24_59</t>
  </si>
  <si>
    <t>20201211 16:26:28</t>
  </si>
  <si>
    <t>16:26:28</t>
  </si>
  <si>
    <t>RECT-7041-20201211-16_26_30</t>
  </si>
  <si>
    <t>DARK-7042-20201211-16_26_32</t>
  </si>
  <si>
    <t>20201211 16:28:28</t>
  </si>
  <si>
    <t>16:28:28</t>
  </si>
  <si>
    <t>RECT-7043-20201211-16_28_30</t>
  </si>
  <si>
    <t>DARK-7044-20201211-16_28_32</t>
  </si>
  <si>
    <t>20201211 16:30:29</t>
  </si>
  <si>
    <t>16:30:29</t>
  </si>
  <si>
    <t>RECT-7045-20201211-16_30_31</t>
  </si>
  <si>
    <t>DARK-7046-20201211-16_30_33</t>
  </si>
  <si>
    <t>20201211 16:32:29</t>
  </si>
  <si>
    <t>16:32:29</t>
  </si>
  <si>
    <t>RECT-7047-20201211-16_32_31</t>
  </si>
  <si>
    <t>DARK-7048-20201211-16_32_33</t>
  </si>
  <si>
    <t>20201211 16:34:30</t>
  </si>
  <si>
    <t>16:34:30</t>
  </si>
  <si>
    <t>RECT-7049-20201211-16_34_32</t>
  </si>
  <si>
    <t>DARK-7050-20201211-16_34_34</t>
  </si>
  <si>
    <t>20201211 16:36:30</t>
  </si>
  <si>
    <t>16:36:30</t>
  </si>
  <si>
    <t>RECT-7051-20201211-16_36_32</t>
  </si>
  <si>
    <t>DARK-7052-20201211-16_36_34</t>
  </si>
  <si>
    <t>20201211 16:38:08</t>
  </si>
  <si>
    <t>16:38:08</t>
  </si>
  <si>
    <t>RECT-7053-20201211-16_38_10</t>
  </si>
  <si>
    <t>DARK-7054-20201211-16_38_12</t>
  </si>
  <si>
    <t>20201211 16:40:08</t>
  </si>
  <si>
    <t>16:40:08</t>
  </si>
  <si>
    <t>RECT-7055-20201211-16_40_10</t>
  </si>
  <si>
    <t>DARK-7056-20201211-16_40_12</t>
  </si>
  <si>
    <t>20201211 16:42:09</t>
  </si>
  <si>
    <t>16:42:09</t>
  </si>
  <si>
    <t>RECT-7057-20201211-16_42_11</t>
  </si>
  <si>
    <t>DARK-7058-20201211-16_42_13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</si>
</sst>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1607732190.5999999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1607732182.8499999</v>
      </c>
      <c r="I17">
        <f t="shared" ref="I17:I31" si="0">BW17*AG17*(BS17-BT17)/(100*BL17*(1000-AG17*BS17))</f>
        <v>2.771040044970565E-4</v>
      </c>
      <c r="J17">
        <f t="shared" ref="J17:J31" si="1">BW17*AG17*(BR17-BQ17*(1000-AG17*BT17)/(1000-AG17*BS17))/(100*BL17)</f>
        <v>-0.6865712782774398</v>
      </c>
      <c r="K17">
        <f t="shared" ref="K17:K31" si="2">BQ17 - IF(AG17&gt;1, J17*BL17*100/(AI17*CE17), 0)</f>
        <v>402.440566666667</v>
      </c>
      <c r="L17">
        <f t="shared" ref="L17:L31" si="3">((R17-I17/2)*K17-J17)/(R17+I17/2)</f>
        <v>462.47484364675222</v>
      </c>
      <c r="M17">
        <f t="shared" ref="M17:M31" si="4">L17*(BX17+BY17)/1000</f>
        <v>47.231861941426111</v>
      </c>
      <c r="N17">
        <f t="shared" ref="N17:N31" si="5">(BQ17 - IF(AG17&gt;1, J17*BL17*100/(AI17*CE17), 0))*(BX17+BY17)/1000</f>
        <v>41.10065130147494</v>
      </c>
      <c r="O17">
        <f t="shared" ref="O17:O31" si="6">2/((1/Q17-1/P17)+SIGN(Q17)*SQRT((1/Q17-1/P17)*(1/Q17-1/P17) + 4*BM17/((BM17+1)*(BM17+1))*(2*1/Q17*1/P17-1/P17*1/P17)))</f>
        <v>1.514100933785208E-2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2.9644173798933307</v>
      </c>
      <c r="Q17">
        <f t="shared" ref="Q17:Q31" si="8">I17*(1000-(1000*0.61365*EXP(17.502*U17/(240.97+U17))/(BX17+BY17)+BS17)/2)/(1000*0.61365*EXP(17.502*U17/(240.97+U17))/(BX17+BY17)-BS17)</f>
        <v>1.5098177262581348E-2</v>
      </c>
      <c r="R17">
        <f t="shared" ref="R17:R31" si="9">1/((BM17+1)/(O17/1.6)+1/(P17/1.37)) + BM17/((BM17+1)/(O17/1.6) + BM17/(P17/1.37))</f>
        <v>9.4401989148783696E-3</v>
      </c>
      <c r="S17">
        <f t="shared" ref="S17:S31" si="10">(BI17*BK17)</f>
        <v>231.28951820636357</v>
      </c>
      <c r="T17">
        <f t="shared" ref="T17:T31" si="11">(BZ17+(S17+2*0.95*0.0000000567*(((BZ17+$B$7)+273)^4-(BZ17+273)^4)-44100*I17)/(1.84*29.3*P17+8*0.95*0.0000000567*(BZ17+273)^3))</f>
        <v>29.300725231961405</v>
      </c>
      <c r="U17">
        <f t="shared" ref="U17:U31" si="12">($C$7*CA17+$D$7*CB17+$E$7*T17)</f>
        <v>28.733786666666699</v>
      </c>
      <c r="V17">
        <f t="shared" ref="V17:V31" si="13">0.61365*EXP(17.502*U17/(240.97+U17))</f>
        <v>3.9602336372045417</v>
      </c>
      <c r="W17">
        <f t="shared" ref="W17:W31" si="14">(X17/Y17*100)</f>
        <v>56.361727787317676</v>
      </c>
      <c r="X17">
        <f t="shared" ref="X17:X31" si="15">BS17*(BX17+BY17)/1000</f>
        <v>2.1418177896411406</v>
      </c>
      <c r="Y17">
        <f t="shared" ref="Y17:Y31" si="16">0.61365*EXP(17.502*BZ17/(240.97+BZ17))</f>
        <v>3.8001279835198472</v>
      </c>
      <c r="Z17">
        <f t="shared" ref="Z17:Z31" si="17">(V17-BS17*(BX17+BY17)/1000)</f>
        <v>1.8184158475634011</v>
      </c>
      <c r="AA17">
        <f t="shared" ref="AA17:AA31" si="18">(-I17*44100)</f>
        <v>-12.220286598320191</v>
      </c>
      <c r="AB17">
        <f t="shared" ref="AB17:AB31" si="19">2*29.3*P17*0.92*(BZ17-U17)</f>
        <v>-113.45403105467507</v>
      </c>
      <c r="AC17">
        <f t="shared" ref="AC17:AC31" si="20">2*0.95*0.0000000567*(((BZ17+$B$7)+273)^4-(U17+273)^4)</f>
        <v>-8.3739556061968692</v>
      </c>
      <c r="AD17">
        <f t="shared" ref="AD17:AD31" si="21">S17+AC17+AA17+AB17</f>
        <v>97.241244947171438</v>
      </c>
      <c r="AE17">
        <v>6</v>
      </c>
      <c r="AF17">
        <v>1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53752.517704535756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964.88726923076899</v>
      </c>
      <c r="AR17">
        <v>1017.87</v>
      </c>
      <c r="AS17">
        <f t="shared" ref="AS17:AS31" si="27">1-AQ17/AR17</f>
        <v>5.2052551670872527E-2</v>
      </c>
      <c r="AT17">
        <v>0.5</v>
      </c>
      <c r="AU17">
        <f t="shared" ref="AU17:AU31" si="28">BI17</f>
        <v>1180.1744107473876</v>
      </c>
      <c r="AV17">
        <f t="shared" ref="AV17:AV31" si="29">J17</f>
        <v>-0.6865712782774398</v>
      </c>
      <c r="AW17">
        <f t="shared" ref="AW17:AW31" si="30">AS17*AT17*AU17</f>
        <v>30.715544748034965</v>
      </c>
      <c r="AX17">
        <f t="shared" ref="AX17:AX31" si="31">BC17/AR17</f>
        <v>0.38362462789943708</v>
      </c>
      <c r="AY17">
        <f t="shared" ref="AY17:AY31" si="32">(AV17-AO17)/AU17</f>
        <v>-9.2209928863226458E-5</v>
      </c>
      <c r="AZ17">
        <f t="shared" ref="AZ17:AZ31" si="33">(AL17-AR17)/AR17</f>
        <v>2.204810044504701</v>
      </c>
      <c r="BA17" t="s">
        <v>289</v>
      </c>
      <c r="BB17">
        <v>627.39</v>
      </c>
      <c r="BC17">
        <f t="shared" ref="BC17:BC31" si="34">AR17-BB17</f>
        <v>390.48</v>
      </c>
      <c r="BD17">
        <f t="shared" ref="BD17:BD31" si="35">(AR17-AQ17)/(AR17-BB17)</f>
        <v>0.13568615747088458</v>
      </c>
      <c r="BE17">
        <f t="shared" ref="BE17:BE31" si="36">(AL17-AR17)/(AL17-BB17)</f>
        <v>0.85179281053938039</v>
      </c>
      <c r="BF17">
        <f t="shared" ref="BF17:BF31" si="37">(AR17-AQ17)/(AR17-AK17)</f>
        <v>0.17521145427118623</v>
      </c>
      <c r="BG17">
        <f t="shared" ref="BG17:BG31" si="38">(AL17-AR17)/(AL17-AK17)</f>
        <v>0.88125629798247074</v>
      </c>
      <c r="BH17">
        <f t="shared" ref="BH17:BH31" si="39">$B$11*CF17+$C$11*CG17+$F$11*CH17*(1-CK17)</f>
        <v>1399.9870000000001</v>
      </c>
      <c r="BI17">
        <f t="shared" ref="BI17:BI31" si="40">BH17*BJ17</f>
        <v>1180.1744107473876</v>
      </c>
      <c r="BJ17">
        <f t="shared" ref="BJ17:BJ31" si="41">($B$11*$D$9+$C$11*$D$9+$F$11*((CU17+CM17)/MAX(CU17+CM17+CV17, 0.1)*$I$9+CV17/MAX(CU17+CM17+CV17, 0.1)*$J$9))/($B$11+$C$11+$F$11)</f>
        <v>0.84298954972252416</v>
      </c>
      <c r="BK17">
        <f t="shared" ref="BK17:BK31" si="42">($B$11*$K$9+$C$11*$K$9+$F$11*((CU17+CM17)/MAX(CU17+CM17+CV17, 0.1)*$P$9+CV17/MAX(CU17+CM17+CV17, 0.1)*$Q$9))/($B$11+$C$11+$F$11)</f>
        <v>0.19597909944504832</v>
      </c>
      <c r="BL17">
        <v>6</v>
      </c>
      <c r="BM17">
        <v>0.5</v>
      </c>
      <c r="BN17" t="s">
        <v>290</v>
      </c>
      <c r="BO17">
        <v>2</v>
      </c>
      <c r="BP17">
        <v>1607732182.8499999</v>
      </c>
      <c r="BQ17">
        <v>402.440566666667</v>
      </c>
      <c r="BR17">
        <v>401.75053333333301</v>
      </c>
      <c r="BS17">
        <v>20.971793333333299</v>
      </c>
      <c r="BT17">
        <v>20.646256666666702</v>
      </c>
      <c r="BU17">
        <v>398.243066666667</v>
      </c>
      <c r="BV17">
        <v>20.757433333333299</v>
      </c>
      <c r="BW17">
        <v>500.02226666666701</v>
      </c>
      <c r="BX17">
        <v>102.028466666667</v>
      </c>
      <c r="BY17">
        <v>0.10003305666666699</v>
      </c>
      <c r="BZ17">
        <v>28.023890000000002</v>
      </c>
      <c r="CA17">
        <v>28.733786666666699</v>
      </c>
      <c r="CB17">
        <v>999.9</v>
      </c>
      <c r="CC17">
        <v>0</v>
      </c>
      <c r="CD17">
        <v>0</v>
      </c>
      <c r="CE17">
        <v>9997.3343333333305</v>
      </c>
      <c r="CF17">
        <v>0</v>
      </c>
      <c r="CG17">
        <v>237.55623333333301</v>
      </c>
      <c r="CH17">
        <v>1399.9870000000001</v>
      </c>
      <c r="CI17">
        <v>0.89999293333333297</v>
      </c>
      <c r="CJ17">
        <v>0.100006936666667</v>
      </c>
      <c r="CK17">
        <v>0</v>
      </c>
      <c r="CL17">
        <v>965.27459999999996</v>
      </c>
      <c r="CM17">
        <v>4.9997499999999997</v>
      </c>
      <c r="CN17">
        <v>13296.58</v>
      </c>
      <c r="CO17">
        <v>12177.9066666667</v>
      </c>
      <c r="CP17">
        <v>46.8915333333333</v>
      </c>
      <c r="CQ17">
        <v>48.572499999999998</v>
      </c>
      <c r="CR17">
        <v>47.941200000000002</v>
      </c>
      <c r="CS17">
        <v>47.943300000000001</v>
      </c>
      <c r="CT17">
        <v>48.070399999999999</v>
      </c>
      <c r="CU17">
        <v>1255.4760000000001</v>
      </c>
      <c r="CV17">
        <v>139.511</v>
      </c>
      <c r="CW17">
        <v>0</v>
      </c>
      <c r="CX17">
        <v>1044</v>
      </c>
      <c r="CY17">
        <v>0</v>
      </c>
      <c r="CZ17">
        <v>964.88726923076899</v>
      </c>
      <c r="DA17">
        <v>-58.872649486972698</v>
      </c>
      <c r="DB17">
        <v>-833.39145184266204</v>
      </c>
      <c r="DC17">
        <v>13291.157692307699</v>
      </c>
      <c r="DD17">
        <v>15</v>
      </c>
      <c r="DE17">
        <v>1607718527.5999999</v>
      </c>
      <c r="DF17" t="s">
        <v>291</v>
      </c>
      <c r="DG17">
        <v>1607718527.5999999</v>
      </c>
      <c r="DH17">
        <v>1607718513.0999999</v>
      </c>
      <c r="DI17">
        <v>1</v>
      </c>
      <c r="DJ17">
        <v>1.611</v>
      </c>
      <c r="DK17">
        <v>0.252</v>
      </c>
      <c r="DL17">
        <v>4.1980000000000004</v>
      </c>
      <c r="DM17">
        <v>0.214</v>
      </c>
      <c r="DN17">
        <v>1409</v>
      </c>
      <c r="DO17">
        <v>21</v>
      </c>
      <c r="DP17">
        <v>0.15</v>
      </c>
      <c r="DQ17">
        <v>0.14000000000000001</v>
      </c>
      <c r="DR17">
        <v>-0.75657770196788798</v>
      </c>
      <c r="DS17">
        <v>3.8871596991577602</v>
      </c>
      <c r="DT17">
        <v>0.31185681037437102</v>
      </c>
      <c r="DU17">
        <v>0</v>
      </c>
      <c r="DV17">
        <v>0.73458216129032206</v>
      </c>
      <c r="DW17">
        <v>-4.5187235806451698</v>
      </c>
      <c r="DX17">
        <v>0.36374425410418898</v>
      </c>
      <c r="DY17">
        <v>0</v>
      </c>
      <c r="DZ17">
        <v>0.330208032258065</v>
      </c>
      <c r="EA17">
        <v>-0.42313993548387102</v>
      </c>
      <c r="EB17">
        <v>3.2473017472559498E-2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4.1980000000000004</v>
      </c>
      <c r="EJ17">
        <v>0.21440000000000001</v>
      </c>
      <c r="EK17">
        <v>4.1976190476189004</v>
      </c>
      <c r="EL17">
        <v>0</v>
      </c>
      <c r="EM17">
        <v>0</v>
      </c>
      <c r="EN17">
        <v>0</v>
      </c>
      <c r="EO17">
        <v>0.214364999999997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227.7</v>
      </c>
      <c r="EX17">
        <v>228</v>
      </c>
      <c r="EY17">
        <v>2</v>
      </c>
      <c r="EZ17">
        <v>508</v>
      </c>
      <c r="FA17">
        <v>486.42899999999997</v>
      </c>
      <c r="FB17">
        <v>24.770399999999999</v>
      </c>
      <c r="FC17">
        <v>31.079799999999999</v>
      </c>
      <c r="FD17">
        <v>29.999700000000001</v>
      </c>
      <c r="FE17">
        <v>31.121500000000001</v>
      </c>
      <c r="FF17">
        <v>31.106300000000001</v>
      </c>
      <c r="FG17">
        <v>21.3719</v>
      </c>
      <c r="FH17">
        <v>19.458500000000001</v>
      </c>
      <c r="FI17">
        <v>44.079900000000002</v>
      </c>
      <c r="FJ17">
        <v>24.752099999999999</v>
      </c>
      <c r="FK17">
        <v>401.58</v>
      </c>
      <c r="FL17">
        <v>20.788</v>
      </c>
      <c r="FM17">
        <v>101.809</v>
      </c>
      <c r="FN17">
        <v>101.256</v>
      </c>
    </row>
    <row r="18" spans="1:170" x14ac:dyDescent="0.25">
      <c r="A18">
        <v>2</v>
      </c>
      <c r="B18">
        <v>1607732311.0999999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1607732303.0999999</v>
      </c>
      <c r="I18">
        <f t="shared" si="0"/>
        <v>2.8341898674269549E-4</v>
      </c>
      <c r="J18">
        <f t="shared" si="1"/>
        <v>-2.9727288060326966</v>
      </c>
      <c r="K18">
        <f t="shared" si="2"/>
        <v>49.437606451612901</v>
      </c>
      <c r="L18">
        <f t="shared" si="3"/>
        <v>349.69333385481781</v>
      </c>
      <c r="M18">
        <f t="shared" si="4"/>
        <v>35.7160320350199</v>
      </c>
      <c r="N18">
        <f t="shared" si="5"/>
        <v>5.0493245504462054</v>
      </c>
      <c r="O18">
        <f t="shared" si="6"/>
        <v>1.5578481026517618E-2</v>
      </c>
      <c r="P18">
        <f t="shared" si="7"/>
        <v>2.9650657706924646</v>
      </c>
      <c r="Q18">
        <f t="shared" si="8"/>
        <v>1.5533151970358931E-2</v>
      </c>
      <c r="R18">
        <f t="shared" si="9"/>
        <v>9.7122815538402806E-3</v>
      </c>
      <c r="S18">
        <f t="shared" si="10"/>
        <v>231.29205276807397</v>
      </c>
      <c r="T18">
        <f t="shared" si="11"/>
        <v>29.257016418446472</v>
      </c>
      <c r="U18">
        <f t="shared" si="12"/>
        <v>28.741835483871</v>
      </c>
      <c r="V18">
        <f t="shared" si="13"/>
        <v>3.9620821302365927</v>
      </c>
      <c r="W18">
        <f t="shared" si="14"/>
        <v>56.829139667688501</v>
      </c>
      <c r="X18">
        <f t="shared" si="15"/>
        <v>2.1543144217497052</v>
      </c>
      <c r="Y18">
        <f t="shared" si="16"/>
        <v>3.7908622835875692</v>
      </c>
      <c r="Z18">
        <f t="shared" si="17"/>
        <v>1.8077677084868875</v>
      </c>
      <c r="AA18">
        <f t="shared" si="18"/>
        <v>-12.498777315352871</v>
      </c>
      <c r="AB18">
        <f t="shared" si="19"/>
        <v>-121.45963468073695</v>
      </c>
      <c r="AC18">
        <f t="shared" si="20"/>
        <v>-8.961375546574148</v>
      </c>
      <c r="AD18">
        <f t="shared" si="21"/>
        <v>88.372265225410004</v>
      </c>
      <c r="AE18">
        <v>6</v>
      </c>
      <c r="AF18">
        <v>1</v>
      </c>
      <c r="AG18">
        <f t="shared" si="22"/>
        <v>1</v>
      </c>
      <c r="AH18">
        <f t="shared" si="23"/>
        <v>0</v>
      </c>
      <c r="AI18">
        <f t="shared" si="24"/>
        <v>53779.088913046697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895.326384615385</v>
      </c>
      <c r="AR18">
        <v>940.29</v>
      </c>
      <c r="AS18">
        <f t="shared" si="27"/>
        <v>4.7818880754464055E-2</v>
      </c>
      <c r="AT18">
        <v>0.5</v>
      </c>
      <c r="AU18">
        <f t="shared" si="28"/>
        <v>1180.1906910698999</v>
      </c>
      <c r="AV18">
        <f t="shared" si="29"/>
        <v>-2.9727288060326966</v>
      </c>
      <c r="AW18">
        <f t="shared" si="30"/>
        <v>28.217698961900034</v>
      </c>
      <c r="AX18">
        <f t="shared" si="31"/>
        <v>0.34459581618436863</v>
      </c>
      <c r="AY18">
        <f t="shared" si="32"/>
        <v>-2.0293172487619838E-3</v>
      </c>
      <c r="AZ18">
        <f t="shared" si="33"/>
        <v>2.4692275787257123</v>
      </c>
      <c r="BA18" t="s">
        <v>296</v>
      </c>
      <c r="BB18">
        <v>616.27</v>
      </c>
      <c r="BC18">
        <f t="shared" si="34"/>
        <v>324.02</v>
      </c>
      <c r="BD18">
        <f t="shared" si="35"/>
        <v>0.13876802476580141</v>
      </c>
      <c r="BE18">
        <f t="shared" si="36"/>
        <v>0.8775346680222692</v>
      </c>
      <c r="BF18">
        <f t="shared" si="37"/>
        <v>0.20000444813982021</v>
      </c>
      <c r="BG18">
        <f t="shared" si="38"/>
        <v>0.91172040945041721</v>
      </c>
      <c r="BH18">
        <f t="shared" si="39"/>
        <v>1400.00677419355</v>
      </c>
      <c r="BI18">
        <f t="shared" si="40"/>
        <v>1180.1906910698999</v>
      </c>
      <c r="BJ18">
        <f t="shared" si="41"/>
        <v>0.84298927178386596</v>
      </c>
      <c r="BK18">
        <f t="shared" si="42"/>
        <v>0.19597854356773187</v>
      </c>
      <c r="BL18">
        <v>6</v>
      </c>
      <c r="BM18">
        <v>0.5</v>
      </c>
      <c r="BN18" t="s">
        <v>290</v>
      </c>
      <c r="BO18">
        <v>2</v>
      </c>
      <c r="BP18">
        <v>1607732303.0999999</v>
      </c>
      <c r="BQ18">
        <v>49.437606451612901</v>
      </c>
      <c r="BR18">
        <v>45.8872838709677</v>
      </c>
      <c r="BS18">
        <v>21.0927516129032</v>
      </c>
      <c r="BT18">
        <v>20.759835483871001</v>
      </c>
      <c r="BU18">
        <v>45.239990322580603</v>
      </c>
      <c r="BV18">
        <v>20.878367741935499</v>
      </c>
      <c r="BW18">
        <v>500.01945161290303</v>
      </c>
      <c r="BX18">
        <v>102.03529032258101</v>
      </c>
      <c r="BY18">
        <v>0.10000531290322601</v>
      </c>
      <c r="BZ18">
        <v>27.982012903225801</v>
      </c>
      <c r="CA18">
        <v>28.741835483871</v>
      </c>
      <c r="CB18">
        <v>999.9</v>
      </c>
      <c r="CC18">
        <v>0</v>
      </c>
      <c r="CD18">
        <v>0</v>
      </c>
      <c r="CE18">
        <v>10000.3387096774</v>
      </c>
      <c r="CF18">
        <v>0</v>
      </c>
      <c r="CG18">
        <v>234.80561290322601</v>
      </c>
      <c r="CH18">
        <v>1400.00677419355</v>
      </c>
      <c r="CI18">
        <v>0.90000045161290299</v>
      </c>
      <c r="CJ18">
        <v>9.99992967741936E-2</v>
      </c>
      <c r="CK18">
        <v>0</v>
      </c>
      <c r="CL18">
        <v>895.53554838709704</v>
      </c>
      <c r="CM18">
        <v>4.9997499999999997</v>
      </c>
      <c r="CN18">
        <v>12305.419354838699</v>
      </c>
      <c r="CO18">
        <v>12178.1</v>
      </c>
      <c r="CP18">
        <v>46.8546774193548</v>
      </c>
      <c r="CQ18">
        <v>48.55</v>
      </c>
      <c r="CR18">
        <v>47.880806451612898</v>
      </c>
      <c r="CS18">
        <v>47.877000000000002</v>
      </c>
      <c r="CT18">
        <v>48.037999999999997</v>
      </c>
      <c r="CU18">
        <v>1255.50677419355</v>
      </c>
      <c r="CV18">
        <v>139.5</v>
      </c>
      <c r="CW18">
        <v>0</v>
      </c>
      <c r="CX18">
        <v>120</v>
      </c>
      <c r="CY18">
        <v>0</v>
      </c>
      <c r="CZ18">
        <v>895.326384615385</v>
      </c>
      <c r="DA18">
        <v>-17.6098461450785</v>
      </c>
      <c r="DB18">
        <v>-266.43076925070801</v>
      </c>
      <c r="DC18">
        <v>12302.1653846154</v>
      </c>
      <c r="DD18">
        <v>15</v>
      </c>
      <c r="DE18">
        <v>1607718527.5999999</v>
      </c>
      <c r="DF18" t="s">
        <v>291</v>
      </c>
      <c r="DG18">
        <v>1607718527.5999999</v>
      </c>
      <c r="DH18">
        <v>1607718513.0999999</v>
      </c>
      <c r="DI18">
        <v>1</v>
      </c>
      <c r="DJ18">
        <v>1.611</v>
      </c>
      <c r="DK18">
        <v>0.252</v>
      </c>
      <c r="DL18">
        <v>4.1980000000000004</v>
      </c>
      <c r="DM18">
        <v>0.214</v>
      </c>
      <c r="DN18">
        <v>1409</v>
      </c>
      <c r="DO18">
        <v>21</v>
      </c>
      <c r="DP18">
        <v>0.15</v>
      </c>
      <c r="DQ18">
        <v>0.14000000000000001</v>
      </c>
      <c r="DR18">
        <v>-3.0792167005503499</v>
      </c>
      <c r="DS18">
        <v>13.207740980951399</v>
      </c>
      <c r="DT18">
        <v>1.04409045037403</v>
      </c>
      <c r="DU18">
        <v>0</v>
      </c>
      <c r="DV18">
        <v>3.5503312903225801</v>
      </c>
      <c r="DW18">
        <v>-14.498891612903201</v>
      </c>
      <c r="DX18">
        <v>1.15741599693996</v>
      </c>
      <c r="DY18">
        <v>0</v>
      </c>
      <c r="DZ18">
        <v>0.33290325806451598</v>
      </c>
      <c r="EA18">
        <v>0.107526629032258</v>
      </c>
      <c r="EB18">
        <v>8.1171963973257193E-3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4.1980000000000004</v>
      </c>
      <c r="EJ18">
        <v>0.21440000000000001</v>
      </c>
      <c r="EK18">
        <v>4.1976190476189004</v>
      </c>
      <c r="EL18">
        <v>0</v>
      </c>
      <c r="EM18">
        <v>0</v>
      </c>
      <c r="EN18">
        <v>0</v>
      </c>
      <c r="EO18">
        <v>0.214364999999997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229.7</v>
      </c>
      <c r="EX18">
        <v>230</v>
      </c>
      <c r="EY18">
        <v>2</v>
      </c>
      <c r="EZ18">
        <v>507.98200000000003</v>
      </c>
      <c r="FA18">
        <v>486.58100000000002</v>
      </c>
      <c r="FB18">
        <v>25.135300000000001</v>
      </c>
      <c r="FC18">
        <v>30.914400000000001</v>
      </c>
      <c r="FD18">
        <v>29.999500000000001</v>
      </c>
      <c r="FE18">
        <v>30.9604</v>
      </c>
      <c r="FF18">
        <v>30.946999999999999</v>
      </c>
      <c r="FG18">
        <v>6.1551299999999998</v>
      </c>
      <c r="FH18">
        <v>18.276900000000001</v>
      </c>
      <c r="FI18">
        <v>44.079900000000002</v>
      </c>
      <c r="FJ18">
        <v>25.142299999999999</v>
      </c>
      <c r="FK18">
        <v>46.455599999999997</v>
      </c>
      <c r="FL18">
        <v>20.825900000000001</v>
      </c>
      <c r="FM18">
        <v>101.84399999999999</v>
      </c>
      <c r="FN18">
        <v>101.297</v>
      </c>
    </row>
    <row r="19" spans="1:170" x14ac:dyDescent="0.25">
      <c r="A19">
        <v>3</v>
      </c>
      <c r="B19">
        <v>1607732399.5999999</v>
      </c>
      <c r="C19">
        <v>209</v>
      </c>
      <c r="D19" t="s">
        <v>298</v>
      </c>
      <c r="E19" t="s">
        <v>299</v>
      </c>
      <c r="F19" t="s">
        <v>285</v>
      </c>
      <c r="G19" t="s">
        <v>286</v>
      </c>
      <c r="H19">
        <v>1607732391.5999999</v>
      </c>
      <c r="I19">
        <f t="shared" si="0"/>
        <v>2.9865802063563408E-4</v>
      </c>
      <c r="J19">
        <f t="shared" si="1"/>
        <v>-2.3635549510911638</v>
      </c>
      <c r="K19">
        <f t="shared" si="2"/>
        <v>79.985432258064506</v>
      </c>
      <c r="L19">
        <f t="shared" si="3"/>
        <v>303.79153975891427</v>
      </c>
      <c r="M19">
        <f t="shared" si="4"/>
        <v>31.029863211255822</v>
      </c>
      <c r="N19">
        <f t="shared" si="5"/>
        <v>8.1698687982902669</v>
      </c>
      <c r="O19">
        <f t="shared" si="6"/>
        <v>1.6531172643299126E-2</v>
      </c>
      <c r="P19">
        <f t="shared" si="7"/>
        <v>2.9651846993573452</v>
      </c>
      <c r="Q19">
        <f t="shared" si="8"/>
        <v>1.6480141771031694E-2</v>
      </c>
      <c r="R19">
        <f t="shared" si="9"/>
        <v>1.0304660321516662E-2</v>
      </c>
      <c r="S19">
        <f t="shared" si="10"/>
        <v>231.289794050176</v>
      </c>
      <c r="T19">
        <f t="shared" si="11"/>
        <v>29.231474338016668</v>
      </c>
      <c r="U19">
        <f t="shared" si="12"/>
        <v>28.682548387096801</v>
      </c>
      <c r="V19">
        <f t="shared" si="13"/>
        <v>3.9484838670555744</v>
      </c>
      <c r="W19">
        <f t="shared" si="14"/>
        <v>56.858616771656557</v>
      </c>
      <c r="X19">
        <f t="shared" si="15"/>
        <v>2.1527208783237106</v>
      </c>
      <c r="Y19">
        <f t="shared" si="16"/>
        <v>3.7860943521876536</v>
      </c>
      <c r="Z19">
        <f t="shared" si="17"/>
        <v>1.7957629887318638</v>
      </c>
      <c r="AA19">
        <f t="shared" si="18"/>
        <v>-13.170818710031464</v>
      </c>
      <c r="AB19">
        <f t="shared" si="19"/>
        <v>-115.43730503312275</v>
      </c>
      <c r="AC19">
        <f t="shared" si="20"/>
        <v>-8.5132732577652117</v>
      </c>
      <c r="AD19">
        <f t="shared" si="21"/>
        <v>94.168397049256583</v>
      </c>
      <c r="AE19">
        <v>6</v>
      </c>
      <c r="AF19">
        <v>1</v>
      </c>
      <c r="AG19">
        <f t="shared" si="22"/>
        <v>1</v>
      </c>
      <c r="AH19">
        <f t="shared" si="23"/>
        <v>0</v>
      </c>
      <c r="AI19">
        <f t="shared" si="24"/>
        <v>53786.565289438156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874.86572000000001</v>
      </c>
      <c r="AR19">
        <v>918.18</v>
      </c>
      <c r="AS19">
        <f t="shared" si="27"/>
        <v>4.7174061730815287E-2</v>
      </c>
      <c r="AT19">
        <v>0.5</v>
      </c>
      <c r="AU19">
        <f t="shared" si="28"/>
        <v>1180.1782846183032</v>
      </c>
      <c r="AV19">
        <f t="shared" si="29"/>
        <v>-2.3635549510911638</v>
      </c>
      <c r="AW19">
        <f t="shared" si="30"/>
        <v>27.836901625975763</v>
      </c>
      <c r="AX19">
        <f t="shared" si="31"/>
        <v>0.33600165544882266</v>
      </c>
      <c r="AY19">
        <f t="shared" si="32"/>
        <v>-1.5131675396421245E-3</v>
      </c>
      <c r="AZ19">
        <f t="shared" si="33"/>
        <v>2.5527674312226365</v>
      </c>
      <c r="BA19" t="s">
        <v>301</v>
      </c>
      <c r="BB19">
        <v>609.66999999999996</v>
      </c>
      <c r="BC19">
        <f t="shared" si="34"/>
        <v>308.51</v>
      </c>
      <c r="BD19">
        <f t="shared" si="35"/>
        <v>0.14039830151372709</v>
      </c>
      <c r="BE19">
        <f t="shared" si="36"/>
        <v>0.88368691114872899</v>
      </c>
      <c r="BF19">
        <f t="shared" si="37"/>
        <v>0.2136833868409265</v>
      </c>
      <c r="BG19">
        <f t="shared" si="38"/>
        <v>0.92040256341479332</v>
      </c>
      <c r="BH19">
        <f t="shared" si="39"/>
        <v>1399.9919354838701</v>
      </c>
      <c r="BI19">
        <f t="shared" si="40"/>
        <v>1180.1782846183032</v>
      </c>
      <c r="BJ19">
        <f t="shared" si="41"/>
        <v>0.84298934494248068</v>
      </c>
      <c r="BK19">
        <f t="shared" si="42"/>
        <v>0.19597868988496125</v>
      </c>
      <c r="BL19">
        <v>6</v>
      </c>
      <c r="BM19">
        <v>0.5</v>
      </c>
      <c r="BN19" t="s">
        <v>290</v>
      </c>
      <c r="BO19">
        <v>2</v>
      </c>
      <c r="BP19">
        <v>1607732391.5999999</v>
      </c>
      <c r="BQ19">
        <v>79.985432258064506</v>
      </c>
      <c r="BR19">
        <v>77.177916129032297</v>
      </c>
      <c r="BS19">
        <v>21.075774193548401</v>
      </c>
      <c r="BT19">
        <v>20.724948387096799</v>
      </c>
      <c r="BU19">
        <v>75.787819354838703</v>
      </c>
      <c r="BV19">
        <v>20.861412903225801</v>
      </c>
      <c r="BW19">
        <v>500.014935483871</v>
      </c>
      <c r="BX19">
        <v>102.041967741935</v>
      </c>
      <c r="BY19">
        <v>9.9991958064516107E-2</v>
      </c>
      <c r="BZ19">
        <v>27.960429032258102</v>
      </c>
      <c r="CA19">
        <v>28.682548387096801</v>
      </c>
      <c r="CB19">
        <v>999.9</v>
      </c>
      <c r="CC19">
        <v>0</v>
      </c>
      <c r="CD19">
        <v>0</v>
      </c>
      <c r="CE19">
        <v>10000.3580645161</v>
      </c>
      <c r="CF19">
        <v>0</v>
      </c>
      <c r="CG19">
        <v>233.75774193548401</v>
      </c>
      <c r="CH19">
        <v>1399.9919354838701</v>
      </c>
      <c r="CI19">
        <v>0.899997612903226</v>
      </c>
      <c r="CJ19">
        <v>0.100002174193548</v>
      </c>
      <c r="CK19">
        <v>0</v>
      </c>
      <c r="CL19">
        <v>875.022548387097</v>
      </c>
      <c r="CM19">
        <v>4.9997499999999997</v>
      </c>
      <c r="CN19">
        <v>12015.9032258065</v>
      </c>
      <c r="CO19">
        <v>12177.9709677419</v>
      </c>
      <c r="CP19">
        <v>46.846612903225797</v>
      </c>
      <c r="CQ19">
        <v>48.495935483871001</v>
      </c>
      <c r="CR19">
        <v>47.850612903225802</v>
      </c>
      <c r="CS19">
        <v>47.842612903225799</v>
      </c>
      <c r="CT19">
        <v>48.023935483871</v>
      </c>
      <c r="CU19">
        <v>1255.49</v>
      </c>
      <c r="CV19">
        <v>139.50193548387099</v>
      </c>
      <c r="CW19">
        <v>0</v>
      </c>
      <c r="CX19">
        <v>87.799999952316298</v>
      </c>
      <c r="CY19">
        <v>0</v>
      </c>
      <c r="CZ19">
        <v>874.86572000000001</v>
      </c>
      <c r="DA19">
        <v>-11.8233846477232</v>
      </c>
      <c r="DB19">
        <v>-172.169231046059</v>
      </c>
      <c r="DC19">
        <v>12013.732</v>
      </c>
      <c r="DD19">
        <v>15</v>
      </c>
      <c r="DE19">
        <v>1607718527.5999999</v>
      </c>
      <c r="DF19" t="s">
        <v>291</v>
      </c>
      <c r="DG19">
        <v>1607718527.5999999</v>
      </c>
      <c r="DH19">
        <v>1607718513.0999999</v>
      </c>
      <c r="DI19">
        <v>1</v>
      </c>
      <c r="DJ19">
        <v>1.611</v>
      </c>
      <c r="DK19">
        <v>0.252</v>
      </c>
      <c r="DL19">
        <v>4.1980000000000004</v>
      </c>
      <c r="DM19">
        <v>0.214</v>
      </c>
      <c r="DN19">
        <v>1409</v>
      </c>
      <c r="DO19">
        <v>21</v>
      </c>
      <c r="DP19">
        <v>0.15</v>
      </c>
      <c r="DQ19">
        <v>0.14000000000000001</v>
      </c>
      <c r="DR19">
        <v>-2.3746306858329298</v>
      </c>
      <c r="DS19">
        <v>0.166211257264821</v>
      </c>
      <c r="DT19">
        <v>4.8953664838608697E-2</v>
      </c>
      <c r="DU19">
        <v>1</v>
      </c>
      <c r="DV19">
        <v>2.8146470967741899</v>
      </c>
      <c r="DW19">
        <v>-7.9956774193548699E-2</v>
      </c>
      <c r="DX19">
        <v>4.9040218661930798E-2</v>
      </c>
      <c r="DY19">
        <v>1</v>
      </c>
      <c r="DZ19">
        <v>0.34991954838709699</v>
      </c>
      <c r="EA19">
        <v>0.102923129032258</v>
      </c>
      <c r="EB19">
        <v>7.7553869346231302E-3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4.1980000000000004</v>
      </c>
      <c r="EJ19">
        <v>0.21429999999999999</v>
      </c>
      <c r="EK19">
        <v>4.1976190476189004</v>
      </c>
      <c r="EL19">
        <v>0</v>
      </c>
      <c r="EM19">
        <v>0</v>
      </c>
      <c r="EN19">
        <v>0</v>
      </c>
      <c r="EO19">
        <v>0.214364999999997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231.2</v>
      </c>
      <c r="EX19">
        <v>231.4</v>
      </c>
      <c r="EY19">
        <v>2</v>
      </c>
      <c r="EZ19">
        <v>508.036</v>
      </c>
      <c r="FA19">
        <v>486.98099999999999</v>
      </c>
      <c r="FB19">
        <v>25.032800000000002</v>
      </c>
      <c r="FC19">
        <v>30.773399999999999</v>
      </c>
      <c r="FD19">
        <v>29.999199999999998</v>
      </c>
      <c r="FE19">
        <v>30.826899999999998</v>
      </c>
      <c r="FF19">
        <v>30.813800000000001</v>
      </c>
      <c r="FG19">
        <v>7.2329400000000001</v>
      </c>
      <c r="FH19">
        <v>18.5777</v>
      </c>
      <c r="FI19">
        <v>44.079900000000002</v>
      </c>
      <c r="FJ19">
        <v>25.0396</v>
      </c>
      <c r="FK19">
        <v>76.908500000000004</v>
      </c>
      <c r="FL19">
        <v>20.783300000000001</v>
      </c>
      <c r="FM19">
        <v>101.869</v>
      </c>
      <c r="FN19">
        <v>101.31699999999999</v>
      </c>
    </row>
    <row r="20" spans="1:170" x14ac:dyDescent="0.25">
      <c r="A20">
        <v>4</v>
      </c>
      <c r="B20">
        <v>1607732502.5999999</v>
      </c>
      <c r="C20">
        <v>312</v>
      </c>
      <c r="D20" t="s">
        <v>303</v>
      </c>
      <c r="E20" t="s">
        <v>304</v>
      </c>
      <c r="F20" t="s">
        <v>285</v>
      </c>
      <c r="G20" t="s">
        <v>286</v>
      </c>
      <c r="H20">
        <v>1607732494.8499999</v>
      </c>
      <c r="I20">
        <f t="shared" si="0"/>
        <v>4.0434602544637107E-4</v>
      </c>
      <c r="J20">
        <f t="shared" si="1"/>
        <v>-1.9374726061440406</v>
      </c>
      <c r="K20">
        <f t="shared" si="2"/>
        <v>99.758636666666703</v>
      </c>
      <c r="L20">
        <f t="shared" si="3"/>
        <v>234.62293400601408</v>
      </c>
      <c r="M20">
        <f t="shared" si="4"/>
        <v>23.963972322189168</v>
      </c>
      <c r="N20">
        <f t="shared" si="5"/>
        <v>10.189171054855397</v>
      </c>
      <c r="O20">
        <f t="shared" si="6"/>
        <v>2.2262923967039338E-2</v>
      </c>
      <c r="P20">
        <f t="shared" si="7"/>
        <v>2.9652451589460145</v>
      </c>
      <c r="Q20">
        <f t="shared" si="8"/>
        <v>2.2170479755409707E-2</v>
      </c>
      <c r="R20">
        <f t="shared" si="9"/>
        <v>1.3864823481762876E-2</v>
      </c>
      <c r="S20">
        <f t="shared" si="10"/>
        <v>231.28455587502293</v>
      </c>
      <c r="T20">
        <f t="shared" si="11"/>
        <v>29.23858852871658</v>
      </c>
      <c r="U20">
        <f t="shared" si="12"/>
        <v>28.672263333333301</v>
      </c>
      <c r="V20">
        <f t="shared" si="13"/>
        <v>3.9461290045203126</v>
      </c>
      <c r="W20">
        <f t="shared" si="14"/>
        <v>56.378323561547084</v>
      </c>
      <c r="X20">
        <f t="shared" si="15"/>
        <v>2.1388168537792525</v>
      </c>
      <c r="Y20">
        <f t="shared" si="16"/>
        <v>3.7936865069149301</v>
      </c>
      <c r="Z20">
        <f t="shared" si="17"/>
        <v>1.8073121507410601</v>
      </c>
      <c r="AA20">
        <f t="shared" si="18"/>
        <v>-17.831659722184963</v>
      </c>
      <c r="AB20">
        <f t="shared" si="19"/>
        <v>-108.3029761033899</v>
      </c>
      <c r="AC20">
        <f t="shared" si="20"/>
        <v>-7.9879235183585502</v>
      </c>
      <c r="AD20">
        <f t="shared" si="21"/>
        <v>97.161996531089542</v>
      </c>
      <c r="AE20">
        <v>6</v>
      </c>
      <c r="AF20">
        <v>1</v>
      </c>
      <c r="AG20">
        <f t="shared" si="22"/>
        <v>1</v>
      </c>
      <c r="AH20">
        <f t="shared" si="23"/>
        <v>0</v>
      </c>
      <c r="AI20">
        <f t="shared" si="24"/>
        <v>53782.112699113917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859.47907999999995</v>
      </c>
      <c r="AR20">
        <v>904.91</v>
      </c>
      <c r="AS20">
        <f t="shared" si="27"/>
        <v>5.0204904355129254E-2</v>
      </c>
      <c r="AT20">
        <v>0.5</v>
      </c>
      <c r="AU20">
        <f t="shared" si="28"/>
        <v>1180.1501247684355</v>
      </c>
      <c r="AV20">
        <f t="shared" si="29"/>
        <v>-1.9374726061440406</v>
      </c>
      <c r="AW20">
        <f t="shared" si="30"/>
        <v>29.624662069346581</v>
      </c>
      <c r="AX20">
        <f t="shared" si="31"/>
        <v>0.32929241582035784</v>
      </c>
      <c r="AY20">
        <f t="shared" si="32"/>
        <v>-1.1521628458876091E-3</v>
      </c>
      <c r="AZ20">
        <f t="shared" si="33"/>
        <v>2.6048667823319449</v>
      </c>
      <c r="BA20" t="s">
        <v>306</v>
      </c>
      <c r="BB20">
        <v>606.92999999999995</v>
      </c>
      <c r="BC20">
        <f t="shared" si="34"/>
        <v>297.98</v>
      </c>
      <c r="BD20">
        <f t="shared" si="35"/>
        <v>0.15246298409289219</v>
      </c>
      <c r="BE20">
        <f t="shared" si="36"/>
        <v>0.88777281886145787</v>
      </c>
      <c r="BF20">
        <f t="shared" si="37"/>
        <v>0.23982569854180283</v>
      </c>
      <c r="BG20">
        <f t="shared" si="38"/>
        <v>0.92561342651326772</v>
      </c>
      <c r="BH20">
        <f t="shared" si="39"/>
        <v>1399.9583333333301</v>
      </c>
      <c r="BI20">
        <f t="shared" si="40"/>
        <v>1180.1501247684355</v>
      </c>
      <c r="BJ20">
        <f t="shared" si="41"/>
        <v>0.84298946380673578</v>
      </c>
      <c r="BK20">
        <f t="shared" si="42"/>
        <v>0.1959789276134718</v>
      </c>
      <c r="BL20">
        <v>6</v>
      </c>
      <c r="BM20">
        <v>0.5</v>
      </c>
      <c r="BN20" t="s">
        <v>290</v>
      </c>
      <c r="BO20">
        <v>2</v>
      </c>
      <c r="BP20">
        <v>1607732494.8499999</v>
      </c>
      <c r="BQ20">
        <v>99.758636666666703</v>
      </c>
      <c r="BR20">
        <v>97.482159999999993</v>
      </c>
      <c r="BS20">
        <v>20.9404133333333</v>
      </c>
      <c r="BT20">
        <v>20.4653766666667</v>
      </c>
      <c r="BU20">
        <v>95.561016666666603</v>
      </c>
      <c r="BV20">
        <v>20.7260566666667</v>
      </c>
      <c r="BW20">
        <v>500.01889999999997</v>
      </c>
      <c r="BX20">
        <v>102.038266666667</v>
      </c>
      <c r="BY20">
        <v>9.9968130000000002E-2</v>
      </c>
      <c r="BZ20">
        <v>27.994786666666698</v>
      </c>
      <c r="CA20">
        <v>28.672263333333301</v>
      </c>
      <c r="CB20">
        <v>999.9</v>
      </c>
      <c r="CC20">
        <v>0</v>
      </c>
      <c r="CD20">
        <v>0</v>
      </c>
      <c r="CE20">
        <v>10001.063333333301</v>
      </c>
      <c r="CF20">
        <v>0</v>
      </c>
      <c r="CG20">
        <v>232.330833333333</v>
      </c>
      <c r="CH20">
        <v>1399.9583333333301</v>
      </c>
      <c r="CI20">
        <v>0.89999373333333299</v>
      </c>
      <c r="CJ20">
        <v>0.100006106666667</v>
      </c>
      <c r="CK20">
        <v>0</v>
      </c>
      <c r="CL20">
        <v>859.55113333333304</v>
      </c>
      <c r="CM20">
        <v>4.9997499999999997</v>
      </c>
      <c r="CN20">
        <v>11798.56</v>
      </c>
      <c r="CO20">
        <v>12177.663333333299</v>
      </c>
      <c r="CP20">
        <v>46.812066666666603</v>
      </c>
      <c r="CQ20">
        <v>48.441200000000002</v>
      </c>
      <c r="CR20">
        <v>47.833066666666703</v>
      </c>
      <c r="CS20">
        <v>47.803733333333298</v>
      </c>
      <c r="CT20">
        <v>47.995800000000003</v>
      </c>
      <c r="CU20">
        <v>1255.4559999999999</v>
      </c>
      <c r="CV20">
        <v>139.50433333333299</v>
      </c>
      <c r="CW20">
        <v>0</v>
      </c>
      <c r="CX20">
        <v>102.59999990463299</v>
      </c>
      <c r="CY20">
        <v>0</v>
      </c>
      <c r="CZ20">
        <v>859.47907999999995</v>
      </c>
      <c r="DA20">
        <v>-6.2003076817214202</v>
      </c>
      <c r="DB20">
        <v>-104.315384786905</v>
      </c>
      <c r="DC20">
        <v>11797.128000000001</v>
      </c>
      <c r="DD20">
        <v>15</v>
      </c>
      <c r="DE20">
        <v>1607718527.5999999</v>
      </c>
      <c r="DF20" t="s">
        <v>291</v>
      </c>
      <c r="DG20">
        <v>1607718527.5999999</v>
      </c>
      <c r="DH20">
        <v>1607718513.0999999</v>
      </c>
      <c r="DI20">
        <v>1</v>
      </c>
      <c r="DJ20">
        <v>1.611</v>
      </c>
      <c r="DK20">
        <v>0.252</v>
      </c>
      <c r="DL20">
        <v>4.1980000000000004</v>
      </c>
      <c r="DM20">
        <v>0.214</v>
      </c>
      <c r="DN20">
        <v>1409</v>
      </c>
      <c r="DO20">
        <v>21</v>
      </c>
      <c r="DP20">
        <v>0.15</v>
      </c>
      <c r="DQ20">
        <v>0.14000000000000001</v>
      </c>
      <c r="DR20">
        <v>-1.93726525634019</v>
      </c>
      <c r="DS20">
        <v>3.5685063393438798E-2</v>
      </c>
      <c r="DT20">
        <v>3.83226639443063E-2</v>
      </c>
      <c r="DU20">
        <v>1</v>
      </c>
      <c r="DV20">
        <v>2.2800316129032301</v>
      </c>
      <c r="DW20">
        <v>4.2098709677420201E-2</v>
      </c>
      <c r="DX20">
        <v>4.9675607442867802E-2</v>
      </c>
      <c r="DY20">
        <v>1</v>
      </c>
      <c r="DZ20">
        <v>0.47485661290322601</v>
      </c>
      <c r="EA20">
        <v>2.3399951612903098E-2</v>
      </c>
      <c r="EB20">
        <v>1.7972124055885099E-3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4.1970000000000001</v>
      </c>
      <c r="EJ20">
        <v>0.21440000000000001</v>
      </c>
      <c r="EK20">
        <v>4.1976190476189004</v>
      </c>
      <c r="EL20">
        <v>0</v>
      </c>
      <c r="EM20">
        <v>0</v>
      </c>
      <c r="EN20">
        <v>0</v>
      </c>
      <c r="EO20">
        <v>0.214364999999997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232.9</v>
      </c>
      <c r="EX20">
        <v>233.2</v>
      </c>
      <c r="EY20">
        <v>2</v>
      </c>
      <c r="EZ20">
        <v>507.85300000000001</v>
      </c>
      <c r="FA20">
        <v>487.57600000000002</v>
      </c>
      <c r="FB20">
        <v>25.095800000000001</v>
      </c>
      <c r="FC20">
        <v>30.608899999999998</v>
      </c>
      <c r="FD20">
        <v>29.999600000000001</v>
      </c>
      <c r="FE20">
        <v>30.670400000000001</v>
      </c>
      <c r="FF20">
        <v>30.659800000000001</v>
      </c>
      <c r="FG20">
        <v>8.0893300000000004</v>
      </c>
      <c r="FH20">
        <v>18.558199999999999</v>
      </c>
      <c r="FI20">
        <v>44.079900000000002</v>
      </c>
      <c r="FJ20">
        <v>25.096900000000002</v>
      </c>
      <c r="FK20">
        <v>97.549899999999994</v>
      </c>
      <c r="FL20">
        <v>20.535</v>
      </c>
      <c r="FM20">
        <v>101.9</v>
      </c>
      <c r="FN20">
        <v>101.348</v>
      </c>
    </row>
    <row r="21" spans="1:170" x14ac:dyDescent="0.25">
      <c r="A21">
        <v>5</v>
      </c>
      <c r="B21">
        <v>1607732574.5999999</v>
      </c>
      <c r="C21">
        <v>384</v>
      </c>
      <c r="D21" t="s">
        <v>307</v>
      </c>
      <c r="E21" t="s">
        <v>308</v>
      </c>
      <c r="F21" t="s">
        <v>285</v>
      </c>
      <c r="G21" t="s">
        <v>286</v>
      </c>
      <c r="H21">
        <v>1607732566.8499999</v>
      </c>
      <c r="I21">
        <f t="shared" si="0"/>
        <v>4.3189754646207052E-4</v>
      </c>
      <c r="J21">
        <f t="shared" si="1"/>
        <v>-1.4697556597094159</v>
      </c>
      <c r="K21">
        <f t="shared" si="2"/>
        <v>149.14279999999999</v>
      </c>
      <c r="L21">
        <f t="shared" si="3"/>
        <v>241.95196671660605</v>
      </c>
      <c r="M21">
        <f t="shared" si="4"/>
        <v>24.711601399031288</v>
      </c>
      <c r="N21">
        <f t="shared" si="5"/>
        <v>15.23259957399838</v>
      </c>
      <c r="O21">
        <f t="shared" si="6"/>
        <v>2.3973941118112269E-2</v>
      </c>
      <c r="P21">
        <f t="shared" si="7"/>
        <v>2.9649588340898765</v>
      </c>
      <c r="Q21">
        <f t="shared" si="8"/>
        <v>2.3866767885427419E-2</v>
      </c>
      <c r="R21">
        <f t="shared" si="9"/>
        <v>1.4926318957802035E-2</v>
      </c>
      <c r="S21">
        <f t="shared" si="10"/>
        <v>231.29346109485621</v>
      </c>
      <c r="T21">
        <f t="shared" si="11"/>
        <v>29.205567063142986</v>
      </c>
      <c r="U21">
        <f t="shared" si="12"/>
        <v>28.611696666666699</v>
      </c>
      <c r="V21">
        <f t="shared" si="13"/>
        <v>3.9322865086356624</v>
      </c>
      <c r="W21">
        <f t="shared" si="14"/>
        <v>56.468518416848269</v>
      </c>
      <c r="X21">
        <f t="shared" si="15"/>
        <v>2.1389777718558154</v>
      </c>
      <c r="Y21">
        <f t="shared" si="16"/>
        <v>3.7879119761314968</v>
      </c>
      <c r="Z21">
        <f t="shared" si="17"/>
        <v>1.793308736779847</v>
      </c>
      <c r="AA21">
        <f t="shared" si="18"/>
        <v>-19.046681798977311</v>
      </c>
      <c r="AB21">
        <f t="shared" si="19"/>
        <v>-102.7873924581634</v>
      </c>
      <c r="AC21">
        <f t="shared" si="20"/>
        <v>-7.5785794298102003</v>
      </c>
      <c r="AD21">
        <f t="shared" si="21"/>
        <v>101.88080740790531</v>
      </c>
      <c r="AE21">
        <v>6</v>
      </c>
      <c r="AF21">
        <v>1</v>
      </c>
      <c r="AG21">
        <f t="shared" si="22"/>
        <v>1</v>
      </c>
      <c r="AH21">
        <f t="shared" si="23"/>
        <v>0</v>
      </c>
      <c r="AI21">
        <f t="shared" si="24"/>
        <v>53778.329313486029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851.863846153846</v>
      </c>
      <c r="AR21">
        <v>900.54</v>
      </c>
      <c r="AS21">
        <f t="shared" si="27"/>
        <v>5.4052184074171006E-2</v>
      </c>
      <c r="AT21">
        <v>0.5</v>
      </c>
      <c r="AU21">
        <f t="shared" si="28"/>
        <v>1180.1946307473854</v>
      </c>
      <c r="AV21">
        <f t="shared" si="29"/>
        <v>-1.4697556597094159</v>
      </c>
      <c r="AW21">
        <f t="shared" si="30"/>
        <v>31.896048712252977</v>
      </c>
      <c r="AX21">
        <f t="shared" si="31"/>
        <v>0.32408332778110904</v>
      </c>
      <c r="AY21">
        <f t="shared" si="32"/>
        <v>-7.5581447047281365E-4</v>
      </c>
      <c r="AZ21">
        <f t="shared" si="33"/>
        <v>2.6223599173829037</v>
      </c>
      <c r="BA21" t="s">
        <v>310</v>
      </c>
      <c r="BB21">
        <v>608.69000000000005</v>
      </c>
      <c r="BC21">
        <f t="shared" si="34"/>
        <v>291.84999999999991</v>
      </c>
      <c r="BD21">
        <f t="shared" si="35"/>
        <v>0.16678483414820622</v>
      </c>
      <c r="BE21">
        <f t="shared" si="36"/>
        <v>0.89000863046894729</v>
      </c>
      <c r="BF21">
        <f t="shared" si="37"/>
        <v>0.26302466518692225</v>
      </c>
      <c r="BG21">
        <f t="shared" si="38"/>
        <v>0.92732943794810818</v>
      </c>
      <c r="BH21">
        <f t="shared" si="39"/>
        <v>1400.011</v>
      </c>
      <c r="BI21">
        <f t="shared" si="40"/>
        <v>1180.1946307473854</v>
      </c>
      <c r="BJ21">
        <f t="shared" si="41"/>
        <v>0.84298954133030768</v>
      </c>
      <c r="BK21">
        <f t="shared" si="42"/>
        <v>0.19597908266061531</v>
      </c>
      <c r="BL21">
        <v>6</v>
      </c>
      <c r="BM21">
        <v>0.5</v>
      </c>
      <c r="BN21" t="s">
        <v>290</v>
      </c>
      <c r="BO21">
        <v>2</v>
      </c>
      <c r="BP21">
        <v>1607732566.8499999</v>
      </c>
      <c r="BQ21">
        <v>149.14279999999999</v>
      </c>
      <c r="BR21">
        <v>147.456433333333</v>
      </c>
      <c r="BS21">
        <v>20.942789999999999</v>
      </c>
      <c r="BT21">
        <v>20.435379999999999</v>
      </c>
      <c r="BU21">
        <v>144.94516666666701</v>
      </c>
      <c r="BV21">
        <v>20.7284166666667</v>
      </c>
      <c r="BW21">
        <v>500.0127</v>
      </c>
      <c r="BX21">
        <v>102.034333333333</v>
      </c>
      <c r="BY21">
        <v>9.9994130000000001E-2</v>
      </c>
      <c r="BZ21">
        <v>27.96866</v>
      </c>
      <c r="CA21">
        <v>28.611696666666699</v>
      </c>
      <c r="CB21">
        <v>999.9</v>
      </c>
      <c r="CC21">
        <v>0</v>
      </c>
      <c r="CD21">
        <v>0</v>
      </c>
      <c r="CE21">
        <v>9999.8266666666696</v>
      </c>
      <c r="CF21">
        <v>0</v>
      </c>
      <c r="CG21">
        <v>231.669833333333</v>
      </c>
      <c r="CH21">
        <v>1400.011</v>
      </c>
      <c r="CI21">
        <v>0.89999373333333399</v>
      </c>
      <c r="CJ21">
        <v>0.100006106666667</v>
      </c>
      <c r="CK21">
        <v>0</v>
      </c>
      <c r="CL21">
        <v>851.94253333333302</v>
      </c>
      <c r="CM21">
        <v>4.9997499999999997</v>
      </c>
      <c r="CN21">
        <v>11694.473333333301</v>
      </c>
      <c r="CO21">
        <v>12178.12</v>
      </c>
      <c r="CP21">
        <v>46.795533333333303</v>
      </c>
      <c r="CQ21">
        <v>48.416333333333299</v>
      </c>
      <c r="CR21">
        <v>47.812066666666603</v>
      </c>
      <c r="CS21">
        <v>47.7665333333333</v>
      </c>
      <c r="CT21">
        <v>47.991599999999998</v>
      </c>
      <c r="CU21">
        <v>1255.498</v>
      </c>
      <c r="CV21">
        <v>139.51300000000001</v>
      </c>
      <c r="CW21">
        <v>0</v>
      </c>
      <c r="CX21">
        <v>71.599999904632597</v>
      </c>
      <c r="CY21">
        <v>0</v>
      </c>
      <c r="CZ21">
        <v>851.863846153846</v>
      </c>
      <c r="DA21">
        <v>-6.6823931783303196</v>
      </c>
      <c r="DB21">
        <v>-106.475213638805</v>
      </c>
      <c r="DC21">
        <v>11693.4538461538</v>
      </c>
      <c r="DD21">
        <v>15</v>
      </c>
      <c r="DE21">
        <v>1607718527.5999999</v>
      </c>
      <c r="DF21" t="s">
        <v>291</v>
      </c>
      <c r="DG21">
        <v>1607718527.5999999</v>
      </c>
      <c r="DH21">
        <v>1607718513.0999999</v>
      </c>
      <c r="DI21">
        <v>1</v>
      </c>
      <c r="DJ21">
        <v>1.611</v>
      </c>
      <c r="DK21">
        <v>0.252</v>
      </c>
      <c r="DL21">
        <v>4.1980000000000004</v>
      </c>
      <c r="DM21">
        <v>0.214</v>
      </c>
      <c r="DN21">
        <v>1409</v>
      </c>
      <c r="DO21">
        <v>21</v>
      </c>
      <c r="DP21">
        <v>0.15</v>
      </c>
      <c r="DQ21">
        <v>0.14000000000000001</v>
      </c>
      <c r="DR21">
        <v>-1.42741715758928</v>
      </c>
      <c r="DS21">
        <v>-0.176239161542109</v>
      </c>
      <c r="DT21">
        <v>0.39071361937437799</v>
      </c>
      <c r="DU21">
        <v>1</v>
      </c>
      <c r="DV21">
        <v>1.6289472580645199</v>
      </c>
      <c r="DW21">
        <v>1.4688145161290401E-2</v>
      </c>
      <c r="DX21">
        <v>0.46248774082681898</v>
      </c>
      <c r="DY21">
        <v>1</v>
      </c>
      <c r="DZ21">
        <v>0.50569380645161299</v>
      </c>
      <c r="EA21">
        <v>0.13412482258064601</v>
      </c>
      <c r="EB21">
        <v>1.00412774326113E-2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4.1980000000000004</v>
      </c>
      <c r="EJ21">
        <v>0.21440000000000001</v>
      </c>
      <c r="EK21">
        <v>4.1976190476189004</v>
      </c>
      <c r="EL21">
        <v>0</v>
      </c>
      <c r="EM21">
        <v>0</v>
      </c>
      <c r="EN21">
        <v>0</v>
      </c>
      <c r="EO21">
        <v>0.214364999999997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234.1</v>
      </c>
      <c r="EX21">
        <v>234.4</v>
      </c>
      <c r="EY21">
        <v>2</v>
      </c>
      <c r="EZ21">
        <v>507.73</v>
      </c>
      <c r="FA21">
        <v>487.78899999999999</v>
      </c>
      <c r="FB21">
        <v>25.017600000000002</v>
      </c>
      <c r="FC21">
        <v>30.501100000000001</v>
      </c>
      <c r="FD21">
        <v>29.999600000000001</v>
      </c>
      <c r="FE21">
        <v>30.564299999999999</v>
      </c>
      <c r="FF21">
        <v>30.553799999999999</v>
      </c>
      <c r="FG21">
        <v>10.3924</v>
      </c>
      <c r="FH21">
        <v>18.558199999999999</v>
      </c>
      <c r="FI21">
        <v>44.079900000000002</v>
      </c>
      <c r="FJ21">
        <v>25.024100000000001</v>
      </c>
      <c r="FK21">
        <v>148.221</v>
      </c>
      <c r="FL21">
        <v>20.4602</v>
      </c>
      <c r="FM21">
        <v>101.91800000000001</v>
      </c>
      <c r="FN21">
        <v>101.37</v>
      </c>
    </row>
    <row r="22" spans="1:170" x14ac:dyDescent="0.25">
      <c r="A22">
        <v>6</v>
      </c>
      <c r="B22">
        <v>1607732695.5</v>
      </c>
      <c r="C22">
        <v>504.90000009536698</v>
      </c>
      <c r="D22" t="s">
        <v>311</v>
      </c>
      <c r="E22" t="s">
        <v>312</v>
      </c>
      <c r="F22" t="s">
        <v>285</v>
      </c>
      <c r="G22" t="s">
        <v>286</v>
      </c>
      <c r="H22">
        <v>1607732687.75</v>
      </c>
      <c r="I22">
        <f t="shared" si="0"/>
        <v>5.6280473757176232E-4</v>
      </c>
      <c r="J22">
        <f t="shared" si="1"/>
        <v>-0.76684448024415874</v>
      </c>
      <c r="K22">
        <f t="shared" si="2"/>
        <v>199.82386666666699</v>
      </c>
      <c r="L22">
        <f t="shared" si="3"/>
        <v>233.21849339864357</v>
      </c>
      <c r="M22">
        <f t="shared" si="4"/>
        <v>23.817029982786128</v>
      </c>
      <c r="N22">
        <f t="shared" si="5"/>
        <v>20.406662243295091</v>
      </c>
      <c r="O22">
        <f t="shared" si="6"/>
        <v>3.1056377322686537E-2</v>
      </c>
      <c r="P22">
        <f t="shared" si="7"/>
        <v>2.9651555650592201</v>
      </c>
      <c r="Q22">
        <f t="shared" si="8"/>
        <v>3.0876795755737412E-2</v>
      </c>
      <c r="R22">
        <f t="shared" si="9"/>
        <v>1.9314045325727665E-2</v>
      </c>
      <c r="S22">
        <f t="shared" si="10"/>
        <v>231.28816285858056</v>
      </c>
      <c r="T22">
        <f t="shared" si="11"/>
        <v>29.213664173596555</v>
      </c>
      <c r="U22">
        <f t="shared" si="12"/>
        <v>28.596803333333298</v>
      </c>
      <c r="V22">
        <f t="shared" si="13"/>
        <v>3.9288891356180109</v>
      </c>
      <c r="W22">
        <f t="shared" si="14"/>
        <v>55.899388963013976</v>
      </c>
      <c r="X22">
        <f t="shared" si="15"/>
        <v>2.1225959614855947</v>
      </c>
      <c r="Y22">
        <f t="shared" si="16"/>
        <v>3.7971720279268486</v>
      </c>
      <c r="Z22">
        <f t="shared" si="17"/>
        <v>1.8062931741324162</v>
      </c>
      <c r="AA22">
        <f t="shared" si="18"/>
        <v>-24.819688926914719</v>
      </c>
      <c r="AB22">
        <f t="shared" si="19"/>
        <v>-93.71857135814642</v>
      </c>
      <c r="AC22">
        <f t="shared" si="20"/>
        <v>-6.9103980977409645</v>
      </c>
      <c r="AD22">
        <f t="shared" si="21"/>
        <v>105.83950447577845</v>
      </c>
      <c r="AE22">
        <v>6</v>
      </c>
      <c r="AF22">
        <v>1</v>
      </c>
      <c r="AG22">
        <f t="shared" si="22"/>
        <v>1</v>
      </c>
      <c r="AH22">
        <f t="shared" si="23"/>
        <v>0</v>
      </c>
      <c r="AI22">
        <f t="shared" si="24"/>
        <v>53776.355975207734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841.37891999999999</v>
      </c>
      <c r="AR22">
        <v>898.64</v>
      </c>
      <c r="AS22">
        <f t="shared" si="27"/>
        <v>6.371970978367314E-2</v>
      </c>
      <c r="AT22">
        <v>0.5</v>
      </c>
      <c r="AU22">
        <f t="shared" si="28"/>
        <v>1180.1706697508928</v>
      </c>
      <c r="AV22">
        <f t="shared" si="29"/>
        <v>-0.76684448024415874</v>
      </c>
      <c r="AW22">
        <f t="shared" si="30"/>
        <v>37.600066285865026</v>
      </c>
      <c r="AX22">
        <f t="shared" si="31"/>
        <v>0.31995014688863171</v>
      </c>
      <c r="AY22">
        <f t="shared" si="32"/>
        <v>-1.6022852056461447E-4</v>
      </c>
      <c r="AZ22">
        <f t="shared" si="33"/>
        <v>2.630018694916763</v>
      </c>
      <c r="BA22" t="s">
        <v>314</v>
      </c>
      <c r="BB22">
        <v>611.12</v>
      </c>
      <c r="BC22">
        <f t="shared" si="34"/>
        <v>287.52</v>
      </c>
      <c r="BD22">
        <f t="shared" si="35"/>
        <v>0.19915511964385085</v>
      </c>
      <c r="BE22">
        <f t="shared" si="36"/>
        <v>0.89154117753568518</v>
      </c>
      <c r="BF22">
        <f t="shared" si="37"/>
        <v>0.31262348810643709</v>
      </c>
      <c r="BG22">
        <f t="shared" si="38"/>
        <v>0.92807552987629982</v>
      </c>
      <c r="BH22">
        <f t="shared" si="39"/>
        <v>1399.9829999999999</v>
      </c>
      <c r="BI22">
        <f t="shared" si="40"/>
        <v>1180.1706697508928</v>
      </c>
      <c r="BJ22">
        <f t="shared" si="41"/>
        <v>0.84298928612054058</v>
      </c>
      <c r="BK22">
        <f t="shared" si="42"/>
        <v>0.19597857224108123</v>
      </c>
      <c r="BL22">
        <v>6</v>
      </c>
      <c r="BM22">
        <v>0.5</v>
      </c>
      <c r="BN22" t="s">
        <v>290</v>
      </c>
      <c r="BO22">
        <v>2</v>
      </c>
      <c r="BP22">
        <v>1607732687.75</v>
      </c>
      <c r="BQ22">
        <v>199.82386666666699</v>
      </c>
      <c r="BR22">
        <v>199.038633333333</v>
      </c>
      <c r="BS22">
        <v>20.784649999999999</v>
      </c>
      <c r="BT22">
        <v>20.123343333333299</v>
      </c>
      <c r="BU22">
        <v>195.626133333333</v>
      </c>
      <c r="BV22">
        <v>20.5702933333333</v>
      </c>
      <c r="BW22">
        <v>500.01646666666699</v>
      </c>
      <c r="BX22">
        <v>102.023233333333</v>
      </c>
      <c r="BY22">
        <v>0.10001442333333301</v>
      </c>
      <c r="BZ22">
        <v>28.010539999999999</v>
      </c>
      <c r="CA22">
        <v>28.596803333333298</v>
      </c>
      <c r="CB22">
        <v>999.9</v>
      </c>
      <c r="CC22">
        <v>0</v>
      </c>
      <c r="CD22">
        <v>0</v>
      </c>
      <c r="CE22">
        <v>10002.029333333299</v>
      </c>
      <c r="CF22">
        <v>0</v>
      </c>
      <c r="CG22">
        <v>230.81413333333299</v>
      </c>
      <c r="CH22">
        <v>1399.9829999999999</v>
      </c>
      <c r="CI22">
        <v>0.89999846666666705</v>
      </c>
      <c r="CJ22">
        <v>0.10000134333333301</v>
      </c>
      <c r="CK22">
        <v>0</v>
      </c>
      <c r="CL22">
        <v>841.406833333333</v>
      </c>
      <c r="CM22">
        <v>4.9997499999999997</v>
      </c>
      <c r="CN22">
        <v>11550.09</v>
      </c>
      <c r="CO22">
        <v>12177.91</v>
      </c>
      <c r="CP22">
        <v>46.678733333333298</v>
      </c>
      <c r="CQ22">
        <v>48.311999999999998</v>
      </c>
      <c r="CR22">
        <v>47.722700000000003</v>
      </c>
      <c r="CS22">
        <v>47.6374</v>
      </c>
      <c r="CT22">
        <v>47.868666666666698</v>
      </c>
      <c r="CU22">
        <v>1255.4849999999999</v>
      </c>
      <c r="CV22">
        <v>139.49833333333299</v>
      </c>
      <c r="CW22">
        <v>0</v>
      </c>
      <c r="CX22">
        <v>120.200000047684</v>
      </c>
      <c r="CY22">
        <v>0</v>
      </c>
      <c r="CZ22">
        <v>841.37891999999999</v>
      </c>
      <c r="DA22">
        <v>-2.05684616027713</v>
      </c>
      <c r="DB22">
        <v>-42.538461526202397</v>
      </c>
      <c r="DC22">
        <v>11549.791999999999</v>
      </c>
      <c r="DD22">
        <v>15</v>
      </c>
      <c r="DE22">
        <v>1607718527.5999999</v>
      </c>
      <c r="DF22" t="s">
        <v>291</v>
      </c>
      <c r="DG22">
        <v>1607718527.5999999</v>
      </c>
      <c r="DH22">
        <v>1607718513.0999999</v>
      </c>
      <c r="DI22">
        <v>1</v>
      </c>
      <c r="DJ22">
        <v>1.611</v>
      </c>
      <c r="DK22">
        <v>0.252</v>
      </c>
      <c r="DL22">
        <v>4.1980000000000004</v>
      </c>
      <c r="DM22">
        <v>0.214</v>
      </c>
      <c r="DN22">
        <v>1409</v>
      </c>
      <c r="DO22">
        <v>21</v>
      </c>
      <c r="DP22">
        <v>0.15</v>
      </c>
      <c r="DQ22">
        <v>0.14000000000000001</v>
      </c>
      <c r="DR22">
        <v>-0.80644185286834502</v>
      </c>
      <c r="DS22">
        <v>5.8916085336360799</v>
      </c>
      <c r="DT22">
        <v>0.496327430667166</v>
      </c>
      <c r="DU22">
        <v>0</v>
      </c>
      <c r="DV22">
        <v>0.78512850000000001</v>
      </c>
      <c r="DW22">
        <v>-7.2450764048943199</v>
      </c>
      <c r="DX22">
        <v>0.58914722878466497</v>
      </c>
      <c r="DY22">
        <v>0</v>
      </c>
      <c r="DZ22">
        <v>0.66131016666666698</v>
      </c>
      <c r="EA22">
        <v>-0.39663048720800798</v>
      </c>
      <c r="EB22">
        <v>3.0754026057394301E-2</v>
      </c>
      <c r="EC22">
        <v>0</v>
      </c>
      <c r="ED22">
        <v>0</v>
      </c>
      <c r="EE22">
        <v>3</v>
      </c>
      <c r="EF22" t="s">
        <v>292</v>
      </c>
      <c r="EG22">
        <v>100</v>
      </c>
      <c r="EH22">
        <v>100</v>
      </c>
      <c r="EI22">
        <v>4.1980000000000004</v>
      </c>
      <c r="EJ22">
        <v>0.21440000000000001</v>
      </c>
      <c r="EK22">
        <v>4.1976190476189004</v>
      </c>
      <c r="EL22">
        <v>0</v>
      </c>
      <c r="EM22">
        <v>0</v>
      </c>
      <c r="EN22">
        <v>0</v>
      </c>
      <c r="EO22">
        <v>0.214364999999997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236.1</v>
      </c>
      <c r="EX22">
        <v>236.4</v>
      </c>
      <c r="EY22">
        <v>2</v>
      </c>
      <c r="EZ22">
        <v>507.47899999999998</v>
      </c>
      <c r="FA22">
        <v>488.50400000000002</v>
      </c>
      <c r="FB22">
        <v>25.024999999999999</v>
      </c>
      <c r="FC22">
        <v>30.337299999999999</v>
      </c>
      <c r="FD22">
        <v>29.999600000000001</v>
      </c>
      <c r="FE22">
        <v>30.398900000000001</v>
      </c>
      <c r="FF22">
        <v>30.389700000000001</v>
      </c>
      <c r="FG22">
        <v>12.6942</v>
      </c>
      <c r="FH22">
        <v>18.8934</v>
      </c>
      <c r="FI22">
        <v>44.079900000000002</v>
      </c>
      <c r="FJ22">
        <v>25.0152</v>
      </c>
      <c r="FK22">
        <v>199.792</v>
      </c>
      <c r="FL22">
        <v>20.239599999999999</v>
      </c>
      <c r="FM22">
        <v>101.94</v>
      </c>
      <c r="FN22">
        <v>101.399</v>
      </c>
    </row>
    <row r="23" spans="1:170" x14ac:dyDescent="0.25">
      <c r="A23">
        <v>7</v>
      </c>
      <c r="B23">
        <v>1607732788</v>
      </c>
      <c r="C23">
        <v>597.40000009536698</v>
      </c>
      <c r="D23" t="s">
        <v>315</v>
      </c>
      <c r="E23" t="s">
        <v>316</v>
      </c>
      <c r="F23" t="s">
        <v>285</v>
      </c>
      <c r="G23" t="s">
        <v>286</v>
      </c>
      <c r="H23">
        <v>1607732780</v>
      </c>
      <c r="I23">
        <f t="shared" si="0"/>
        <v>8.09199038219888E-4</v>
      </c>
      <c r="J23">
        <f t="shared" si="1"/>
        <v>1.2117864483389982</v>
      </c>
      <c r="K23">
        <f t="shared" si="2"/>
        <v>249.16254838709699</v>
      </c>
      <c r="L23">
        <f t="shared" si="3"/>
        <v>199.33132889962968</v>
      </c>
      <c r="M23">
        <f t="shared" si="4"/>
        <v>20.355308918232776</v>
      </c>
      <c r="N23">
        <f t="shared" si="5"/>
        <v>25.443971458331571</v>
      </c>
      <c r="O23">
        <f t="shared" si="6"/>
        <v>4.5058080371484274E-2</v>
      </c>
      <c r="P23">
        <f t="shared" si="7"/>
        <v>2.9652543133070672</v>
      </c>
      <c r="Q23">
        <f t="shared" si="8"/>
        <v>4.4681141381924437E-2</v>
      </c>
      <c r="R23">
        <f t="shared" si="9"/>
        <v>2.7959316864869587E-2</v>
      </c>
      <c r="S23">
        <f t="shared" si="10"/>
        <v>231.29162904947856</v>
      </c>
      <c r="T23">
        <f t="shared" si="11"/>
        <v>29.104291549137177</v>
      </c>
      <c r="U23">
        <f t="shared" si="12"/>
        <v>28.513722580645201</v>
      </c>
      <c r="V23">
        <f t="shared" si="13"/>
        <v>3.9099842113027679</v>
      </c>
      <c r="W23">
        <f t="shared" si="14"/>
        <v>55.852686787156046</v>
      </c>
      <c r="X23">
        <f t="shared" si="15"/>
        <v>2.11513309573178</v>
      </c>
      <c r="Y23">
        <f t="shared" si="16"/>
        <v>3.7869854028547443</v>
      </c>
      <c r="Z23">
        <f t="shared" si="17"/>
        <v>1.7948511155709879</v>
      </c>
      <c r="AA23">
        <f t="shared" si="18"/>
        <v>-35.685677585497061</v>
      </c>
      <c r="AB23">
        <f t="shared" si="19"/>
        <v>-87.805926919616013</v>
      </c>
      <c r="AC23">
        <f t="shared" si="20"/>
        <v>-6.4700472255728805</v>
      </c>
      <c r="AD23">
        <f t="shared" si="21"/>
        <v>101.3299773187926</v>
      </c>
      <c r="AE23">
        <v>6</v>
      </c>
      <c r="AF23">
        <v>1</v>
      </c>
      <c r="AG23">
        <f t="shared" si="22"/>
        <v>1</v>
      </c>
      <c r="AH23">
        <f t="shared" si="23"/>
        <v>0</v>
      </c>
      <c r="AI23">
        <f t="shared" si="24"/>
        <v>53787.360845724848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836.238807692308</v>
      </c>
      <c r="AR23">
        <v>902.54</v>
      </c>
      <c r="AS23">
        <f t="shared" si="27"/>
        <v>7.3460669120140931E-2</v>
      </c>
      <c r="AT23">
        <v>0.5</v>
      </c>
      <c r="AU23">
        <f t="shared" si="28"/>
        <v>1180.188029779589</v>
      </c>
      <c r="AV23">
        <f t="shared" si="29"/>
        <v>1.2117864483389982</v>
      </c>
      <c r="AW23">
        <f t="shared" si="30"/>
        <v>43.348701177594712</v>
      </c>
      <c r="AX23">
        <f t="shared" si="31"/>
        <v>0.320694927648636</v>
      </c>
      <c r="AY23">
        <f t="shared" si="32"/>
        <v>1.5163125561351721E-3</v>
      </c>
      <c r="AZ23">
        <f t="shared" si="33"/>
        <v>2.6143328827531191</v>
      </c>
      <c r="BA23" t="s">
        <v>318</v>
      </c>
      <c r="BB23">
        <v>613.1</v>
      </c>
      <c r="BC23">
        <f t="shared" si="34"/>
        <v>289.43999999999994</v>
      </c>
      <c r="BD23">
        <f t="shared" si="35"/>
        <v>0.22906713760258421</v>
      </c>
      <c r="BE23">
        <f t="shared" si="36"/>
        <v>0.890735301889784</v>
      </c>
      <c r="BF23">
        <f t="shared" si="37"/>
        <v>0.35443227705997776</v>
      </c>
      <c r="BG23">
        <f t="shared" si="38"/>
        <v>0.92654407802369609</v>
      </c>
      <c r="BH23">
        <f t="shared" si="39"/>
        <v>1400.0035483871</v>
      </c>
      <c r="BI23">
        <f t="shared" si="40"/>
        <v>1180.188029779589</v>
      </c>
      <c r="BJ23">
        <f t="shared" si="41"/>
        <v>0.84298931323370319</v>
      </c>
      <c r="BK23">
        <f t="shared" si="42"/>
        <v>0.19597862646740655</v>
      </c>
      <c r="BL23">
        <v>6</v>
      </c>
      <c r="BM23">
        <v>0.5</v>
      </c>
      <c r="BN23" t="s">
        <v>290</v>
      </c>
      <c r="BO23">
        <v>2</v>
      </c>
      <c r="BP23">
        <v>1607732780</v>
      </c>
      <c r="BQ23">
        <v>249.16254838709699</v>
      </c>
      <c r="BR23">
        <v>250.858580645161</v>
      </c>
      <c r="BS23">
        <v>20.7126451612903</v>
      </c>
      <c r="BT23">
        <v>19.7617516129032</v>
      </c>
      <c r="BU23">
        <v>244.96480645161299</v>
      </c>
      <c r="BV23">
        <v>20.498287096774199</v>
      </c>
      <c r="BW23">
        <v>500.01709677419399</v>
      </c>
      <c r="BX23">
        <v>102.017967741935</v>
      </c>
      <c r="BY23">
        <v>9.9993496774193599E-2</v>
      </c>
      <c r="BZ23">
        <v>27.964464516128999</v>
      </c>
      <c r="CA23">
        <v>28.513722580645201</v>
      </c>
      <c r="CB23">
        <v>999.9</v>
      </c>
      <c r="CC23">
        <v>0</v>
      </c>
      <c r="CD23">
        <v>0</v>
      </c>
      <c r="CE23">
        <v>10003.105161290299</v>
      </c>
      <c r="CF23">
        <v>0</v>
      </c>
      <c r="CG23">
        <v>229.53419354838701</v>
      </c>
      <c r="CH23">
        <v>1400.0035483871</v>
      </c>
      <c r="CI23">
        <v>0.89999806451612896</v>
      </c>
      <c r="CJ23">
        <v>0.10000172258064501</v>
      </c>
      <c r="CK23">
        <v>0</v>
      </c>
      <c r="CL23">
        <v>836.26645161290298</v>
      </c>
      <c r="CM23">
        <v>4.9997499999999997</v>
      </c>
      <c r="CN23">
        <v>11482.8096774194</v>
      </c>
      <c r="CO23">
        <v>12178.0903225806</v>
      </c>
      <c r="CP23">
        <v>46.637</v>
      </c>
      <c r="CQ23">
        <v>48.241870967741903</v>
      </c>
      <c r="CR23">
        <v>47.652999999999999</v>
      </c>
      <c r="CS23">
        <v>47.570129032258002</v>
      </c>
      <c r="CT23">
        <v>47.811999999999998</v>
      </c>
      <c r="CU23">
        <v>1255.5019354838701</v>
      </c>
      <c r="CV23">
        <v>139.501612903226</v>
      </c>
      <c r="CW23">
        <v>0</v>
      </c>
      <c r="CX23">
        <v>92</v>
      </c>
      <c r="CY23">
        <v>0</v>
      </c>
      <c r="CZ23">
        <v>836.238807692308</v>
      </c>
      <c r="DA23">
        <v>-2.3837606789941699</v>
      </c>
      <c r="DB23">
        <v>-34.030769106195102</v>
      </c>
      <c r="DC23">
        <v>11482.407692307699</v>
      </c>
      <c r="DD23">
        <v>15</v>
      </c>
      <c r="DE23">
        <v>1607718527.5999999</v>
      </c>
      <c r="DF23" t="s">
        <v>291</v>
      </c>
      <c r="DG23">
        <v>1607718527.5999999</v>
      </c>
      <c r="DH23">
        <v>1607718513.0999999</v>
      </c>
      <c r="DI23">
        <v>1</v>
      </c>
      <c r="DJ23">
        <v>1.611</v>
      </c>
      <c r="DK23">
        <v>0.252</v>
      </c>
      <c r="DL23">
        <v>4.1980000000000004</v>
      </c>
      <c r="DM23">
        <v>0.214</v>
      </c>
      <c r="DN23">
        <v>1409</v>
      </c>
      <c r="DO23">
        <v>21</v>
      </c>
      <c r="DP23">
        <v>0.15</v>
      </c>
      <c r="DQ23">
        <v>0.14000000000000001</v>
      </c>
      <c r="DR23">
        <v>1.2181191764358099</v>
      </c>
      <c r="DS23">
        <v>0.17710768283755199</v>
      </c>
      <c r="DT23">
        <v>0.23999309161947799</v>
      </c>
      <c r="DU23">
        <v>1</v>
      </c>
      <c r="DV23">
        <v>-1.7045886666666701</v>
      </c>
      <c r="DW23">
        <v>0.16886869855395001</v>
      </c>
      <c r="DX23">
        <v>0.29357312093960902</v>
      </c>
      <c r="DY23">
        <v>1</v>
      </c>
      <c r="DZ23">
        <v>0.95043900000000003</v>
      </c>
      <c r="EA23">
        <v>0.11440177975528799</v>
      </c>
      <c r="EB23">
        <v>8.2744972536100397E-3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4.1980000000000004</v>
      </c>
      <c r="EJ23">
        <v>0.21440000000000001</v>
      </c>
      <c r="EK23">
        <v>4.1976190476189004</v>
      </c>
      <c r="EL23">
        <v>0</v>
      </c>
      <c r="EM23">
        <v>0</v>
      </c>
      <c r="EN23">
        <v>0</v>
      </c>
      <c r="EO23">
        <v>0.214364999999997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237.7</v>
      </c>
      <c r="EX23">
        <v>237.9</v>
      </c>
      <c r="EY23">
        <v>2</v>
      </c>
      <c r="EZ23">
        <v>507.42399999999998</v>
      </c>
      <c r="FA23">
        <v>488.20299999999997</v>
      </c>
      <c r="FB23">
        <v>25.175899999999999</v>
      </c>
      <c r="FC23">
        <v>30.241099999999999</v>
      </c>
      <c r="FD23">
        <v>29.999700000000001</v>
      </c>
      <c r="FE23">
        <v>30.292200000000001</v>
      </c>
      <c r="FF23">
        <v>30.2806</v>
      </c>
      <c r="FG23">
        <v>14.9451</v>
      </c>
      <c r="FH23">
        <v>19.9876</v>
      </c>
      <c r="FI23">
        <v>44.079900000000002</v>
      </c>
      <c r="FJ23">
        <v>25.189</v>
      </c>
      <c r="FK23">
        <v>251.339</v>
      </c>
      <c r="FL23">
        <v>19.8005</v>
      </c>
      <c r="FM23">
        <v>101.96</v>
      </c>
      <c r="FN23">
        <v>101.41500000000001</v>
      </c>
    </row>
    <row r="24" spans="1:170" x14ac:dyDescent="0.25">
      <c r="A24">
        <v>8</v>
      </c>
      <c r="B24">
        <v>1607732908.5</v>
      </c>
      <c r="C24">
        <v>717.90000009536698</v>
      </c>
      <c r="D24" t="s">
        <v>319</v>
      </c>
      <c r="E24" t="s">
        <v>320</v>
      </c>
      <c r="F24" t="s">
        <v>285</v>
      </c>
      <c r="G24" t="s">
        <v>286</v>
      </c>
      <c r="H24">
        <v>1607732900.5</v>
      </c>
      <c r="I24">
        <f t="shared" si="0"/>
        <v>1.0515403052384421E-3</v>
      </c>
      <c r="J24">
        <f t="shared" si="1"/>
        <v>5.2430052010143369</v>
      </c>
      <c r="K24">
        <f t="shared" si="2"/>
        <v>399.19309677419301</v>
      </c>
      <c r="L24">
        <f t="shared" si="3"/>
        <v>247.0274917009634</v>
      </c>
      <c r="M24">
        <f t="shared" si="4"/>
        <v>25.225743722177736</v>
      </c>
      <c r="N24">
        <f t="shared" si="5"/>
        <v>40.764461823861915</v>
      </c>
      <c r="O24">
        <f t="shared" si="6"/>
        <v>5.9259822270249354E-2</v>
      </c>
      <c r="P24">
        <f t="shared" si="7"/>
        <v>2.9644290139582359</v>
      </c>
      <c r="Q24">
        <f t="shared" si="8"/>
        <v>5.8609494740653391E-2</v>
      </c>
      <c r="R24">
        <f t="shared" si="9"/>
        <v>3.6688768764504283E-2</v>
      </c>
      <c r="S24">
        <f t="shared" si="10"/>
        <v>231.28590846409952</v>
      </c>
      <c r="T24">
        <f t="shared" si="11"/>
        <v>29.078157501298747</v>
      </c>
      <c r="U24">
        <f t="shared" si="12"/>
        <v>28.297748387096799</v>
      </c>
      <c r="V24">
        <f t="shared" si="13"/>
        <v>3.8612102845502836</v>
      </c>
      <c r="W24">
        <f t="shared" si="14"/>
        <v>54.87320962059141</v>
      </c>
      <c r="X24">
        <f t="shared" si="15"/>
        <v>2.082397323754182</v>
      </c>
      <c r="Y24">
        <f t="shared" si="16"/>
        <v>3.7949253162926944</v>
      </c>
      <c r="Z24">
        <f t="shared" si="17"/>
        <v>1.7788129607961016</v>
      </c>
      <c r="AA24">
        <f t="shared" si="18"/>
        <v>-46.372927461015294</v>
      </c>
      <c r="AB24">
        <f t="shared" si="19"/>
        <v>-47.523775013233823</v>
      </c>
      <c r="AC24">
        <f t="shared" si="20"/>
        <v>-3.499659235826055</v>
      </c>
      <c r="AD24">
        <f t="shared" si="21"/>
        <v>133.88954675402437</v>
      </c>
      <c r="AE24">
        <v>6</v>
      </c>
      <c r="AF24">
        <v>1</v>
      </c>
      <c r="AG24">
        <f t="shared" si="22"/>
        <v>1</v>
      </c>
      <c r="AH24">
        <f t="shared" si="23"/>
        <v>0</v>
      </c>
      <c r="AI24">
        <f t="shared" si="24"/>
        <v>53756.810855380063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832.575923076923</v>
      </c>
      <c r="AR24">
        <v>918.88</v>
      </c>
      <c r="AS24">
        <f t="shared" si="27"/>
        <v>9.3923120454332487E-2</v>
      </c>
      <c r="AT24">
        <v>0.5</v>
      </c>
      <c r="AU24">
        <f t="shared" si="28"/>
        <v>1180.1564872125248</v>
      </c>
      <c r="AV24">
        <f t="shared" si="29"/>
        <v>5.2430052010143369</v>
      </c>
      <c r="AW24">
        <f t="shared" si="30"/>
        <v>55.421989951711929</v>
      </c>
      <c r="AX24">
        <f t="shared" si="31"/>
        <v>0.34080619885077484</v>
      </c>
      <c r="AY24">
        <f t="shared" si="32"/>
        <v>4.9321871666179705E-3</v>
      </c>
      <c r="AZ24">
        <f t="shared" si="33"/>
        <v>2.5500609437576176</v>
      </c>
      <c r="BA24" t="s">
        <v>322</v>
      </c>
      <c r="BB24">
        <v>605.72</v>
      </c>
      <c r="BC24">
        <f t="shared" si="34"/>
        <v>313.15999999999997</v>
      </c>
      <c r="BD24">
        <f t="shared" si="35"/>
        <v>0.27559099796614189</v>
      </c>
      <c r="BE24">
        <f t="shared" si="36"/>
        <v>0.88210935264798451</v>
      </c>
      <c r="BF24">
        <f t="shared" si="37"/>
        <v>0.42430074425922015</v>
      </c>
      <c r="BG24">
        <f t="shared" si="38"/>
        <v>0.92012768744124895</v>
      </c>
      <c r="BH24">
        <f t="shared" si="39"/>
        <v>1399.96580645161</v>
      </c>
      <c r="BI24">
        <f t="shared" si="40"/>
        <v>1180.1564872125248</v>
      </c>
      <c r="BJ24">
        <f t="shared" si="41"/>
        <v>0.84298950858219912</v>
      </c>
      <c r="BK24">
        <f t="shared" si="42"/>
        <v>0.19597901716439842</v>
      </c>
      <c r="BL24">
        <v>6</v>
      </c>
      <c r="BM24">
        <v>0.5</v>
      </c>
      <c r="BN24" t="s">
        <v>290</v>
      </c>
      <c r="BO24">
        <v>2</v>
      </c>
      <c r="BP24">
        <v>1607732900.5</v>
      </c>
      <c r="BQ24">
        <v>399.19309677419301</v>
      </c>
      <c r="BR24">
        <v>405.98803225806398</v>
      </c>
      <c r="BS24">
        <v>20.3922387096774</v>
      </c>
      <c r="BT24">
        <v>19.156193548387101</v>
      </c>
      <c r="BU24">
        <v>394.99538709677398</v>
      </c>
      <c r="BV24">
        <v>20.177870967741899</v>
      </c>
      <c r="BW24">
        <v>500.02883870967702</v>
      </c>
      <c r="BX24">
        <v>102.017129032258</v>
      </c>
      <c r="BY24">
        <v>0.100022174193548</v>
      </c>
      <c r="BZ24">
        <v>28.000387096774201</v>
      </c>
      <c r="CA24">
        <v>28.297748387096799</v>
      </c>
      <c r="CB24">
        <v>999.9</v>
      </c>
      <c r="CC24">
        <v>0</v>
      </c>
      <c r="CD24">
        <v>0</v>
      </c>
      <c r="CE24">
        <v>9998.51129032258</v>
      </c>
      <c r="CF24">
        <v>0</v>
      </c>
      <c r="CG24">
        <v>228.23467741935499</v>
      </c>
      <c r="CH24">
        <v>1399.96580645161</v>
      </c>
      <c r="CI24">
        <v>0.89999264516128996</v>
      </c>
      <c r="CJ24">
        <v>0.100007209677419</v>
      </c>
      <c r="CK24">
        <v>0</v>
      </c>
      <c r="CL24">
        <v>832.57683870967696</v>
      </c>
      <c r="CM24">
        <v>4.9997499999999997</v>
      </c>
      <c r="CN24">
        <v>11441.325806451599</v>
      </c>
      <c r="CO24">
        <v>12177.729032258099</v>
      </c>
      <c r="CP24">
        <v>46.550129032258099</v>
      </c>
      <c r="CQ24">
        <v>48.174999999999997</v>
      </c>
      <c r="CR24">
        <v>47.5783870967742</v>
      </c>
      <c r="CS24">
        <v>47.542000000000002</v>
      </c>
      <c r="CT24">
        <v>47.737806451612897</v>
      </c>
      <c r="CU24">
        <v>1255.46</v>
      </c>
      <c r="CV24">
        <v>139.507096774194</v>
      </c>
      <c r="CW24">
        <v>0</v>
      </c>
      <c r="CX24">
        <v>120</v>
      </c>
      <c r="CY24">
        <v>0</v>
      </c>
      <c r="CZ24">
        <v>832.575923076923</v>
      </c>
      <c r="DA24">
        <v>0.69374356709284901</v>
      </c>
      <c r="DB24">
        <v>9.0735042874631198</v>
      </c>
      <c r="DC24">
        <v>11441.4461538462</v>
      </c>
      <c r="DD24">
        <v>15</v>
      </c>
      <c r="DE24">
        <v>1607718527.5999999</v>
      </c>
      <c r="DF24" t="s">
        <v>291</v>
      </c>
      <c r="DG24">
        <v>1607718527.5999999</v>
      </c>
      <c r="DH24">
        <v>1607718513.0999999</v>
      </c>
      <c r="DI24">
        <v>1</v>
      </c>
      <c r="DJ24">
        <v>1.611</v>
      </c>
      <c r="DK24">
        <v>0.252</v>
      </c>
      <c r="DL24">
        <v>4.1980000000000004</v>
      </c>
      <c r="DM24">
        <v>0.214</v>
      </c>
      <c r="DN24">
        <v>1409</v>
      </c>
      <c r="DO24">
        <v>21</v>
      </c>
      <c r="DP24">
        <v>0.15</v>
      </c>
      <c r="DQ24">
        <v>0.14000000000000001</v>
      </c>
      <c r="DR24">
        <v>5.2907759670567804</v>
      </c>
      <c r="DS24">
        <v>-11.812764959748099</v>
      </c>
      <c r="DT24">
        <v>1.0801286873754301</v>
      </c>
      <c r="DU24">
        <v>0</v>
      </c>
      <c r="DV24">
        <v>-6.7847426666666699</v>
      </c>
      <c r="DW24">
        <v>15.2937487875417</v>
      </c>
      <c r="DX24">
        <v>1.32837496749207</v>
      </c>
      <c r="DY24">
        <v>0</v>
      </c>
      <c r="DZ24">
        <v>1.23573666666667</v>
      </c>
      <c r="EA24">
        <v>9.6729877641824002E-2</v>
      </c>
      <c r="EB24">
        <v>1.2504725595638699E-2</v>
      </c>
      <c r="EC24">
        <v>1</v>
      </c>
      <c r="ED24">
        <v>1</v>
      </c>
      <c r="EE24">
        <v>3</v>
      </c>
      <c r="EF24" t="s">
        <v>297</v>
      </c>
      <c r="EG24">
        <v>100</v>
      </c>
      <c r="EH24">
        <v>100</v>
      </c>
      <c r="EI24">
        <v>4.1970000000000001</v>
      </c>
      <c r="EJ24">
        <v>0.21429999999999999</v>
      </c>
      <c r="EK24">
        <v>4.1976190476189004</v>
      </c>
      <c r="EL24">
        <v>0</v>
      </c>
      <c r="EM24">
        <v>0</v>
      </c>
      <c r="EN24">
        <v>0</v>
      </c>
      <c r="EO24">
        <v>0.214364999999997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239.7</v>
      </c>
      <c r="EX24">
        <v>239.9</v>
      </c>
      <c r="EY24">
        <v>2</v>
      </c>
      <c r="EZ24">
        <v>507.101</v>
      </c>
      <c r="FA24">
        <v>488.36200000000002</v>
      </c>
      <c r="FB24">
        <v>25.0852</v>
      </c>
      <c r="FC24">
        <v>30.135000000000002</v>
      </c>
      <c r="FD24">
        <v>29.9998</v>
      </c>
      <c r="FE24">
        <v>30.1752</v>
      </c>
      <c r="FF24">
        <v>30.1631</v>
      </c>
      <c r="FG24">
        <v>21.386199999999999</v>
      </c>
      <c r="FH24">
        <v>21.4132</v>
      </c>
      <c r="FI24">
        <v>43.322600000000001</v>
      </c>
      <c r="FJ24">
        <v>25.092300000000002</v>
      </c>
      <c r="FK24">
        <v>406.90699999999998</v>
      </c>
      <c r="FL24">
        <v>19.136199999999999</v>
      </c>
      <c r="FM24">
        <v>101.96899999999999</v>
      </c>
      <c r="FN24">
        <v>101.431</v>
      </c>
    </row>
    <row r="25" spans="1:170" x14ac:dyDescent="0.25">
      <c r="A25">
        <v>9</v>
      </c>
      <c r="B25">
        <v>1607733029</v>
      </c>
      <c r="C25">
        <v>838.40000009536698</v>
      </c>
      <c r="D25" t="s">
        <v>323</v>
      </c>
      <c r="E25" t="s">
        <v>324</v>
      </c>
      <c r="F25" t="s">
        <v>285</v>
      </c>
      <c r="G25" t="s">
        <v>286</v>
      </c>
      <c r="H25">
        <v>1607733021</v>
      </c>
      <c r="I25">
        <f t="shared" si="0"/>
        <v>1.1243579652390617E-3</v>
      </c>
      <c r="J25">
        <f t="shared" si="1"/>
        <v>7.9401828825366207</v>
      </c>
      <c r="K25">
        <f t="shared" si="2"/>
        <v>499.38748387096803</v>
      </c>
      <c r="L25">
        <f t="shared" si="3"/>
        <v>284.10607915405598</v>
      </c>
      <c r="M25">
        <f t="shared" si="4"/>
        <v>29.010652924479839</v>
      </c>
      <c r="N25">
        <f t="shared" si="5"/>
        <v>50.993477550876619</v>
      </c>
      <c r="O25">
        <f t="shared" si="6"/>
        <v>6.2914207110977158E-2</v>
      </c>
      <c r="P25">
        <f t="shared" si="7"/>
        <v>2.9653159775202016</v>
      </c>
      <c r="Q25">
        <f t="shared" si="8"/>
        <v>6.2181949839757646E-2</v>
      </c>
      <c r="R25">
        <f t="shared" si="9"/>
        <v>3.8928798832891562E-2</v>
      </c>
      <c r="S25">
        <f t="shared" si="10"/>
        <v>231.28891650680995</v>
      </c>
      <c r="T25">
        <f t="shared" si="11"/>
        <v>29.031950451938318</v>
      </c>
      <c r="U25">
        <f t="shared" si="12"/>
        <v>28.230370967741901</v>
      </c>
      <c r="V25">
        <f t="shared" si="13"/>
        <v>3.8461033093852843</v>
      </c>
      <c r="W25">
        <f t="shared" si="14"/>
        <v>54.186458049350172</v>
      </c>
      <c r="X25">
        <f t="shared" si="15"/>
        <v>2.0530733541074211</v>
      </c>
      <c r="Y25">
        <f t="shared" si="16"/>
        <v>3.7889048814329036</v>
      </c>
      <c r="Z25">
        <f t="shared" si="17"/>
        <v>1.7930299552778632</v>
      </c>
      <c r="AA25">
        <f t="shared" si="18"/>
        <v>-49.584186267042625</v>
      </c>
      <c r="AB25">
        <f t="shared" si="19"/>
        <v>-41.120143258590225</v>
      </c>
      <c r="AC25">
        <f t="shared" si="20"/>
        <v>-3.0257624098747815</v>
      </c>
      <c r="AD25">
        <f t="shared" si="21"/>
        <v>137.55882457130232</v>
      </c>
      <c r="AE25">
        <v>7</v>
      </c>
      <c r="AF25">
        <v>1</v>
      </c>
      <c r="AG25">
        <f t="shared" si="22"/>
        <v>1</v>
      </c>
      <c r="AH25">
        <f t="shared" si="23"/>
        <v>0</v>
      </c>
      <c r="AI25">
        <f t="shared" si="24"/>
        <v>53787.482977168664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840.43042307692303</v>
      </c>
      <c r="AR25">
        <v>946.26</v>
      </c>
      <c r="AS25">
        <f t="shared" si="27"/>
        <v>0.11183985048831924</v>
      </c>
      <c r="AT25">
        <v>0.5</v>
      </c>
      <c r="AU25">
        <f t="shared" si="28"/>
        <v>1180.1724588118825</v>
      </c>
      <c r="AV25">
        <f t="shared" si="29"/>
        <v>7.9401828825366207</v>
      </c>
      <c r="AW25">
        <f t="shared" si="30"/>
        <v>65.995155671976519</v>
      </c>
      <c r="AX25">
        <f t="shared" si="31"/>
        <v>0.3636949675564855</v>
      </c>
      <c r="AY25">
        <f t="shared" si="32"/>
        <v>7.2175301997202323E-3</v>
      </c>
      <c r="AZ25">
        <f t="shared" si="33"/>
        <v>2.4473400545304669</v>
      </c>
      <c r="BA25" t="s">
        <v>326</v>
      </c>
      <c r="BB25">
        <v>602.11</v>
      </c>
      <c r="BC25">
        <f t="shared" si="34"/>
        <v>344.15</v>
      </c>
      <c r="BD25">
        <f t="shared" si="35"/>
        <v>0.30751003028643603</v>
      </c>
      <c r="BE25">
        <f t="shared" si="36"/>
        <v>0.87061884156588232</v>
      </c>
      <c r="BF25">
        <f t="shared" si="37"/>
        <v>0.4585673192941756</v>
      </c>
      <c r="BG25">
        <f t="shared" si="38"/>
        <v>0.90937611007604691</v>
      </c>
      <c r="BH25">
        <f t="shared" si="39"/>
        <v>1399.9848387096799</v>
      </c>
      <c r="BI25">
        <f t="shared" si="40"/>
        <v>1180.1724588118825</v>
      </c>
      <c r="BJ25">
        <f t="shared" si="41"/>
        <v>0.84298945687126781</v>
      </c>
      <c r="BK25">
        <f t="shared" si="42"/>
        <v>0.19597891374253551</v>
      </c>
      <c r="BL25">
        <v>6</v>
      </c>
      <c r="BM25">
        <v>0.5</v>
      </c>
      <c r="BN25" t="s">
        <v>290</v>
      </c>
      <c r="BO25">
        <v>2</v>
      </c>
      <c r="BP25">
        <v>1607733021</v>
      </c>
      <c r="BQ25">
        <v>499.38748387096803</v>
      </c>
      <c r="BR25">
        <v>509.58912903225797</v>
      </c>
      <c r="BS25">
        <v>20.106083870967701</v>
      </c>
      <c r="BT25">
        <v>18.784029032258101</v>
      </c>
      <c r="BU25">
        <v>495.18977419354798</v>
      </c>
      <c r="BV25">
        <v>19.8917258064516</v>
      </c>
      <c r="BW25">
        <v>500.01777419354801</v>
      </c>
      <c r="BX25">
        <v>102.01209677419401</v>
      </c>
      <c r="BY25">
        <v>9.9948877419354806E-2</v>
      </c>
      <c r="BZ25">
        <v>27.9731548387097</v>
      </c>
      <c r="CA25">
        <v>28.230370967741901</v>
      </c>
      <c r="CB25">
        <v>999.9</v>
      </c>
      <c r="CC25">
        <v>0</v>
      </c>
      <c r="CD25">
        <v>0</v>
      </c>
      <c r="CE25">
        <v>10004.0303225806</v>
      </c>
      <c r="CF25">
        <v>0</v>
      </c>
      <c r="CG25">
        <v>227.721096774194</v>
      </c>
      <c r="CH25">
        <v>1399.9848387096799</v>
      </c>
      <c r="CI25">
        <v>0.89999574193548404</v>
      </c>
      <c r="CJ25">
        <v>0.1000041</v>
      </c>
      <c r="CK25">
        <v>0</v>
      </c>
      <c r="CL25">
        <v>840.40845161290304</v>
      </c>
      <c r="CM25">
        <v>4.9997499999999997</v>
      </c>
      <c r="CN25">
        <v>11554.654838709699</v>
      </c>
      <c r="CO25">
        <v>12177.8870967742</v>
      </c>
      <c r="CP25">
        <v>46.5078064516129</v>
      </c>
      <c r="CQ25">
        <v>48.070129032258002</v>
      </c>
      <c r="CR25">
        <v>47.491741935483901</v>
      </c>
      <c r="CS25">
        <v>47.487741935483903</v>
      </c>
      <c r="CT25">
        <v>47.687258064516101</v>
      </c>
      <c r="CU25">
        <v>1255.4783870967699</v>
      </c>
      <c r="CV25">
        <v>139.50645161290299</v>
      </c>
      <c r="CW25">
        <v>0</v>
      </c>
      <c r="CX25">
        <v>120</v>
      </c>
      <c r="CY25">
        <v>0</v>
      </c>
      <c r="CZ25">
        <v>840.43042307692303</v>
      </c>
      <c r="DA25">
        <v>2.13972648708019</v>
      </c>
      <c r="DB25">
        <v>27.391452935011898</v>
      </c>
      <c r="DC25">
        <v>11554.8923076923</v>
      </c>
      <c r="DD25">
        <v>15</v>
      </c>
      <c r="DE25">
        <v>1607718527.5999999</v>
      </c>
      <c r="DF25" t="s">
        <v>291</v>
      </c>
      <c r="DG25">
        <v>1607718527.5999999</v>
      </c>
      <c r="DH25">
        <v>1607718513.0999999</v>
      </c>
      <c r="DI25">
        <v>1</v>
      </c>
      <c r="DJ25">
        <v>1.611</v>
      </c>
      <c r="DK25">
        <v>0.252</v>
      </c>
      <c r="DL25">
        <v>4.1980000000000004</v>
      </c>
      <c r="DM25">
        <v>0.214</v>
      </c>
      <c r="DN25">
        <v>1409</v>
      </c>
      <c r="DO25">
        <v>21</v>
      </c>
      <c r="DP25">
        <v>0.15</v>
      </c>
      <c r="DQ25">
        <v>0.14000000000000001</v>
      </c>
      <c r="DR25">
        <v>7.8713756254159799</v>
      </c>
      <c r="DS25">
        <v>2.7275460353567</v>
      </c>
      <c r="DT25">
        <v>0.30779646025297303</v>
      </c>
      <c r="DU25">
        <v>0</v>
      </c>
      <c r="DV25">
        <v>-10.195539666666701</v>
      </c>
      <c r="DW25">
        <v>-1.9877432703003299</v>
      </c>
      <c r="DX25">
        <v>0.26786033270448201</v>
      </c>
      <c r="DY25">
        <v>0</v>
      </c>
      <c r="DZ25">
        <v>1.3234953333333299</v>
      </c>
      <c r="EA25">
        <v>-0.33175528364849499</v>
      </c>
      <c r="EB25">
        <v>2.8062690264635901E-2</v>
      </c>
      <c r="EC25">
        <v>0</v>
      </c>
      <c r="ED25">
        <v>0</v>
      </c>
      <c r="EE25">
        <v>3</v>
      </c>
      <c r="EF25" t="s">
        <v>292</v>
      </c>
      <c r="EG25">
        <v>100</v>
      </c>
      <c r="EH25">
        <v>100</v>
      </c>
      <c r="EI25">
        <v>4.1970000000000001</v>
      </c>
      <c r="EJ25">
        <v>0.21440000000000001</v>
      </c>
      <c r="EK25">
        <v>4.1976190476189004</v>
      </c>
      <c r="EL25">
        <v>0</v>
      </c>
      <c r="EM25">
        <v>0</v>
      </c>
      <c r="EN25">
        <v>0</v>
      </c>
      <c r="EO25">
        <v>0.214364999999997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241.7</v>
      </c>
      <c r="EX25">
        <v>241.9</v>
      </c>
      <c r="EY25">
        <v>2</v>
      </c>
      <c r="EZ25">
        <v>506.79399999999998</v>
      </c>
      <c r="FA25">
        <v>488.69600000000003</v>
      </c>
      <c r="FB25">
        <v>25.255199999999999</v>
      </c>
      <c r="FC25">
        <v>30.052</v>
      </c>
      <c r="FD25">
        <v>29.9998</v>
      </c>
      <c r="FE25">
        <v>30.078700000000001</v>
      </c>
      <c r="FF25">
        <v>30.064299999999999</v>
      </c>
      <c r="FG25">
        <v>25.6236</v>
      </c>
      <c r="FH25">
        <v>21.032800000000002</v>
      </c>
      <c r="FI25">
        <v>42.5824</v>
      </c>
      <c r="FJ25">
        <v>25.2593</v>
      </c>
      <c r="FK25">
        <v>510.43400000000003</v>
      </c>
      <c r="FL25">
        <v>18.863600000000002</v>
      </c>
      <c r="FM25">
        <v>101.98399999999999</v>
      </c>
      <c r="FN25">
        <v>101.45399999999999</v>
      </c>
    </row>
    <row r="26" spans="1:170" x14ac:dyDescent="0.25">
      <c r="A26">
        <v>10</v>
      </c>
      <c r="B26">
        <v>1607733149.5</v>
      </c>
      <c r="C26">
        <v>958.90000009536698</v>
      </c>
      <c r="D26" t="s">
        <v>327</v>
      </c>
      <c r="E26" t="s">
        <v>328</v>
      </c>
      <c r="F26" t="s">
        <v>285</v>
      </c>
      <c r="G26" t="s">
        <v>286</v>
      </c>
      <c r="H26">
        <v>1607733141.5</v>
      </c>
      <c r="I26">
        <f t="shared" si="0"/>
        <v>1.2488104855863391E-3</v>
      </c>
      <c r="J26">
        <f t="shared" si="1"/>
        <v>11.06388941177258</v>
      </c>
      <c r="K26">
        <f t="shared" si="2"/>
        <v>599.553225806451</v>
      </c>
      <c r="L26">
        <f t="shared" si="3"/>
        <v>329.53697880978075</v>
      </c>
      <c r="M26">
        <f t="shared" si="4"/>
        <v>33.648711493367074</v>
      </c>
      <c r="N26">
        <f t="shared" si="5"/>
        <v>61.219816947232552</v>
      </c>
      <c r="O26">
        <f t="shared" si="6"/>
        <v>6.9769253130751191E-2</v>
      </c>
      <c r="P26">
        <f t="shared" si="7"/>
        <v>2.9643251911496189</v>
      </c>
      <c r="Q26">
        <f t="shared" si="8"/>
        <v>6.8869664691459109E-2</v>
      </c>
      <c r="R26">
        <f t="shared" si="9"/>
        <v>4.3123398447599048E-2</v>
      </c>
      <c r="S26">
        <f t="shared" si="10"/>
        <v>231.29074128420856</v>
      </c>
      <c r="T26">
        <f t="shared" si="11"/>
        <v>29.009171264312176</v>
      </c>
      <c r="U26">
        <f t="shared" si="12"/>
        <v>28.201419354838698</v>
      </c>
      <c r="V26">
        <f t="shared" si="13"/>
        <v>3.8396278004067965</v>
      </c>
      <c r="W26">
        <f t="shared" si="14"/>
        <v>53.850725473913094</v>
      </c>
      <c r="X26">
        <f t="shared" si="15"/>
        <v>2.0414091450995371</v>
      </c>
      <c r="Y26">
        <f t="shared" si="16"/>
        <v>3.7908665614699224</v>
      </c>
      <c r="Z26">
        <f t="shared" si="17"/>
        <v>1.7982186553072594</v>
      </c>
      <c r="AA26">
        <f t="shared" si="18"/>
        <v>-55.072542414357557</v>
      </c>
      <c r="AB26">
        <f t="shared" si="19"/>
        <v>-35.060844215983437</v>
      </c>
      <c r="AC26">
        <f t="shared" si="20"/>
        <v>-2.5805023136346574</v>
      </c>
      <c r="AD26">
        <f t="shared" si="21"/>
        <v>138.5768523402329</v>
      </c>
      <c r="AE26">
        <v>7</v>
      </c>
      <c r="AF26">
        <v>1</v>
      </c>
      <c r="AG26">
        <f t="shared" si="22"/>
        <v>1</v>
      </c>
      <c r="AH26">
        <f t="shared" si="23"/>
        <v>0</v>
      </c>
      <c r="AI26">
        <f t="shared" si="24"/>
        <v>53756.882355702219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861.78411538461501</v>
      </c>
      <c r="AR26">
        <v>989.13</v>
      </c>
      <c r="AS26">
        <f t="shared" si="27"/>
        <v>0.12874534653218994</v>
      </c>
      <c r="AT26">
        <v>0.5</v>
      </c>
      <c r="AU26">
        <f t="shared" si="28"/>
        <v>1180.1843910698908</v>
      </c>
      <c r="AV26">
        <f t="shared" si="29"/>
        <v>11.06388941177258</v>
      </c>
      <c r="AW26">
        <f t="shared" si="30"/>
        <v>75.971624200087334</v>
      </c>
      <c r="AX26">
        <f t="shared" si="31"/>
        <v>0.38934214916138427</v>
      </c>
      <c r="AY26">
        <f t="shared" si="32"/>
        <v>9.8642525521246138E-3</v>
      </c>
      <c r="AZ26">
        <f t="shared" si="33"/>
        <v>2.2979284826059261</v>
      </c>
      <c r="BA26" t="s">
        <v>330</v>
      </c>
      <c r="BB26">
        <v>604.02</v>
      </c>
      <c r="BC26">
        <f t="shared" si="34"/>
        <v>385.11</v>
      </c>
      <c r="BD26">
        <f t="shared" si="35"/>
        <v>0.33067405316762738</v>
      </c>
      <c r="BE26">
        <f t="shared" si="36"/>
        <v>0.85511613733324299</v>
      </c>
      <c r="BF26">
        <f t="shared" si="37"/>
        <v>0.46535520830698163</v>
      </c>
      <c r="BG26">
        <f t="shared" si="38"/>
        <v>0.89254192009627298</v>
      </c>
      <c r="BH26">
        <f t="shared" si="39"/>
        <v>1399.9993548387099</v>
      </c>
      <c r="BI26">
        <f t="shared" si="40"/>
        <v>1180.1843910698908</v>
      </c>
      <c r="BJ26">
        <f t="shared" si="41"/>
        <v>0.84298923923851132</v>
      </c>
      <c r="BK26">
        <f t="shared" si="42"/>
        <v>0.19597847847702254</v>
      </c>
      <c r="BL26">
        <v>6</v>
      </c>
      <c r="BM26">
        <v>0.5</v>
      </c>
      <c r="BN26" t="s">
        <v>290</v>
      </c>
      <c r="BO26">
        <v>2</v>
      </c>
      <c r="BP26">
        <v>1607733141.5</v>
      </c>
      <c r="BQ26">
        <v>599.553225806451</v>
      </c>
      <c r="BR26">
        <v>613.72793548387097</v>
      </c>
      <c r="BS26">
        <v>19.992438709677401</v>
      </c>
      <c r="BT26">
        <v>18.5238709677419</v>
      </c>
      <c r="BU26">
        <v>595.35564516129</v>
      </c>
      <c r="BV26">
        <v>19.778074193548399</v>
      </c>
      <c r="BW26">
        <v>500.01522580645201</v>
      </c>
      <c r="BX26">
        <v>102.009064516129</v>
      </c>
      <c r="BY26">
        <v>9.9996551612903203E-2</v>
      </c>
      <c r="BZ26">
        <v>27.9820322580645</v>
      </c>
      <c r="CA26">
        <v>28.201419354838698</v>
      </c>
      <c r="CB26">
        <v>999.9</v>
      </c>
      <c r="CC26">
        <v>0</v>
      </c>
      <c r="CD26">
        <v>0</v>
      </c>
      <c r="CE26">
        <v>9998.7135483871007</v>
      </c>
      <c r="CF26">
        <v>0</v>
      </c>
      <c r="CG26">
        <v>227.75787096774201</v>
      </c>
      <c r="CH26">
        <v>1399.9993548387099</v>
      </c>
      <c r="CI26">
        <v>0.90000232258064605</v>
      </c>
      <c r="CJ26">
        <v>9.9997387096774207E-2</v>
      </c>
      <c r="CK26">
        <v>0</v>
      </c>
      <c r="CL26">
        <v>861.69925806451602</v>
      </c>
      <c r="CM26">
        <v>4.9997499999999997</v>
      </c>
      <c r="CN26">
        <v>11845.341935483901</v>
      </c>
      <c r="CO26">
        <v>12178.058064516101</v>
      </c>
      <c r="CP26">
        <v>46.414999999999999</v>
      </c>
      <c r="CQ26">
        <v>48.003999999999998</v>
      </c>
      <c r="CR26">
        <v>47.429000000000002</v>
      </c>
      <c r="CS26">
        <v>47.416935483870901</v>
      </c>
      <c r="CT26">
        <v>47.632935483871002</v>
      </c>
      <c r="CU26">
        <v>1255.5016129032299</v>
      </c>
      <c r="CV26">
        <v>139.49774193548399</v>
      </c>
      <c r="CW26">
        <v>0</v>
      </c>
      <c r="CX26">
        <v>120</v>
      </c>
      <c r="CY26">
        <v>0</v>
      </c>
      <c r="CZ26">
        <v>861.78411538461501</v>
      </c>
      <c r="DA26">
        <v>5.5391111081873197</v>
      </c>
      <c r="DB26">
        <v>71.090598184947794</v>
      </c>
      <c r="DC26">
        <v>11846.0461538462</v>
      </c>
      <c r="DD26">
        <v>15</v>
      </c>
      <c r="DE26">
        <v>1607718527.5999999</v>
      </c>
      <c r="DF26" t="s">
        <v>291</v>
      </c>
      <c r="DG26">
        <v>1607718527.5999999</v>
      </c>
      <c r="DH26">
        <v>1607718513.0999999</v>
      </c>
      <c r="DI26">
        <v>1</v>
      </c>
      <c r="DJ26">
        <v>1.611</v>
      </c>
      <c r="DK26">
        <v>0.252</v>
      </c>
      <c r="DL26">
        <v>4.1980000000000004</v>
      </c>
      <c r="DM26">
        <v>0.214</v>
      </c>
      <c r="DN26">
        <v>1409</v>
      </c>
      <c r="DO26">
        <v>21</v>
      </c>
      <c r="DP26">
        <v>0.15</v>
      </c>
      <c r="DQ26">
        <v>0.14000000000000001</v>
      </c>
      <c r="DR26">
        <v>11.102928790498</v>
      </c>
      <c r="DS26">
        <v>-8.9392279188845105</v>
      </c>
      <c r="DT26">
        <v>1.0870927411347699</v>
      </c>
      <c r="DU26">
        <v>0</v>
      </c>
      <c r="DV26">
        <v>-14.1920366666667</v>
      </c>
      <c r="DW26">
        <v>12.438628698554</v>
      </c>
      <c r="DX26">
        <v>1.33077375449607</v>
      </c>
      <c r="DY26">
        <v>0</v>
      </c>
      <c r="DZ26">
        <v>1.4679343333333299</v>
      </c>
      <c r="EA26">
        <v>-0.17453446051167701</v>
      </c>
      <c r="EB26">
        <v>1.4222895317839501E-2</v>
      </c>
      <c r="EC26">
        <v>1</v>
      </c>
      <c r="ED26">
        <v>1</v>
      </c>
      <c r="EE26">
        <v>3</v>
      </c>
      <c r="EF26" t="s">
        <v>297</v>
      </c>
      <c r="EG26">
        <v>100</v>
      </c>
      <c r="EH26">
        <v>100</v>
      </c>
      <c r="EI26">
        <v>4.1970000000000001</v>
      </c>
      <c r="EJ26">
        <v>0.21440000000000001</v>
      </c>
      <c r="EK26">
        <v>4.1976190476189004</v>
      </c>
      <c r="EL26">
        <v>0</v>
      </c>
      <c r="EM26">
        <v>0</v>
      </c>
      <c r="EN26">
        <v>0</v>
      </c>
      <c r="EO26">
        <v>0.214364999999997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243.7</v>
      </c>
      <c r="EX26">
        <v>243.9</v>
      </c>
      <c r="EY26">
        <v>2</v>
      </c>
      <c r="EZ26">
        <v>506.62700000000001</v>
      </c>
      <c r="FA26">
        <v>489.12</v>
      </c>
      <c r="FB26">
        <v>25.237100000000002</v>
      </c>
      <c r="FC26">
        <v>29.9694</v>
      </c>
      <c r="FD26">
        <v>29.999600000000001</v>
      </c>
      <c r="FE26">
        <v>29.991099999999999</v>
      </c>
      <c r="FF26">
        <v>29.974399999999999</v>
      </c>
      <c r="FG26">
        <v>29.610600000000002</v>
      </c>
      <c r="FH26">
        <v>21.373200000000001</v>
      </c>
      <c r="FI26">
        <v>41.8386</v>
      </c>
      <c r="FJ26">
        <v>25.240100000000002</v>
      </c>
      <c r="FK26">
        <v>614.49199999999996</v>
      </c>
      <c r="FL26">
        <v>18.599499999999999</v>
      </c>
      <c r="FM26">
        <v>101.998</v>
      </c>
      <c r="FN26">
        <v>101.465</v>
      </c>
    </row>
    <row r="27" spans="1:170" x14ac:dyDescent="0.25">
      <c r="A27">
        <v>11</v>
      </c>
      <c r="B27">
        <v>1607733270</v>
      </c>
      <c r="C27">
        <v>1079.4000000953699</v>
      </c>
      <c r="D27" t="s">
        <v>331</v>
      </c>
      <c r="E27" t="s">
        <v>332</v>
      </c>
      <c r="F27" t="s">
        <v>285</v>
      </c>
      <c r="G27" t="s">
        <v>286</v>
      </c>
      <c r="H27">
        <v>1607733262</v>
      </c>
      <c r="I27">
        <f t="shared" si="0"/>
        <v>1.1841208883600527E-3</v>
      </c>
      <c r="J27">
        <f t="shared" si="1"/>
        <v>13.473015303198846</v>
      </c>
      <c r="K27">
        <f t="shared" si="2"/>
        <v>699.40029032258099</v>
      </c>
      <c r="L27">
        <f t="shared" si="3"/>
        <v>349.02648028727191</v>
      </c>
      <c r="M27">
        <f t="shared" si="4"/>
        <v>35.64067493241668</v>
      </c>
      <c r="N27">
        <f t="shared" si="5"/>
        <v>71.418931808578833</v>
      </c>
      <c r="O27">
        <f t="shared" si="6"/>
        <v>6.5030728677120106E-2</v>
      </c>
      <c r="P27">
        <f t="shared" si="7"/>
        <v>2.9650988424969702</v>
      </c>
      <c r="Q27">
        <f t="shared" si="8"/>
        <v>6.4248648125947688E-2</v>
      </c>
      <c r="R27">
        <f t="shared" si="9"/>
        <v>4.0224888159523221E-2</v>
      </c>
      <c r="S27">
        <f t="shared" si="10"/>
        <v>231.28976152837691</v>
      </c>
      <c r="T27">
        <f t="shared" si="11"/>
        <v>29.024634496200662</v>
      </c>
      <c r="U27">
        <f t="shared" si="12"/>
        <v>28.3325741935484</v>
      </c>
      <c r="V27">
        <f t="shared" si="13"/>
        <v>3.869038997162086</v>
      </c>
      <c r="W27">
        <f t="shared" si="14"/>
        <v>53.856116962882552</v>
      </c>
      <c r="X27">
        <f t="shared" si="15"/>
        <v>2.0415056323077923</v>
      </c>
      <c r="Y27">
        <f t="shared" si="16"/>
        <v>3.7906662184999167</v>
      </c>
      <c r="Z27">
        <f t="shared" si="17"/>
        <v>1.8275333648542937</v>
      </c>
      <c r="AA27">
        <f t="shared" si="18"/>
        <v>-52.219731176678323</v>
      </c>
      <c r="AB27">
        <f t="shared" si="19"/>
        <v>-56.180574141911329</v>
      </c>
      <c r="AC27">
        <f t="shared" si="20"/>
        <v>-4.1365339333382023</v>
      </c>
      <c r="AD27">
        <f t="shared" si="21"/>
        <v>118.75292227644906</v>
      </c>
      <c r="AE27">
        <v>7</v>
      </c>
      <c r="AF27">
        <v>1</v>
      </c>
      <c r="AG27">
        <f t="shared" si="22"/>
        <v>1</v>
      </c>
      <c r="AH27">
        <f t="shared" si="23"/>
        <v>0</v>
      </c>
      <c r="AI27">
        <f t="shared" si="24"/>
        <v>53779.765852116492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890.32561538461505</v>
      </c>
      <c r="AR27">
        <v>1037.56</v>
      </c>
      <c r="AS27">
        <f t="shared" si="27"/>
        <v>0.14190445334764723</v>
      </c>
      <c r="AT27">
        <v>0.5</v>
      </c>
      <c r="AU27">
        <f t="shared" si="28"/>
        <v>1180.1765620376868</v>
      </c>
      <c r="AV27">
        <f t="shared" si="29"/>
        <v>13.473015303198846</v>
      </c>
      <c r="AW27">
        <f t="shared" si="30"/>
        <v>83.73615494483181</v>
      </c>
      <c r="AX27">
        <f t="shared" si="31"/>
        <v>0.41197617487181459</v>
      </c>
      <c r="AY27">
        <f t="shared" si="32"/>
        <v>1.1905644659435614E-2</v>
      </c>
      <c r="AZ27">
        <f t="shared" si="33"/>
        <v>2.1439916727707313</v>
      </c>
      <c r="BA27" t="s">
        <v>334</v>
      </c>
      <c r="BB27">
        <v>610.11</v>
      </c>
      <c r="BC27">
        <f t="shared" si="34"/>
        <v>427.44999999999993</v>
      </c>
      <c r="BD27">
        <f t="shared" si="35"/>
        <v>0.34444820356856926</v>
      </c>
      <c r="BE27">
        <f t="shared" si="36"/>
        <v>0.83881793534617666</v>
      </c>
      <c r="BF27">
        <f t="shared" si="37"/>
        <v>0.45713170037353079</v>
      </c>
      <c r="BG27">
        <f t="shared" si="38"/>
        <v>0.87352442952663334</v>
      </c>
      <c r="BH27">
        <f t="shared" si="39"/>
        <v>1399.9896774193501</v>
      </c>
      <c r="BI27">
        <f t="shared" si="40"/>
        <v>1180.1765620376868</v>
      </c>
      <c r="BJ27">
        <f t="shared" si="41"/>
        <v>0.84298947418894377</v>
      </c>
      <c r="BK27">
        <f t="shared" si="42"/>
        <v>0.19597894837788779</v>
      </c>
      <c r="BL27">
        <v>6</v>
      </c>
      <c r="BM27">
        <v>0.5</v>
      </c>
      <c r="BN27" t="s">
        <v>290</v>
      </c>
      <c r="BO27">
        <v>2</v>
      </c>
      <c r="BP27">
        <v>1607733262</v>
      </c>
      <c r="BQ27">
        <v>699.40029032258099</v>
      </c>
      <c r="BR27">
        <v>716.56090322580599</v>
      </c>
      <c r="BS27">
        <v>19.992312903225798</v>
      </c>
      <c r="BT27">
        <v>18.599841935483902</v>
      </c>
      <c r="BU27">
        <v>695.20270967741897</v>
      </c>
      <c r="BV27">
        <v>19.777935483871001</v>
      </c>
      <c r="BW27">
        <v>500.023741935484</v>
      </c>
      <c r="BX27">
        <v>102.014516129032</v>
      </c>
      <c r="BY27">
        <v>0.1000137</v>
      </c>
      <c r="BZ27">
        <v>27.981125806451601</v>
      </c>
      <c r="CA27">
        <v>28.3325741935484</v>
      </c>
      <c r="CB27">
        <v>999.9</v>
      </c>
      <c r="CC27">
        <v>0</v>
      </c>
      <c r="CD27">
        <v>0</v>
      </c>
      <c r="CE27">
        <v>10002.562580645201</v>
      </c>
      <c r="CF27">
        <v>0</v>
      </c>
      <c r="CG27">
        <v>227.27258064516101</v>
      </c>
      <c r="CH27">
        <v>1399.9896774193501</v>
      </c>
      <c r="CI27">
        <v>0.89999435483871004</v>
      </c>
      <c r="CJ27">
        <v>0.10000546129032301</v>
      </c>
      <c r="CK27">
        <v>0</v>
      </c>
      <c r="CL27">
        <v>890.28241935483902</v>
      </c>
      <c r="CM27">
        <v>4.9997499999999997</v>
      </c>
      <c r="CN27">
        <v>12228.9935483871</v>
      </c>
      <c r="CO27">
        <v>12177.9322580645</v>
      </c>
      <c r="CP27">
        <v>46.314096774193501</v>
      </c>
      <c r="CQ27">
        <v>47.936999999999998</v>
      </c>
      <c r="CR27">
        <v>47.366870967741903</v>
      </c>
      <c r="CS27">
        <v>47.320129032258002</v>
      </c>
      <c r="CT27">
        <v>47.552</v>
      </c>
      <c r="CU27">
        <v>1255.4819354838701</v>
      </c>
      <c r="CV27">
        <v>139.50774193548401</v>
      </c>
      <c r="CW27">
        <v>0</v>
      </c>
      <c r="CX27">
        <v>120</v>
      </c>
      <c r="CY27">
        <v>0</v>
      </c>
      <c r="CZ27">
        <v>890.32561538461505</v>
      </c>
      <c r="DA27">
        <v>3.3863247751689598</v>
      </c>
      <c r="DB27">
        <v>46.341880294804398</v>
      </c>
      <c r="DC27">
        <v>12229.557692307701</v>
      </c>
      <c r="DD27">
        <v>15</v>
      </c>
      <c r="DE27">
        <v>1607718527.5999999</v>
      </c>
      <c r="DF27" t="s">
        <v>291</v>
      </c>
      <c r="DG27">
        <v>1607718527.5999999</v>
      </c>
      <c r="DH27">
        <v>1607718513.0999999</v>
      </c>
      <c r="DI27">
        <v>1</v>
      </c>
      <c r="DJ27">
        <v>1.611</v>
      </c>
      <c r="DK27">
        <v>0.252</v>
      </c>
      <c r="DL27">
        <v>4.1980000000000004</v>
      </c>
      <c r="DM27">
        <v>0.214</v>
      </c>
      <c r="DN27">
        <v>1409</v>
      </c>
      <c r="DO27">
        <v>21</v>
      </c>
      <c r="DP27">
        <v>0.15</v>
      </c>
      <c r="DQ27">
        <v>0.14000000000000001</v>
      </c>
      <c r="DR27">
        <v>13.325813088488699</v>
      </c>
      <c r="DS27">
        <v>9.5111266441857492</v>
      </c>
      <c r="DT27">
        <v>1.0335892445586501</v>
      </c>
      <c r="DU27">
        <v>0</v>
      </c>
      <c r="DV27">
        <v>-17.161439999999999</v>
      </c>
      <c r="DW27">
        <v>-8.2203176863181202</v>
      </c>
      <c r="DX27">
        <v>1.04158519113897</v>
      </c>
      <c r="DY27">
        <v>0</v>
      </c>
      <c r="DZ27">
        <v>1.391589</v>
      </c>
      <c r="EA27">
        <v>-3.7105494994438798E-2</v>
      </c>
      <c r="EB27">
        <v>1.64729198686814E-2</v>
      </c>
      <c r="EC27">
        <v>1</v>
      </c>
      <c r="ED27">
        <v>1</v>
      </c>
      <c r="EE27">
        <v>3</v>
      </c>
      <c r="EF27" t="s">
        <v>297</v>
      </c>
      <c r="EG27">
        <v>100</v>
      </c>
      <c r="EH27">
        <v>100</v>
      </c>
      <c r="EI27">
        <v>4.1980000000000004</v>
      </c>
      <c r="EJ27">
        <v>0.21440000000000001</v>
      </c>
      <c r="EK27">
        <v>4.1976190476189004</v>
      </c>
      <c r="EL27">
        <v>0</v>
      </c>
      <c r="EM27">
        <v>0</v>
      </c>
      <c r="EN27">
        <v>0</v>
      </c>
      <c r="EO27">
        <v>0.214364999999997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245.7</v>
      </c>
      <c r="EX27">
        <v>245.9</v>
      </c>
      <c r="EY27">
        <v>2</v>
      </c>
      <c r="EZ27">
        <v>506.5</v>
      </c>
      <c r="FA27">
        <v>490.13299999999998</v>
      </c>
      <c r="FB27">
        <v>25.376300000000001</v>
      </c>
      <c r="FC27">
        <v>29.850899999999999</v>
      </c>
      <c r="FD27">
        <v>29.999700000000001</v>
      </c>
      <c r="FE27">
        <v>29.878799999999998</v>
      </c>
      <c r="FF27">
        <v>29.861799999999999</v>
      </c>
      <c r="FG27">
        <v>33.554299999999998</v>
      </c>
      <c r="FH27">
        <v>20.075600000000001</v>
      </c>
      <c r="FI27">
        <v>41.091200000000001</v>
      </c>
      <c r="FJ27">
        <v>25.386299999999999</v>
      </c>
      <c r="FK27">
        <v>717.21900000000005</v>
      </c>
      <c r="FL27">
        <v>18.6843</v>
      </c>
      <c r="FM27">
        <v>102.01600000000001</v>
      </c>
      <c r="FN27">
        <v>101.485</v>
      </c>
    </row>
    <row r="28" spans="1:170" x14ac:dyDescent="0.25">
      <c r="A28">
        <v>12</v>
      </c>
      <c r="B28">
        <v>1607733390.5</v>
      </c>
      <c r="C28">
        <v>1199.9000000953699</v>
      </c>
      <c r="D28" t="s">
        <v>335</v>
      </c>
      <c r="E28" t="s">
        <v>336</v>
      </c>
      <c r="F28" t="s">
        <v>285</v>
      </c>
      <c r="G28" t="s">
        <v>286</v>
      </c>
      <c r="H28">
        <v>1607733382.5</v>
      </c>
      <c r="I28">
        <f t="shared" si="0"/>
        <v>1.3916827970291989E-3</v>
      </c>
      <c r="J28">
        <f t="shared" si="1"/>
        <v>14.046235270777499</v>
      </c>
      <c r="K28">
        <f t="shared" si="2"/>
        <v>802.13812903225801</v>
      </c>
      <c r="L28">
        <f t="shared" si="3"/>
        <v>490.78145215812742</v>
      </c>
      <c r="M28">
        <f t="shared" si="4"/>
        <v>50.118261244565112</v>
      </c>
      <c r="N28">
        <f t="shared" si="5"/>
        <v>81.913788975286238</v>
      </c>
      <c r="O28">
        <f t="shared" si="6"/>
        <v>7.7761231395367891E-2</v>
      </c>
      <c r="P28">
        <f t="shared" si="7"/>
        <v>2.9650817571583841</v>
      </c>
      <c r="Q28">
        <f t="shared" si="8"/>
        <v>7.6645803074541413E-2</v>
      </c>
      <c r="R28">
        <f t="shared" si="9"/>
        <v>4.8002510787208769E-2</v>
      </c>
      <c r="S28">
        <f t="shared" si="10"/>
        <v>231.29236614068836</v>
      </c>
      <c r="T28">
        <f t="shared" si="11"/>
        <v>28.971391570631528</v>
      </c>
      <c r="U28">
        <f t="shared" si="12"/>
        <v>28.307951612903199</v>
      </c>
      <c r="V28">
        <f t="shared" si="13"/>
        <v>3.8635024995691816</v>
      </c>
      <c r="W28">
        <f t="shared" si="14"/>
        <v>54.425400816157087</v>
      </c>
      <c r="X28">
        <f t="shared" si="15"/>
        <v>2.0630945956332241</v>
      </c>
      <c r="Y28">
        <f t="shared" si="16"/>
        <v>3.7906833292824551</v>
      </c>
      <c r="Z28">
        <f t="shared" si="17"/>
        <v>1.8004079039359575</v>
      </c>
      <c r="AA28">
        <f t="shared" si="18"/>
        <v>-61.373211348987674</v>
      </c>
      <c r="AB28">
        <f t="shared" si="19"/>
        <v>-52.231869275133846</v>
      </c>
      <c r="AC28">
        <f t="shared" si="20"/>
        <v>-3.8453455618273078</v>
      </c>
      <c r="AD28">
        <f t="shared" si="21"/>
        <v>113.84193995473953</v>
      </c>
      <c r="AE28">
        <v>7</v>
      </c>
      <c r="AF28">
        <v>1</v>
      </c>
      <c r="AG28">
        <f t="shared" si="22"/>
        <v>1</v>
      </c>
      <c r="AH28">
        <f t="shared" si="23"/>
        <v>0</v>
      </c>
      <c r="AI28">
        <f t="shared" si="24"/>
        <v>53779.356479187387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915.92511538461497</v>
      </c>
      <c r="AR28">
        <v>1078.6300000000001</v>
      </c>
      <c r="AS28">
        <f t="shared" si="27"/>
        <v>0.15084401937215275</v>
      </c>
      <c r="AT28">
        <v>0.5</v>
      </c>
      <c r="AU28">
        <f t="shared" si="28"/>
        <v>1180.1918320410991</v>
      </c>
      <c r="AV28">
        <f t="shared" si="29"/>
        <v>14.046235270777499</v>
      </c>
      <c r="AW28">
        <f t="shared" si="30"/>
        <v>89.012439787632005</v>
      </c>
      <c r="AX28">
        <f t="shared" si="31"/>
        <v>0.43001770764766428</v>
      </c>
      <c r="AY28">
        <f t="shared" si="32"/>
        <v>1.2391191290743024E-2</v>
      </c>
      <c r="AZ28">
        <f t="shared" si="33"/>
        <v>2.0242808006452626</v>
      </c>
      <c r="BA28" t="s">
        <v>338</v>
      </c>
      <c r="BB28">
        <v>614.79999999999995</v>
      </c>
      <c r="BC28">
        <f t="shared" si="34"/>
        <v>463.83000000000015</v>
      </c>
      <c r="BD28">
        <f t="shared" si="35"/>
        <v>0.35078559949849103</v>
      </c>
      <c r="BE28">
        <f t="shared" si="36"/>
        <v>0.82478997310446955</v>
      </c>
      <c r="BF28">
        <f t="shared" si="37"/>
        <v>0.44803388696015145</v>
      </c>
      <c r="BG28">
        <f t="shared" si="38"/>
        <v>0.85739706347883027</v>
      </c>
      <c r="BH28">
        <f t="shared" si="39"/>
        <v>1400.0080645161299</v>
      </c>
      <c r="BI28">
        <f t="shared" si="40"/>
        <v>1180.1918320410991</v>
      </c>
      <c r="BJ28">
        <f t="shared" si="41"/>
        <v>0.84298930981443776</v>
      </c>
      <c r="BK28">
        <f t="shared" si="42"/>
        <v>0.19597861962887556</v>
      </c>
      <c r="BL28">
        <v>6</v>
      </c>
      <c r="BM28">
        <v>0.5</v>
      </c>
      <c r="BN28" t="s">
        <v>290</v>
      </c>
      <c r="BO28">
        <v>2</v>
      </c>
      <c r="BP28">
        <v>1607733382.5</v>
      </c>
      <c r="BQ28">
        <v>802.13812903225801</v>
      </c>
      <c r="BR28">
        <v>820.33248387096796</v>
      </c>
      <c r="BS28">
        <v>20.202787096774198</v>
      </c>
      <c r="BT28">
        <v>18.5665709677419</v>
      </c>
      <c r="BU28">
        <v>797.94054838709701</v>
      </c>
      <c r="BV28">
        <v>19.988409677419401</v>
      </c>
      <c r="BW28">
        <v>500.019612903226</v>
      </c>
      <c r="BX28">
        <v>102.019322580645</v>
      </c>
      <c r="BY28">
        <v>9.9983322580645198E-2</v>
      </c>
      <c r="BZ28">
        <v>27.9812032258064</v>
      </c>
      <c r="CA28">
        <v>28.307951612903199</v>
      </c>
      <c r="CB28">
        <v>999.9</v>
      </c>
      <c r="CC28">
        <v>0</v>
      </c>
      <c r="CD28">
        <v>0</v>
      </c>
      <c r="CE28">
        <v>10001.994516129</v>
      </c>
      <c r="CF28">
        <v>0</v>
      </c>
      <c r="CG28">
        <v>226.57009677419401</v>
      </c>
      <c r="CH28">
        <v>1400.0080645161299</v>
      </c>
      <c r="CI28">
        <v>0.89999774193548399</v>
      </c>
      <c r="CJ28">
        <v>0.100002080645161</v>
      </c>
      <c r="CK28">
        <v>0</v>
      </c>
      <c r="CL28">
        <v>915.83100000000002</v>
      </c>
      <c r="CM28">
        <v>4.9997499999999997</v>
      </c>
      <c r="CN28">
        <v>12572.9225806452</v>
      </c>
      <c r="CO28">
        <v>12178.0967741936</v>
      </c>
      <c r="CP28">
        <v>46.231645161290302</v>
      </c>
      <c r="CQ28">
        <v>47.830290322580602</v>
      </c>
      <c r="CR28">
        <v>47.249935483870999</v>
      </c>
      <c r="CS28">
        <v>47.211387096774203</v>
      </c>
      <c r="CT28">
        <v>47.457322580645098</v>
      </c>
      <c r="CU28">
        <v>1255.5064516129</v>
      </c>
      <c r="CV28">
        <v>139.50193548387099</v>
      </c>
      <c r="CW28">
        <v>0</v>
      </c>
      <c r="CX28">
        <v>120</v>
      </c>
      <c r="CY28">
        <v>0</v>
      </c>
      <c r="CZ28">
        <v>915.92511538461497</v>
      </c>
      <c r="DA28">
        <v>5.7740512698095401</v>
      </c>
      <c r="DB28">
        <v>76.136751954401703</v>
      </c>
      <c r="DC28">
        <v>12573.7923076923</v>
      </c>
      <c r="DD28">
        <v>15</v>
      </c>
      <c r="DE28">
        <v>1607718527.5999999</v>
      </c>
      <c r="DF28" t="s">
        <v>291</v>
      </c>
      <c r="DG28">
        <v>1607718527.5999999</v>
      </c>
      <c r="DH28">
        <v>1607718513.0999999</v>
      </c>
      <c r="DI28">
        <v>1</v>
      </c>
      <c r="DJ28">
        <v>1.611</v>
      </c>
      <c r="DK28">
        <v>0.252</v>
      </c>
      <c r="DL28">
        <v>4.1980000000000004</v>
      </c>
      <c r="DM28">
        <v>0.214</v>
      </c>
      <c r="DN28">
        <v>1409</v>
      </c>
      <c r="DO28">
        <v>21</v>
      </c>
      <c r="DP28">
        <v>0.15</v>
      </c>
      <c r="DQ28">
        <v>0.14000000000000001</v>
      </c>
      <c r="DR28">
        <v>14.347404848994501</v>
      </c>
      <c r="DS28">
        <v>-99.992519349843803</v>
      </c>
      <c r="DT28">
        <v>10.396355645334999</v>
      </c>
      <c r="DU28">
        <v>0</v>
      </c>
      <c r="DV28">
        <v>-18.077325633333299</v>
      </c>
      <c r="DW28">
        <v>125.95520977975499</v>
      </c>
      <c r="DX28">
        <v>12.615313502100101</v>
      </c>
      <c r="DY28">
        <v>0</v>
      </c>
      <c r="DZ28">
        <v>1.6365400000000001</v>
      </c>
      <c r="EA28">
        <v>7.1167074527254695E-2</v>
      </c>
      <c r="EB28">
        <v>5.1886016099394897E-3</v>
      </c>
      <c r="EC28">
        <v>1</v>
      </c>
      <c r="ED28">
        <v>1</v>
      </c>
      <c r="EE28">
        <v>3</v>
      </c>
      <c r="EF28" t="s">
        <v>297</v>
      </c>
      <c r="EG28">
        <v>100</v>
      </c>
      <c r="EH28">
        <v>100</v>
      </c>
      <c r="EI28">
        <v>4.1980000000000004</v>
      </c>
      <c r="EJ28">
        <v>0.21440000000000001</v>
      </c>
      <c r="EK28">
        <v>4.1976190476189004</v>
      </c>
      <c r="EL28">
        <v>0</v>
      </c>
      <c r="EM28">
        <v>0</v>
      </c>
      <c r="EN28">
        <v>0</v>
      </c>
      <c r="EO28">
        <v>0.214364999999997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247.7</v>
      </c>
      <c r="EX28">
        <v>248</v>
      </c>
      <c r="EY28">
        <v>2</v>
      </c>
      <c r="EZ28">
        <v>506.51499999999999</v>
      </c>
      <c r="FA28">
        <v>490.91</v>
      </c>
      <c r="FB28">
        <v>25.435600000000001</v>
      </c>
      <c r="FC28">
        <v>29.694299999999998</v>
      </c>
      <c r="FD28">
        <v>29.999600000000001</v>
      </c>
      <c r="FE28">
        <v>29.7334</v>
      </c>
      <c r="FF28">
        <v>29.7181</v>
      </c>
      <c r="FG28">
        <v>37.123899999999999</v>
      </c>
      <c r="FH28">
        <v>20.042999999999999</v>
      </c>
      <c r="FI28">
        <v>41.091200000000001</v>
      </c>
      <c r="FJ28">
        <v>25.4452</v>
      </c>
      <c r="FK28">
        <v>824.245</v>
      </c>
      <c r="FL28">
        <v>18.6221</v>
      </c>
      <c r="FM28">
        <v>102.041</v>
      </c>
      <c r="FN28">
        <v>101.518</v>
      </c>
    </row>
    <row r="29" spans="1:170" x14ac:dyDescent="0.25">
      <c r="A29">
        <v>13</v>
      </c>
      <c r="B29">
        <v>1607733488</v>
      </c>
      <c r="C29">
        <v>1297.4000000953699</v>
      </c>
      <c r="D29" t="s">
        <v>339</v>
      </c>
      <c r="E29" t="s">
        <v>340</v>
      </c>
      <c r="F29" t="s">
        <v>285</v>
      </c>
      <c r="G29" t="s">
        <v>286</v>
      </c>
      <c r="H29">
        <v>1607733480</v>
      </c>
      <c r="I29">
        <f t="shared" si="0"/>
        <v>1.4183502244570578E-3</v>
      </c>
      <c r="J29">
        <f t="shared" si="1"/>
        <v>17.259951121733163</v>
      </c>
      <c r="K29">
        <f t="shared" si="2"/>
        <v>899.42819354838696</v>
      </c>
      <c r="L29">
        <f t="shared" si="3"/>
        <v>525.12495503911714</v>
      </c>
      <c r="M29">
        <f t="shared" si="4"/>
        <v>53.622696065634777</v>
      </c>
      <c r="N29">
        <f t="shared" si="5"/>
        <v>91.844358552557068</v>
      </c>
      <c r="O29">
        <f t="shared" si="6"/>
        <v>7.9088107625345072E-2</v>
      </c>
      <c r="P29">
        <f t="shared" si="7"/>
        <v>2.964556336236388</v>
      </c>
      <c r="Q29">
        <f t="shared" si="8"/>
        <v>7.7934391612833387E-2</v>
      </c>
      <c r="R29">
        <f t="shared" si="9"/>
        <v>4.8811249492584183E-2</v>
      </c>
      <c r="S29">
        <f t="shared" si="10"/>
        <v>231.28768660723904</v>
      </c>
      <c r="T29">
        <f t="shared" si="11"/>
        <v>28.968277445165903</v>
      </c>
      <c r="U29">
        <f t="shared" si="12"/>
        <v>28.293700000000001</v>
      </c>
      <c r="V29">
        <f t="shared" si="13"/>
        <v>3.8603011192315551</v>
      </c>
      <c r="W29">
        <f t="shared" si="14"/>
        <v>54.219719435027613</v>
      </c>
      <c r="X29">
        <f t="shared" si="15"/>
        <v>2.055730079371163</v>
      </c>
      <c r="Y29">
        <f t="shared" si="16"/>
        <v>3.7914804812565999</v>
      </c>
      <c r="Z29">
        <f t="shared" si="17"/>
        <v>1.804571039860392</v>
      </c>
      <c r="AA29">
        <f t="shared" si="18"/>
        <v>-62.549244898556253</v>
      </c>
      <c r="AB29">
        <f t="shared" si="19"/>
        <v>-49.368445599310256</v>
      </c>
      <c r="AC29">
        <f t="shared" si="20"/>
        <v>-3.6349896773578796</v>
      </c>
      <c r="AD29">
        <f t="shared" si="21"/>
        <v>115.73500643201464</v>
      </c>
      <c r="AE29">
        <v>7</v>
      </c>
      <c r="AF29">
        <v>1</v>
      </c>
      <c r="AG29">
        <f t="shared" si="22"/>
        <v>1</v>
      </c>
      <c r="AH29">
        <f t="shared" si="23"/>
        <v>0</v>
      </c>
      <c r="AI29">
        <f t="shared" si="24"/>
        <v>53763.249673502898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932.49436000000003</v>
      </c>
      <c r="AR29">
        <v>1103.4000000000001</v>
      </c>
      <c r="AS29">
        <f t="shared" si="27"/>
        <v>0.15489001268805513</v>
      </c>
      <c r="AT29">
        <v>0.5</v>
      </c>
      <c r="AU29">
        <f t="shared" si="28"/>
        <v>1180.1669330054094</v>
      </c>
      <c r="AV29">
        <f t="shared" si="29"/>
        <v>17.259951121733163</v>
      </c>
      <c r="AW29">
        <f t="shared" si="30"/>
        <v>91.398035613615491</v>
      </c>
      <c r="AX29">
        <f t="shared" si="31"/>
        <v>0.43727569331158245</v>
      </c>
      <c r="AY29">
        <f t="shared" si="32"/>
        <v>1.5114555494385833E-2</v>
      </c>
      <c r="AZ29">
        <f t="shared" si="33"/>
        <v>1.9563893420337137</v>
      </c>
      <c r="BA29" t="s">
        <v>342</v>
      </c>
      <c r="BB29">
        <v>620.91</v>
      </c>
      <c r="BC29">
        <f t="shared" si="34"/>
        <v>482.49000000000012</v>
      </c>
      <c r="BD29">
        <f t="shared" si="35"/>
        <v>0.35421592157350418</v>
      </c>
      <c r="BE29">
        <f t="shared" si="36"/>
        <v>0.81731959699678547</v>
      </c>
      <c r="BF29">
        <f t="shared" si="37"/>
        <v>0.44056579813603008</v>
      </c>
      <c r="BG29">
        <f t="shared" si="38"/>
        <v>0.84767038081498602</v>
      </c>
      <c r="BH29">
        <f t="shared" si="39"/>
        <v>1399.9783870967699</v>
      </c>
      <c r="BI29">
        <f t="shared" si="40"/>
        <v>1180.1669330054094</v>
      </c>
      <c r="BJ29">
        <f t="shared" si="41"/>
        <v>0.84298939460972799</v>
      </c>
      <c r="BK29">
        <f t="shared" si="42"/>
        <v>0.19597878921945605</v>
      </c>
      <c r="BL29">
        <v>6</v>
      </c>
      <c r="BM29">
        <v>0.5</v>
      </c>
      <c r="BN29" t="s">
        <v>290</v>
      </c>
      <c r="BO29">
        <v>2</v>
      </c>
      <c r="BP29">
        <v>1607733480</v>
      </c>
      <c r="BQ29">
        <v>899.42819354838696</v>
      </c>
      <c r="BR29">
        <v>921.67019354838703</v>
      </c>
      <c r="BS29">
        <v>20.131683870967699</v>
      </c>
      <c r="BT29">
        <v>18.463987096774201</v>
      </c>
      <c r="BU29">
        <v>895.23054838709697</v>
      </c>
      <c r="BV29">
        <v>19.917316129032301</v>
      </c>
      <c r="BW29">
        <v>500.01767741935498</v>
      </c>
      <c r="BX29">
        <v>102.014193548387</v>
      </c>
      <c r="BY29">
        <v>9.9970996774193605E-2</v>
      </c>
      <c r="BZ29">
        <v>27.984809677419399</v>
      </c>
      <c r="CA29">
        <v>28.293700000000001</v>
      </c>
      <c r="CB29">
        <v>999.9</v>
      </c>
      <c r="CC29">
        <v>0</v>
      </c>
      <c r="CD29">
        <v>0</v>
      </c>
      <c r="CE29">
        <v>9999.5203225806508</v>
      </c>
      <c r="CF29">
        <v>0</v>
      </c>
      <c r="CG29">
        <v>226.01300000000001</v>
      </c>
      <c r="CH29">
        <v>1399.9783870967699</v>
      </c>
      <c r="CI29">
        <v>0.89999461290322602</v>
      </c>
      <c r="CJ29">
        <v>0.100005212903226</v>
      </c>
      <c r="CK29">
        <v>0</v>
      </c>
      <c r="CL29">
        <v>932.55577419354904</v>
      </c>
      <c r="CM29">
        <v>4.9997499999999997</v>
      </c>
      <c r="CN29">
        <v>12795.2838709677</v>
      </c>
      <c r="CO29">
        <v>12177.8322580645</v>
      </c>
      <c r="CP29">
        <v>46.152999999999999</v>
      </c>
      <c r="CQ29">
        <v>47.75</v>
      </c>
      <c r="CR29">
        <v>47.179000000000002</v>
      </c>
      <c r="CS29">
        <v>47.128935483870997</v>
      </c>
      <c r="CT29">
        <v>47.390999999999998</v>
      </c>
      <c r="CU29">
        <v>1255.47548387097</v>
      </c>
      <c r="CV29">
        <v>139.50290322580599</v>
      </c>
      <c r="CW29">
        <v>0</v>
      </c>
      <c r="CX29">
        <v>96.599999904632597</v>
      </c>
      <c r="CY29">
        <v>0</v>
      </c>
      <c r="CZ29">
        <v>932.49436000000003</v>
      </c>
      <c r="DA29">
        <v>-3.3299230748694</v>
      </c>
      <c r="DB29">
        <v>-50.646153901287597</v>
      </c>
      <c r="DC29">
        <v>12794.94</v>
      </c>
      <c r="DD29">
        <v>15</v>
      </c>
      <c r="DE29">
        <v>1607718527.5999999</v>
      </c>
      <c r="DF29" t="s">
        <v>291</v>
      </c>
      <c r="DG29">
        <v>1607718527.5999999</v>
      </c>
      <c r="DH29">
        <v>1607718513.0999999</v>
      </c>
      <c r="DI29">
        <v>1</v>
      </c>
      <c r="DJ29">
        <v>1.611</v>
      </c>
      <c r="DK29">
        <v>0.252</v>
      </c>
      <c r="DL29">
        <v>4.1980000000000004</v>
      </c>
      <c r="DM29">
        <v>0.214</v>
      </c>
      <c r="DN29">
        <v>1409</v>
      </c>
      <c r="DO29">
        <v>21</v>
      </c>
      <c r="DP29">
        <v>0.15</v>
      </c>
      <c r="DQ29">
        <v>0.14000000000000001</v>
      </c>
      <c r="DR29">
        <v>17.271479675034499</v>
      </c>
      <c r="DS29">
        <v>-0.34083185763644303</v>
      </c>
      <c r="DT29">
        <v>6.6254152533351193E-2</v>
      </c>
      <c r="DU29">
        <v>1</v>
      </c>
      <c r="DV29">
        <v>-22.242903333333299</v>
      </c>
      <c r="DW29">
        <v>0.13292903225802999</v>
      </c>
      <c r="DX29">
        <v>6.7876856553287596E-2</v>
      </c>
      <c r="DY29">
        <v>1</v>
      </c>
      <c r="DZ29">
        <v>1.6673533333333299</v>
      </c>
      <c r="EA29">
        <v>0.11007590656284499</v>
      </c>
      <c r="EB29">
        <v>7.9847042664222805E-3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4.1970000000000001</v>
      </c>
      <c r="EJ29">
        <v>0.21440000000000001</v>
      </c>
      <c r="EK29">
        <v>4.1976190476189004</v>
      </c>
      <c r="EL29">
        <v>0</v>
      </c>
      <c r="EM29">
        <v>0</v>
      </c>
      <c r="EN29">
        <v>0</v>
      </c>
      <c r="EO29">
        <v>0.214364999999997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249.3</v>
      </c>
      <c r="EX29">
        <v>249.6</v>
      </c>
      <c r="EY29">
        <v>2</v>
      </c>
      <c r="EZ29">
        <v>506.161</v>
      </c>
      <c r="FA29">
        <v>491.90199999999999</v>
      </c>
      <c r="FB29">
        <v>25.4589</v>
      </c>
      <c r="FC29">
        <v>29.561</v>
      </c>
      <c r="FD29">
        <v>29.999700000000001</v>
      </c>
      <c r="FE29">
        <v>29.608599999999999</v>
      </c>
      <c r="FF29">
        <v>29.595500000000001</v>
      </c>
      <c r="FG29">
        <v>41.003700000000002</v>
      </c>
      <c r="FH29">
        <v>20.088100000000001</v>
      </c>
      <c r="FI29">
        <v>40.7211</v>
      </c>
      <c r="FJ29">
        <v>25.463000000000001</v>
      </c>
      <c r="FK29">
        <v>921.84799999999996</v>
      </c>
      <c r="FL29">
        <v>18.464099999999998</v>
      </c>
      <c r="FM29">
        <v>102.062</v>
      </c>
      <c r="FN29">
        <v>101.539</v>
      </c>
    </row>
    <row r="30" spans="1:170" x14ac:dyDescent="0.25">
      <c r="A30">
        <v>14</v>
      </c>
      <c r="B30">
        <v>1607733608.5</v>
      </c>
      <c r="C30">
        <v>1417.9000000953699</v>
      </c>
      <c r="D30" t="s">
        <v>343</v>
      </c>
      <c r="E30" t="s">
        <v>344</v>
      </c>
      <c r="F30" t="s">
        <v>285</v>
      </c>
      <c r="G30" t="s">
        <v>286</v>
      </c>
      <c r="H30">
        <v>1607733600.5</v>
      </c>
      <c r="I30">
        <f t="shared" si="0"/>
        <v>1.4069025839986006E-3</v>
      </c>
      <c r="J30">
        <f t="shared" si="1"/>
        <v>19.743248860358886</v>
      </c>
      <c r="K30">
        <f t="shared" si="2"/>
        <v>1199.63838709677</v>
      </c>
      <c r="L30">
        <f t="shared" si="3"/>
        <v>764.80948589203354</v>
      </c>
      <c r="M30">
        <f t="shared" si="4"/>
        <v>78.092899738824968</v>
      </c>
      <c r="N30">
        <f t="shared" si="5"/>
        <v>122.49225724119592</v>
      </c>
      <c r="O30">
        <f t="shared" si="6"/>
        <v>7.8712920950925205E-2</v>
      </c>
      <c r="P30">
        <f t="shared" si="7"/>
        <v>2.9649416757352518</v>
      </c>
      <c r="Q30">
        <f t="shared" si="8"/>
        <v>7.7570186143026673E-2</v>
      </c>
      <c r="R30">
        <f t="shared" si="9"/>
        <v>4.8582654455922414E-2</v>
      </c>
      <c r="S30">
        <f t="shared" si="10"/>
        <v>231.29203947595605</v>
      </c>
      <c r="T30">
        <f t="shared" si="11"/>
        <v>28.961322710140589</v>
      </c>
      <c r="U30">
        <f t="shared" si="12"/>
        <v>28.278954838709701</v>
      </c>
      <c r="V30">
        <f t="shared" si="13"/>
        <v>3.8569913075532254</v>
      </c>
      <c r="W30">
        <f t="shared" si="14"/>
        <v>54.329004161737736</v>
      </c>
      <c r="X30">
        <f t="shared" si="15"/>
        <v>2.0586957683299159</v>
      </c>
      <c r="Y30">
        <f t="shared" si="16"/>
        <v>3.7893125414210931</v>
      </c>
      <c r="Z30">
        <f t="shared" si="17"/>
        <v>1.7982955392233095</v>
      </c>
      <c r="AA30">
        <f t="shared" si="18"/>
        <v>-62.044403954338286</v>
      </c>
      <c r="AB30">
        <f t="shared" si="19"/>
        <v>-48.58594558045872</v>
      </c>
      <c r="AC30">
        <f t="shared" si="20"/>
        <v>-3.5764719059905259</v>
      </c>
      <c r="AD30">
        <f t="shared" si="21"/>
        <v>117.08521803516851</v>
      </c>
      <c r="AE30">
        <v>7</v>
      </c>
      <c r="AF30">
        <v>1</v>
      </c>
      <c r="AG30">
        <f t="shared" si="22"/>
        <v>1</v>
      </c>
      <c r="AH30">
        <f t="shared" si="23"/>
        <v>0</v>
      </c>
      <c r="AI30">
        <f t="shared" si="24"/>
        <v>53776.121144411743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937.41257692307704</v>
      </c>
      <c r="AR30">
        <v>1100.74</v>
      </c>
      <c r="AS30">
        <f t="shared" si="27"/>
        <v>0.14837965648284146</v>
      </c>
      <c r="AT30">
        <v>0.5</v>
      </c>
      <c r="AU30">
        <f t="shared" si="28"/>
        <v>1180.1858117218189</v>
      </c>
      <c r="AV30">
        <f t="shared" si="29"/>
        <v>19.743248860358886</v>
      </c>
      <c r="AW30">
        <f t="shared" si="30"/>
        <v>87.557782664603451</v>
      </c>
      <c r="AX30">
        <f t="shared" si="31"/>
        <v>0.43972236858840413</v>
      </c>
      <c r="AY30">
        <f t="shared" si="32"/>
        <v>1.7218471988345647E-2</v>
      </c>
      <c r="AZ30">
        <f t="shared" si="33"/>
        <v>1.9635336228355471</v>
      </c>
      <c r="BA30" t="s">
        <v>346</v>
      </c>
      <c r="BB30">
        <v>616.72</v>
      </c>
      <c r="BC30">
        <f t="shared" si="34"/>
        <v>484.02</v>
      </c>
      <c r="BD30">
        <f t="shared" si="35"/>
        <v>0.33743940968745706</v>
      </c>
      <c r="BE30">
        <f t="shared" si="36"/>
        <v>0.81703057428856585</v>
      </c>
      <c r="BF30">
        <f t="shared" si="37"/>
        <v>0.42393738943618903</v>
      </c>
      <c r="BG30">
        <f t="shared" si="38"/>
        <v>0.84871490951445427</v>
      </c>
      <c r="BH30">
        <f t="shared" si="39"/>
        <v>1400.0003225806399</v>
      </c>
      <c r="BI30">
        <f t="shared" si="40"/>
        <v>1180.1858117218189</v>
      </c>
      <c r="BJ30">
        <f t="shared" si="41"/>
        <v>0.84298967127833668</v>
      </c>
      <c r="BK30">
        <f t="shared" si="42"/>
        <v>0.19597934255667343</v>
      </c>
      <c r="BL30">
        <v>6</v>
      </c>
      <c r="BM30">
        <v>0.5</v>
      </c>
      <c r="BN30" t="s">
        <v>290</v>
      </c>
      <c r="BO30">
        <v>2</v>
      </c>
      <c r="BP30">
        <v>1607733600.5</v>
      </c>
      <c r="BQ30">
        <v>1199.63838709677</v>
      </c>
      <c r="BR30">
        <v>1225.3554838709699</v>
      </c>
      <c r="BS30">
        <v>20.162012903225801</v>
      </c>
      <c r="BT30">
        <v>18.507777419354799</v>
      </c>
      <c r="BU30">
        <v>1195.4406451612899</v>
      </c>
      <c r="BV30">
        <v>19.947625806451601</v>
      </c>
      <c r="BW30">
        <v>500.00254838709702</v>
      </c>
      <c r="BX30">
        <v>102.007709677419</v>
      </c>
      <c r="BY30">
        <v>9.9940893548387102E-2</v>
      </c>
      <c r="BZ30">
        <v>27.975000000000001</v>
      </c>
      <c r="CA30">
        <v>28.278954838709701</v>
      </c>
      <c r="CB30">
        <v>999.9</v>
      </c>
      <c r="CC30">
        <v>0</v>
      </c>
      <c r="CD30">
        <v>0</v>
      </c>
      <c r="CE30">
        <v>10002.339354838699</v>
      </c>
      <c r="CF30">
        <v>0</v>
      </c>
      <c r="CG30">
        <v>225.202741935484</v>
      </c>
      <c r="CH30">
        <v>1400.0003225806399</v>
      </c>
      <c r="CI30">
        <v>0.89998780645161303</v>
      </c>
      <c r="CJ30">
        <v>0.100012125806452</v>
      </c>
      <c r="CK30">
        <v>0</v>
      </c>
      <c r="CL30">
        <v>937.51006451612898</v>
      </c>
      <c r="CM30">
        <v>4.9997499999999997</v>
      </c>
      <c r="CN30">
        <v>12864.683870967699</v>
      </c>
      <c r="CO30">
        <v>12178.012903225799</v>
      </c>
      <c r="CP30">
        <v>46.035935483871</v>
      </c>
      <c r="CQ30">
        <v>47.664999999999999</v>
      </c>
      <c r="CR30">
        <v>47.043999999999997</v>
      </c>
      <c r="CS30">
        <v>46.9898387096774</v>
      </c>
      <c r="CT30">
        <v>47.277935483870998</v>
      </c>
      <c r="CU30">
        <v>1255.4829032258101</v>
      </c>
      <c r="CV30">
        <v>139.51806451612899</v>
      </c>
      <c r="CW30">
        <v>0</v>
      </c>
      <c r="CX30">
        <v>119.59999990463299</v>
      </c>
      <c r="CY30">
        <v>0</v>
      </c>
      <c r="CZ30">
        <v>937.41257692307704</v>
      </c>
      <c r="DA30">
        <v>-24.671418797904199</v>
      </c>
      <c r="DB30">
        <v>-337.36410256509703</v>
      </c>
      <c r="DC30">
        <v>12863.311538461499</v>
      </c>
      <c r="DD30">
        <v>15</v>
      </c>
      <c r="DE30">
        <v>1607718527.5999999</v>
      </c>
      <c r="DF30" t="s">
        <v>291</v>
      </c>
      <c r="DG30">
        <v>1607718527.5999999</v>
      </c>
      <c r="DH30">
        <v>1607718513.0999999</v>
      </c>
      <c r="DI30">
        <v>1</v>
      </c>
      <c r="DJ30">
        <v>1.611</v>
      </c>
      <c r="DK30">
        <v>0.252</v>
      </c>
      <c r="DL30">
        <v>4.1980000000000004</v>
      </c>
      <c r="DM30">
        <v>0.214</v>
      </c>
      <c r="DN30">
        <v>1409</v>
      </c>
      <c r="DO30">
        <v>21</v>
      </c>
      <c r="DP30">
        <v>0.15</v>
      </c>
      <c r="DQ30">
        <v>0.14000000000000001</v>
      </c>
      <c r="DR30">
        <v>19.695089240556399</v>
      </c>
      <c r="DS30">
        <v>6.9001462933204101</v>
      </c>
      <c r="DT30">
        <v>0.70727009659898099</v>
      </c>
      <c r="DU30">
        <v>0</v>
      </c>
      <c r="DV30">
        <v>-25.723103333333299</v>
      </c>
      <c r="DW30">
        <v>-9.7274883203559401</v>
      </c>
      <c r="DX30">
        <v>0.91524772037714197</v>
      </c>
      <c r="DY30">
        <v>0</v>
      </c>
      <c r="DZ30">
        <v>1.6548320000000001</v>
      </c>
      <c r="EA30">
        <v>0.13571025583982299</v>
      </c>
      <c r="EB30">
        <v>9.8027164262429693E-3</v>
      </c>
      <c r="EC30">
        <v>1</v>
      </c>
      <c r="ED30">
        <v>1</v>
      </c>
      <c r="EE30">
        <v>3</v>
      </c>
      <c r="EF30" t="s">
        <v>297</v>
      </c>
      <c r="EG30">
        <v>100</v>
      </c>
      <c r="EH30">
        <v>100</v>
      </c>
      <c r="EI30">
        <v>4.2</v>
      </c>
      <c r="EJ30">
        <v>0.21429999999999999</v>
      </c>
      <c r="EK30">
        <v>4.1976190476189004</v>
      </c>
      <c r="EL30">
        <v>0</v>
      </c>
      <c r="EM30">
        <v>0</v>
      </c>
      <c r="EN30">
        <v>0</v>
      </c>
      <c r="EO30">
        <v>0.214364999999997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251.3</v>
      </c>
      <c r="EX30">
        <v>251.6</v>
      </c>
      <c r="EY30">
        <v>2</v>
      </c>
      <c r="EZ30">
        <v>506.02800000000002</v>
      </c>
      <c r="FA30">
        <v>493.4</v>
      </c>
      <c r="FB30">
        <v>25.519600000000001</v>
      </c>
      <c r="FC30">
        <v>29.395499999999998</v>
      </c>
      <c r="FD30">
        <v>29.999500000000001</v>
      </c>
      <c r="FE30">
        <v>29.449100000000001</v>
      </c>
      <c r="FF30">
        <v>29.437000000000001</v>
      </c>
      <c r="FG30">
        <v>51.343200000000003</v>
      </c>
      <c r="FH30">
        <v>19.0487</v>
      </c>
      <c r="FI30">
        <v>40.350299999999997</v>
      </c>
      <c r="FJ30">
        <v>25.5261</v>
      </c>
      <c r="FK30">
        <v>1223.05</v>
      </c>
      <c r="FL30">
        <v>18.517199999999999</v>
      </c>
      <c r="FM30">
        <v>102.09399999999999</v>
      </c>
      <c r="FN30">
        <v>101.57299999999999</v>
      </c>
    </row>
    <row r="31" spans="1:170" x14ac:dyDescent="0.25">
      <c r="A31">
        <v>15</v>
      </c>
      <c r="B31">
        <v>1607733729</v>
      </c>
      <c r="C31">
        <v>1538.4000000953699</v>
      </c>
      <c r="D31" t="s">
        <v>347</v>
      </c>
      <c r="E31" t="s">
        <v>348</v>
      </c>
      <c r="F31" t="s">
        <v>285</v>
      </c>
      <c r="G31" t="s">
        <v>286</v>
      </c>
      <c r="H31">
        <v>1607733721</v>
      </c>
      <c r="I31">
        <f t="shared" si="0"/>
        <v>1.3934072821346604E-3</v>
      </c>
      <c r="J31">
        <f t="shared" si="1"/>
        <v>19.268968103266861</v>
      </c>
      <c r="K31">
        <f t="shared" si="2"/>
        <v>1399.6722580645201</v>
      </c>
      <c r="L31">
        <f t="shared" si="3"/>
        <v>964.92578317974687</v>
      </c>
      <c r="M31">
        <f t="shared" si="4"/>
        <v>98.522187497588334</v>
      </c>
      <c r="N31">
        <f t="shared" si="5"/>
        <v>142.91127364198294</v>
      </c>
      <c r="O31">
        <f t="shared" si="6"/>
        <v>7.7940804924384377E-2</v>
      </c>
      <c r="P31">
        <f t="shared" si="7"/>
        <v>2.9636028380210631</v>
      </c>
      <c r="Q31">
        <f t="shared" si="8"/>
        <v>7.681970846828394E-2</v>
      </c>
      <c r="R31">
        <f t="shared" si="9"/>
        <v>4.8111700442898767E-2</v>
      </c>
      <c r="S31">
        <f t="shared" si="10"/>
        <v>231.29165989948712</v>
      </c>
      <c r="T31">
        <f t="shared" si="11"/>
        <v>28.981146153238843</v>
      </c>
      <c r="U31">
        <f t="shared" si="12"/>
        <v>28.280274193548401</v>
      </c>
      <c r="V31">
        <f t="shared" si="13"/>
        <v>3.8572873591570196</v>
      </c>
      <c r="W31">
        <f t="shared" si="14"/>
        <v>54.284515644108126</v>
      </c>
      <c r="X31">
        <f t="shared" si="15"/>
        <v>2.0589239548768536</v>
      </c>
      <c r="Y31">
        <f t="shared" si="16"/>
        <v>3.7928384005031148</v>
      </c>
      <c r="Z31">
        <f t="shared" si="17"/>
        <v>1.7983634042801659</v>
      </c>
      <c r="AA31">
        <f t="shared" si="18"/>
        <v>-61.449261142138525</v>
      </c>
      <c r="AB31">
        <f t="shared" si="19"/>
        <v>-46.226155464142529</v>
      </c>
      <c r="AC31">
        <f t="shared" si="20"/>
        <v>-3.4045948576274814</v>
      </c>
      <c r="AD31">
        <f t="shared" si="21"/>
        <v>120.21164843557861</v>
      </c>
      <c r="AE31">
        <v>8</v>
      </c>
      <c r="AF31">
        <v>2</v>
      </c>
      <c r="AG31">
        <f t="shared" si="22"/>
        <v>1</v>
      </c>
      <c r="AH31">
        <f t="shared" si="23"/>
        <v>0</v>
      </c>
      <c r="AI31">
        <f t="shared" si="24"/>
        <v>53734.066031921902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912.06435999999997</v>
      </c>
      <c r="AR31">
        <v>1066.24</v>
      </c>
      <c r="AS31">
        <f t="shared" si="27"/>
        <v>0.14459750150060025</v>
      </c>
      <c r="AT31">
        <v>0.5</v>
      </c>
      <c r="AU31">
        <f t="shared" si="28"/>
        <v>1180.1870717150966</v>
      </c>
      <c r="AV31">
        <f t="shared" si="29"/>
        <v>19.268968103266861</v>
      </c>
      <c r="AW31">
        <f t="shared" si="30"/>
        <v>85.326050936656344</v>
      </c>
      <c r="AX31">
        <f t="shared" si="31"/>
        <v>0.42598289315726295</v>
      </c>
      <c r="AY31">
        <f t="shared" si="32"/>
        <v>1.6816584471003412E-2</v>
      </c>
      <c r="AZ31">
        <f t="shared" si="33"/>
        <v>2.059423769507803</v>
      </c>
      <c r="BA31" t="s">
        <v>350</v>
      </c>
      <c r="BB31">
        <v>612.04</v>
      </c>
      <c r="BC31">
        <f t="shared" si="34"/>
        <v>454.20000000000005</v>
      </c>
      <c r="BD31">
        <f t="shared" si="35"/>
        <v>0.33944438573315727</v>
      </c>
      <c r="BE31">
        <f t="shared" si="36"/>
        <v>0.82860636065870708</v>
      </c>
      <c r="BF31">
        <f t="shared" si="37"/>
        <v>0.4395435270794224</v>
      </c>
      <c r="BG31">
        <f t="shared" si="38"/>
        <v>0.86226236821056346</v>
      </c>
      <c r="BH31">
        <f t="shared" si="39"/>
        <v>1400.00225806452</v>
      </c>
      <c r="BI31">
        <f t="shared" si="40"/>
        <v>1180.1870717150966</v>
      </c>
      <c r="BJ31">
        <f t="shared" si="41"/>
        <v>0.8429894058504489</v>
      </c>
      <c r="BK31">
        <f t="shared" si="42"/>
        <v>0.19597881170089798</v>
      </c>
      <c r="BL31">
        <v>6</v>
      </c>
      <c r="BM31">
        <v>0.5</v>
      </c>
      <c r="BN31" t="s">
        <v>290</v>
      </c>
      <c r="BO31">
        <v>2</v>
      </c>
      <c r="BP31">
        <v>1607733721</v>
      </c>
      <c r="BQ31">
        <v>1399.6722580645201</v>
      </c>
      <c r="BR31">
        <v>1425.1341935483899</v>
      </c>
      <c r="BS31">
        <v>20.1650903225806</v>
      </c>
      <c r="BT31">
        <v>18.5267967741935</v>
      </c>
      <c r="BU31">
        <v>1395.4741935483901</v>
      </c>
      <c r="BV31">
        <v>19.950732258064502</v>
      </c>
      <c r="BW31">
        <v>500.02361290322602</v>
      </c>
      <c r="BX31">
        <v>102.00335483871</v>
      </c>
      <c r="BY31">
        <v>0.100028877419355</v>
      </c>
      <c r="BZ31">
        <v>27.990951612903199</v>
      </c>
      <c r="CA31">
        <v>28.280274193548401</v>
      </c>
      <c r="CB31">
        <v>999.9</v>
      </c>
      <c r="CC31">
        <v>0</v>
      </c>
      <c r="CD31">
        <v>0</v>
      </c>
      <c r="CE31">
        <v>9995.18129032258</v>
      </c>
      <c r="CF31">
        <v>0</v>
      </c>
      <c r="CG31">
        <v>224.69606451612901</v>
      </c>
      <c r="CH31">
        <v>1400.00225806452</v>
      </c>
      <c r="CI31">
        <v>0.89999793548387097</v>
      </c>
      <c r="CJ31">
        <v>0.10000182258064499</v>
      </c>
      <c r="CK31">
        <v>0</v>
      </c>
      <c r="CL31">
        <v>912.38193548387096</v>
      </c>
      <c r="CM31">
        <v>4.9997499999999997</v>
      </c>
      <c r="CN31">
        <v>12520.564516128999</v>
      </c>
      <c r="CO31">
        <v>12178.0451612903</v>
      </c>
      <c r="CP31">
        <v>45.947161290322597</v>
      </c>
      <c r="CQ31">
        <v>47.564032258064501</v>
      </c>
      <c r="CR31">
        <v>46.963419354838699</v>
      </c>
      <c r="CS31">
        <v>46.936999999999998</v>
      </c>
      <c r="CT31">
        <v>47.225548387096801</v>
      </c>
      <c r="CU31">
        <v>1255.4964516129</v>
      </c>
      <c r="CV31">
        <v>139.50580645161301</v>
      </c>
      <c r="CW31">
        <v>0</v>
      </c>
      <c r="CX31">
        <v>120.09999990463299</v>
      </c>
      <c r="CY31">
        <v>0</v>
      </c>
      <c r="CZ31">
        <v>912.06435999999997</v>
      </c>
      <c r="DA31">
        <v>-17.810846177996599</v>
      </c>
      <c r="DB31">
        <v>-242.20769265191399</v>
      </c>
      <c r="DC31">
        <v>12516.288</v>
      </c>
      <c r="DD31">
        <v>15</v>
      </c>
      <c r="DE31">
        <v>1607718527.5999999</v>
      </c>
      <c r="DF31" t="s">
        <v>291</v>
      </c>
      <c r="DG31">
        <v>1607718527.5999999</v>
      </c>
      <c r="DH31">
        <v>1607718513.0999999</v>
      </c>
      <c r="DI31">
        <v>1</v>
      </c>
      <c r="DJ31">
        <v>1.611</v>
      </c>
      <c r="DK31">
        <v>0.252</v>
      </c>
      <c r="DL31">
        <v>4.1980000000000004</v>
      </c>
      <c r="DM31">
        <v>0.214</v>
      </c>
      <c r="DN31">
        <v>1409</v>
      </c>
      <c r="DO31">
        <v>21</v>
      </c>
      <c r="DP31">
        <v>0.15</v>
      </c>
      <c r="DQ31">
        <v>0.14000000000000001</v>
      </c>
      <c r="DR31">
        <v>19.270457302594401</v>
      </c>
      <c r="DS31">
        <v>-0.284818649719354</v>
      </c>
      <c r="DT31">
        <v>3.2665984730490802E-2</v>
      </c>
      <c r="DU31">
        <v>1</v>
      </c>
      <c r="DV31">
        <v>-25.4606866666667</v>
      </c>
      <c r="DW31">
        <v>0.164646941045519</v>
      </c>
      <c r="DX31">
        <v>3.37974824834959E-2</v>
      </c>
      <c r="DY31">
        <v>1</v>
      </c>
      <c r="DZ31">
        <v>1.6378933333333301</v>
      </c>
      <c r="EA31">
        <v>0.10534585094549299</v>
      </c>
      <c r="EB31">
        <v>7.7016181560904604E-3</v>
      </c>
      <c r="EC31">
        <v>1</v>
      </c>
      <c r="ED31">
        <v>3</v>
      </c>
      <c r="EE31">
        <v>3</v>
      </c>
      <c r="EF31" t="s">
        <v>302</v>
      </c>
      <c r="EG31">
        <v>100</v>
      </c>
      <c r="EH31">
        <v>100</v>
      </c>
      <c r="EI31">
        <v>4.2</v>
      </c>
      <c r="EJ31">
        <v>0.21440000000000001</v>
      </c>
      <c r="EK31">
        <v>4.1976190476189004</v>
      </c>
      <c r="EL31">
        <v>0</v>
      </c>
      <c r="EM31">
        <v>0</v>
      </c>
      <c r="EN31">
        <v>0</v>
      </c>
      <c r="EO31">
        <v>0.214364999999997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253.4</v>
      </c>
      <c r="EX31">
        <v>253.6</v>
      </c>
      <c r="EY31">
        <v>2</v>
      </c>
      <c r="EZ31">
        <v>505.673</v>
      </c>
      <c r="FA31">
        <v>494.774</v>
      </c>
      <c r="FB31">
        <v>25.543199999999999</v>
      </c>
      <c r="FC31">
        <v>29.234999999999999</v>
      </c>
      <c r="FD31">
        <v>29.999500000000001</v>
      </c>
      <c r="FE31">
        <v>29.288699999999999</v>
      </c>
      <c r="FF31">
        <v>29.277100000000001</v>
      </c>
      <c r="FG31">
        <v>58.249099999999999</v>
      </c>
      <c r="FH31">
        <v>18.5273</v>
      </c>
      <c r="FI31">
        <v>40.350299999999997</v>
      </c>
      <c r="FJ31">
        <v>25.545400000000001</v>
      </c>
      <c r="FK31">
        <v>1425.28</v>
      </c>
      <c r="FL31">
        <v>18.5214</v>
      </c>
      <c r="FM31">
        <v>102.117</v>
      </c>
      <c r="FN31">
        <v>101.601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2020-12-11T17:04:01Z</dcterms:created>
  <dcterms:modified xsi:type="dcterms:W3CDTF">2021-05-04T23:17:23Z</dcterms:modified>
</cp:coreProperties>
</file>