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Forrestel Lab\GH Drydown\Data\Raw_Data_Preharvest_GHDD_20\CO2 curves!\all excel files\"/>
    </mc:Choice>
  </mc:AlternateContent>
  <xr:revisionPtr revIDLastSave="0" documentId="13_ncr:1_{5039D683-3BD5-4582-B1E9-96A4937A81E9}" xr6:coauthVersionLast="46" xr6:coauthVersionMax="46" xr10:uidLastSave="{00000000-0000-0000-0000-000000000000}"/>
  <bookViews>
    <workbookView xWindow="4200" yWindow="4200" windowWidth="21600" windowHeight="11385" xr2:uid="{00000000-000D-0000-FFFF-FFFF00000000}"/>
  </bookViews>
  <sheets>
    <sheet name="Measurements" sheetId="1" r:id="rId1"/>
    <sheet name="Remarks" sheetId="2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O31" i="1" l="1"/>
  <c r="BN31" i="1"/>
  <c r="BL31" i="1"/>
  <c r="BM31" i="1" s="1"/>
  <c r="BI31" i="1"/>
  <c r="BH31" i="1"/>
  <c r="BG31" i="1"/>
  <c r="BF31" i="1"/>
  <c r="BJ31" i="1" s="1"/>
  <c r="BK31" i="1" s="1"/>
  <c r="BE31" i="1"/>
  <c r="BA31" i="1"/>
  <c r="AU31" i="1"/>
  <c r="AO31" i="1"/>
  <c r="AJ31" i="1"/>
  <c r="AH31" i="1"/>
  <c r="AI31" i="1" s="1"/>
  <c r="Z31" i="1"/>
  <c r="Y31" i="1"/>
  <c r="X31" i="1" s="1"/>
  <c r="Q31" i="1"/>
  <c r="L31" i="1"/>
  <c r="K31" i="1"/>
  <c r="AX31" i="1" s="1"/>
  <c r="J31" i="1"/>
  <c r="I31" i="1"/>
  <c r="AB31" i="1" s="1"/>
  <c r="BO30" i="1"/>
  <c r="BN30" i="1"/>
  <c r="BL30" i="1"/>
  <c r="BM30" i="1" s="1"/>
  <c r="BJ30" i="1"/>
  <c r="BK30" i="1" s="1"/>
  <c r="BI30" i="1"/>
  <c r="BH30" i="1"/>
  <c r="BG30" i="1"/>
  <c r="BF30" i="1"/>
  <c r="BE30" i="1"/>
  <c r="BA30" i="1"/>
  <c r="AU30" i="1"/>
  <c r="AO30" i="1"/>
  <c r="AJ30" i="1"/>
  <c r="AH30" i="1" s="1"/>
  <c r="Z30" i="1"/>
  <c r="Y30" i="1"/>
  <c r="X30" i="1" s="1"/>
  <c r="Q30" i="1"/>
  <c r="BO29" i="1"/>
  <c r="BN29" i="1"/>
  <c r="BL29" i="1"/>
  <c r="BM29" i="1" s="1"/>
  <c r="BI29" i="1"/>
  <c r="BH29" i="1"/>
  <c r="BG29" i="1"/>
  <c r="BF29" i="1"/>
  <c r="BJ29" i="1" s="1"/>
  <c r="BK29" i="1" s="1"/>
  <c r="BE29" i="1"/>
  <c r="BA29" i="1"/>
  <c r="AU29" i="1"/>
  <c r="AO29" i="1"/>
  <c r="AJ29" i="1"/>
  <c r="AI29" i="1"/>
  <c r="AH29" i="1"/>
  <c r="J29" i="1" s="1"/>
  <c r="I29" i="1" s="1"/>
  <c r="Z29" i="1"/>
  <c r="Y29" i="1"/>
  <c r="X29" i="1" s="1"/>
  <c r="Q29" i="1"/>
  <c r="L29" i="1"/>
  <c r="K29" i="1"/>
  <c r="AX29" i="1" s="1"/>
  <c r="BO28" i="1"/>
  <c r="BN28" i="1"/>
  <c r="BL28" i="1"/>
  <c r="BM28" i="1" s="1"/>
  <c r="BJ28" i="1"/>
  <c r="BK28" i="1" s="1"/>
  <c r="BI28" i="1"/>
  <c r="BH28" i="1"/>
  <c r="BG28" i="1"/>
  <c r="BF28" i="1"/>
  <c r="BE28" i="1"/>
  <c r="BA28" i="1"/>
  <c r="AU28" i="1"/>
  <c r="AO28" i="1"/>
  <c r="AJ28" i="1"/>
  <c r="AH28" i="1" s="1"/>
  <c r="Z28" i="1"/>
  <c r="Y28" i="1"/>
  <c r="X28" i="1" s="1"/>
  <c r="Q28" i="1"/>
  <c r="BO27" i="1"/>
  <c r="BN27" i="1"/>
  <c r="BL27" i="1"/>
  <c r="BM27" i="1" s="1"/>
  <c r="BI27" i="1"/>
  <c r="BH27" i="1"/>
  <c r="BG27" i="1"/>
  <c r="BF27" i="1"/>
  <c r="BJ27" i="1" s="1"/>
  <c r="BK27" i="1" s="1"/>
  <c r="BE27" i="1"/>
  <c r="BA27" i="1"/>
  <c r="AU27" i="1"/>
  <c r="AO27" i="1"/>
  <c r="AJ27" i="1"/>
  <c r="AI27" i="1"/>
  <c r="AH27" i="1"/>
  <c r="L27" i="1" s="1"/>
  <c r="Z27" i="1"/>
  <c r="Y27" i="1"/>
  <c r="X27" i="1" s="1"/>
  <c r="Q27" i="1"/>
  <c r="K27" i="1"/>
  <c r="AX27" i="1" s="1"/>
  <c r="BO26" i="1"/>
  <c r="BN26" i="1"/>
  <c r="BL26" i="1"/>
  <c r="BM26" i="1" s="1"/>
  <c r="BJ26" i="1"/>
  <c r="BK26" i="1" s="1"/>
  <c r="BI26" i="1"/>
  <c r="BH26" i="1"/>
  <c r="BG26" i="1"/>
  <c r="BF26" i="1"/>
  <c r="BE26" i="1"/>
  <c r="BA26" i="1"/>
  <c r="AU26" i="1"/>
  <c r="AO26" i="1"/>
  <c r="AJ26" i="1"/>
  <c r="AH26" i="1" s="1"/>
  <c r="Z26" i="1"/>
  <c r="Y26" i="1"/>
  <c r="X26" i="1" s="1"/>
  <c r="Q26" i="1"/>
  <c r="BO25" i="1"/>
  <c r="BN25" i="1"/>
  <c r="BL25" i="1"/>
  <c r="BM25" i="1" s="1"/>
  <c r="BI25" i="1"/>
  <c r="BH25" i="1"/>
  <c r="BG25" i="1"/>
  <c r="BF25" i="1"/>
  <c r="BJ25" i="1" s="1"/>
  <c r="BK25" i="1" s="1"/>
  <c r="BE25" i="1"/>
  <c r="BA25" i="1"/>
  <c r="AU25" i="1"/>
  <c r="AO25" i="1"/>
  <c r="AJ25" i="1"/>
  <c r="AI25" i="1"/>
  <c r="AH25" i="1"/>
  <c r="L25" i="1" s="1"/>
  <c r="Z25" i="1"/>
  <c r="Y25" i="1"/>
  <c r="X25" i="1" s="1"/>
  <c r="Q25" i="1"/>
  <c r="K25" i="1"/>
  <c r="AX25" i="1" s="1"/>
  <c r="BO24" i="1"/>
  <c r="BN24" i="1"/>
  <c r="BL24" i="1"/>
  <c r="BM24" i="1" s="1"/>
  <c r="BJ24" i="1"/>
  <c r="BK24" i="1" s="1"/>
  <c r="BI24" i="1"/>
  <c r="BH24" i="1"/>
  <c r="BG24" i="1"/>
  <c r="BF24" i="1"/>
  <c r="BE24" i="1"/>
  <c r="BA24" i="1"/>
  <c r="AU24" i="1"/>
  <c r="AO24" i="1"/>
  <c r="AJ24" i="1"/>
  <c r="AH24" i="1" s="1"/>
  <c r="Z24" i="1"/>
  <c r="Y24" i="1"/>
  <c r="X24" i="1" s="1"/>
  <c r="Q24" i="1"/>
  <c r="BO23" i="1"/>
  <c r="BN23" i="1"/>
  <c r="BL23" i="1"/>
  <c r="BM23" i="1" s="1"/>
  <c r="BI23" i="1"/>
  <c r="BH23" i="1"/>
  <c r="BG23" i="1"/>
  <c r="BF23" i="1"/>
  <c r="BJ23" i="1" s="1"/>
  <c r="BK23" i="1" s="1"/>
  <c r="BE23" i="1"/>
  <c r="BA23" i="1"/>
  <c r="AU23" i="1"/>
  <c r="AO23" i="1"/>
  <c r="AJ23" i="1"/>
  <c r="AI23" i="1"/>
  <c r="AH23" i="1"/>
  <c r="L23" i="1" s="1"/>
  <c r="Z23" i="1"/>
  <c r="Y23" i="1"/>
  <c r="X23" i="1" s="1"/>
  <c r="Q23" i="1"/>
  <c r="BO22" i="1"/>
  <c r="BN22" i="1"/>
  <c r="BL22" i="1"/>
  <c r="BM22" i="1" s="1"/>
  <c r="BJ22" i="1"/>
  <c r="BK22" i="1" s="1"/>
  <c r="BI22" i="1"/>
  <c r="BH22" i="1"/>
  <c r="BG22" i="1"/>
  <c r="BF22" i="1"/>
  <c r="BE22" i="1"/>
  <c r="BA22" i="1"/>
  <c r="AU22" i="1"/>
  <c r="AO22" i="1"/>
  <c r="AJ22" i="1"/>
  <c r="AH22" i="1" s="1"/>
  <c r="Z22" i="1"/>
  <c r="Y22" i="1"/>
  <c r="X22" i="1" s="1"/>
  <c r="Q22" i="1"/>
  <c r="BO21" i="1"/>
  <c r="BN21" i="1"/>
  <c r="BL21" i="1"/>
  <c r="BM21" i="1" s="1"/>
  <c r="BI21" i="1"/>
  <c r="BH21" i="1"/>
  <c r="BG21" i="1"/>
  <c r="BF21" i="1"/>
  <c r="BJ21" i="1" s="1"/>
  <c r="BK21" i="1" s="1"/>
  <c r="BE21" i="1"/>
  <c r="BA21" i="1"/>
  <c r="AU21" i="1"/>
  <c r="AO21" i="1"/>
  <c r="AJ21" i="1"/>
  <c r="AI21" i="1"/>
  <c r="AH21" i="1"/>
  <c r="L21" i="1" s="1"/>
  <c r="Z21" i="1"/>
  <c r="Y21" i="1"/>
  <c r="X21" i="1" s="1"/>
  <c r="Q21" i="1"/>
  <c r="BO20" i="1"/>
  <c r="BN20" i="1"/>
  <c r="BL20" i="1"/>
  <c r="BM20" i="1" s="1"/>
  <c r="BJ20" i="1"/>
  <c r="BK20" i="1" s="1"/>
  <c r="BI20" i="1"/>
  <c r="BH20" i="1"/>
  <c r="BG20" i="1"/>
  <c r="BF20" i="1"/>
  <c r="BE20" i="1"/>
  <c r="BA20" i="1"/>
  <c r="AU20" i="1"/>
  <c r="AO20" i="1"/>
  <c r="AJ20" i="1"/>
  <c r="AH20" i="1" s="1"/>
  <c r="Z20" i="1"/>
  <c r="Y20" i="1"/>
  <c r="X20" i="1" s="1"/>
  <c r="Q20" i="1"/>
  <c r="BO19" i="1"/>
  <c r="BN19" i="1"/>
  <c r="BL19" i="1"/>
  <c r="BM19" i="1" s="1"/>
  <c r="BI19" i="1"/>
  <c r="BH19" i="1"/>
  <c r="BG19" i="1"/>
  <c r="BF19" i="1"/>
  <c r="BJ19" i="1" s="1"/>
  <c r="BK19" i="1" s="1"/>
  <c r="BE19" i="1"/>
  <c r="BA19" i="1"/>
  <c r="AU19" i="1"/>
  <c r="AO19" i="1"/>
  <c r="AJ19" i="1"/>
  <c r="AI19" i="1"/>
  <c r="AH19" i="1"/>
  <c r="L19" i="1" s="1"/>
  <c r="Z19" i="1"/>
  <c r="Y19" i="1"/>
  <c r="X19" i="1" s="1"/>
  <c r="Q19" i="1"/>
  <c r="BO18" i="1"/>
  <c r="BN18" i="1"/>
  <c r="BL18" i="1"/>
  <c r="BM18" i="1" s="1"/>
  <c r="BJ18" i="1"/>
  <c r="BK18" i="1" s="1"/>
  <c r="BI18" i="1"/>
  <c r="BH18" i="1"/>
  <c r="BG18" i="1"/>
  <c r="BF18" i="1"/>
  <c r="BE18" i="1"/>
  <c r="BA18" i="1"/>
  <c r="AU18" i="1"/>
  <c r="AO18" i="1"/>
  <c r="AJ18" i="1"/>
  <c r="AH18" i="1" s="1"/>
  <c r="Z18" i="1"/>
  <c r="Y18" i="1"/>
  <c r="X18" i="1" s="1"/>
  <c r="Q18" i="1"/>
  <c r="BO17" i="1"/>
  <c r="BN17" i="1"/>
  <c r="BL17" i="1"/>
  <c r="BM17" i="1" s="1"/>
  <c r="BI17" i="1"/>
  <c r="BH17" i="1"/>
  <c r="BG17" i="1"/>
  <c r="BF17" i="1"/>
  <c r="BJ17" i="1" s="1"/>
  <c r="BK17" i="1" s="1"/>
  <c r="BE17" i="1"/>
  <c r="BA17" i="1"/>
  <c r="AU17" i="1"/>
  <c r="AO17" i="1"/>
  <c r="AJ17" i="1"/>
  <c r="AI17" i="1"/>
  <c r="AH17" i="1"/>
  <c r="L17" i="1" s="1"/>
  <c r="Z17" i="1"/>
  <c r="Y17" i="1"/>
  <c r="X17" i="1" s="1"/>
  <c r="Q17" i="1"/>
  <c r="T19" i="1" l="1"/>
  <c r="AW19" i="1"/>
  <c r="AY20" i="1"/>
  <c r="AW20" i="1"/>
  <c r="T20" i="1"/>
  <c r="O24" i="1"/>
  <c r="L24" i="1"/>
  <c r="K24" i="1"/>
  <c r="AX24" i="1" s="1"/>
  <c r="J24" i="1"/>
  <c r="I24" i="1" s="1"/>
  <c r="AI24" i="1"/>
  <c r="AY19" i="1"/>
  <c r="T21" i="1"/>
  <c r="AW21" i="1"/>
  <c r="AY22" i="1"/>
  <c r="AW22" i="1"/>
  <c r="T22" i="1"/>
  <c r="T29" i="1"/>
  <c r="AW29" i="1"/>
  <c r="AZ29" i="1" s="1"/>
  <c r="AY30" i="1"/>
  <c r="AW30" i="1"/>
  <c r="T30" i="1"/>
  <c r="AY21" i="1"/>
  <c r="T23" i="1"/>
  <c r="AW23" i="1"/>
  <c r="AY23" i="1" s="1"/>
  <c r="AW24" i="1"/>
  <c r="AY24" i="1" s="1"/>
  <c r="T24" i="1"/>
  <c r="O26" i="1"/>
  <c r="L26" i="1"/>
  <c r="K26" i="1"/>
  <c r="AX26" i="1" s="1"/>
  <c r="AZ26" i="1" s="1"/>
  <c r="J26" i="1"/>
  <c r="I26" i="1" s="1"/>
  <c r="AI26" i="1"/>
  <c r="AY29" i="1"/>
  <c r="T25" i="1"/>
  <c r="AW25" i="1"/>
  <c r="AY26" i="1"/>
  <c r="AW26" i="1"/>
  <c r="T26" i="1"/>
  <c r="O28" i="1"/>
  <c r="L28" i="1"/>
  <c r="K28" i="1"/>
  <c r="AX28" i="1" s="1"/>
  <c r="J28" i="1"/>
  <c r="I28" i="1" s="1"/>
  <c r="AI28" i="1"/>
  <c r="O18" i="1"/>
  <c r="L18" i="1"/>
  <c r="K18" i="1"/>
  <c r="AX18" i="1" s="1"/>
  <c r="AZ18" i="1" s="1"/>
  <c r="J18" i="1"/>
  <c r="I18" i="1" s="1"/>
  <c r="AI18" i="1"/>
  <c r="AZ25" i="1"/>
  <c r="AY25" i="1"/>
  <c r="T31" i="1"/>
  <c r="AW31" i="1"/>
  <c r="AY31" i="1" s="1"/>
  <c r="O20" i="1"/>
  <c r="L20" i="1"/>
  <c r="K20" i="1"/>
  <c r="AX20" i="1" s="1"/>
  <c r="AZ20" i="1" s="1"/>
  <c r="J20" i="1"/>
  <c r="I20" i="1" s="1"/>
  <c r="AI20" i="1"/>
  <c r="T27" i="1"/>
  <c r="AW27" i="1"/>
  <c r="AY27" i="1" s="1"/>
  <c r="AW28" i="1"/>
  <c r="AY28" i="1" s="1"/>
  <c r="T28" i="1"/>
  <c r="AB29" i="1"/>
  <c r="AZ31" i="1"/>
  <c r="T17" i="1"/>
  <c r="AW17" i="1"/>
  <c r="AY17" i="1" s="1"/>
  <c r="AY18" i="1"/>
  <c r="AW18" i="1"/>
  <c r="T18" i="1"/>
  <c r="O22" i="1"/>
  <c r="L22" i="1"/>
  <c r="K22" i="1"/>
  <c r="AX22" i="1" s="1"/>
  <c r="AZ22" i="1" s="1"/>
  <c r="J22" i="1"/>
  <c r="I22" i="1" s="1"/>
  <c r="AI22" i="1"/>
  <c r="AZ27" i="1"/>
  <c r="O30" i="1"/>
  <c r="L30" i="1"/>
  <c r="K30" i="1"/>
  <c r="AX30" i="1" s="1"/>
  <c r="AZ30" i="1" s="1"/>
  <c r="J30" i="1"/>
  <c r="I30" i="1" s="1"/>
  <c r="AI30" i="1"/>
  <c r="O17" i="1"/>
  <c r="O19" i="1"/>
  <c r="O21" i="1"/>
  <c r="O23" i="1"/>
  <c r="O25" i="1"/>
  <c r="O27" i="1"/>
  <c r="O29" i="1"/>
  <c r="O31" i="1"/>
  <c r="J17" i="1"/>
  <c r="I17" i="1" s="1"/>
  <c r="J19" i="1"/>
  <c r="I19" i="1" s="1"/>
  <c r="J21" i="1"/>
  <c r="I21" i="1" s="1"/>
  <c r="J23" i="1"/>
  <c r="I23" i="1" s="1"/>
  <c r="J25" i="1"/>
  <c r="I25" i="1" s="1"/>
  <c r="J27" i="1"/>
  <c r="I27" i="1" s="1"/>
  <c r="K17" i="1"/>
  <c r="AX17" i="1" s="1"/>
  <c r="AZ17" i="1" s="1"/>
  <c r="K19" i="1"/>
  <c r="AX19" i="1" s="1"/>
  <c r="AZ19" i="1" s="1"/>
  <c r="K21" i="1"/>
  <c r="AX21" i="1" s="1"/>
  <c r="AZ21" i="1" s="1"/>
  <c r="K23" i="1"/>
  <c r="AX23" i="1" s="1"/>
  <c r="AZ23" i="1" s="1"/>
  <c r="AB19" i="1" l="1"/>
  <c r="U26" i="1"/>
  <c r="V26" i="1" s="1"/>
  <c r="U21" i="1"/>
  <c r="V21" i="1" s="1"/>
  <c r="AB17" i="1"/>
  <c r="AB22" i="1"/>
  <c r="U17" i="1"/>
  <c r="V17" i="1" s="1"/>
  <c r="R17" i="1" s="1"/>
  <c r="P17" i="1" s="1"/>
  <c r="S17" i="1" s="1"/>
  <c r="M17" i="1" s="1"/>
  <c r="N17" i="1" s="1"/>
  <c r="U29" i="1"/>
  <c r="V29" i="1" s="1"/>
  <c r="U20" i="1"/>
  <c r="V20" i="1" s="1"/>
  <c r="AB30" i="1"/>
  <c r="U27" i="1"/>
  <c r="V27" i="1" s="1"/>
  <c r="R27" i="1" s="1"/>
  <c r="P27" i="1" s="1"/>
  <c r="S27" i="1" s="1"/>
  <c r="M27" i="1" s="1"/>
  <c r="N27" i="1" s="1"/>
  <c r="U31" i="1"/>
  <c r="V31" i="1" s="1"/>
  <c r="AB26" i="1"/>
  <c r="R26" i="1"/>
  <c r="P26" i="1" s="1"/>
  <c r="S26" i="1" s="1"/>
  <c r="M26" i="1" s="1"/>
  <c r="N26" i="1" s="1"/>
  <c r="U23" i="1"/>
  <c r="V23" i="1" s="1"/>
  <c r="AB27" i="1"/>
  <c r="AB28" i="1"/>
  <c r="R28" i="1"/>
  <c r="P28" i="1" s="1"/>
  <c r="S28" i="1" s="1"/>
  <c r="M28" i="1" s="1"/>
  <c r="N28" i="1" s="1"/>
  <c r="U25" i="1"/>
  <c r="V25" i="1" s="1"/>
  <c r="U22" i="1"/>
  <c r="V22" i="1" s="1"/>
  <c r="AB25" i="1"/>
  <c r="AZ28" i="1"/>
  <c r="AB23" i="1"/>
  <c r="R23" i="1"/>
  <c r="P23" i="1" s="1"/>
  <c r="S23" i="1" s="1"/>
  <c r="M23" i="1" s="1"/>
  <c r="N23" i="1" s="1"/>
  <c r="U18" i="1"/>
  <c r="V18" i="1" s="1"/>
  <c r="AB20" i="1"/>
  <c r="U30" i="1"/>
  <c r="V30" i="1" s="1"/>
  <c r="AB24" i="1"/>
  <c r="R24" i="1"/>
  <c r="P24" i="1" s="1"/>
  <c r="S24" i="1" s="1"/>
  <c r="M24" i="1" s="1"/>
  <c r="N24" i="1" s="1"/>
  <c r="U19" i="1"/>
  <c r="V19" i="1" s="1"/>
  <c r="R19" i="1" s="1"/>
  <c r="P19" i="1" s="1"/>
  <c r="S19" i="1" s="1"/>
  <c r="M19" i="1" s="1"/>
  <c r="N19" i="1" s="1"/>
  <c r="AB21" i="1"/>
  <c r="U28" i="1"/>
  <c r="V28" i="1" s="1"/>
  <c r="AB18" i="1"/>
  <c r="R18" i="1"/>
  <c r="P18" i="1" s="1"/>
  <c r="S18" i="1" s="1"/>
  <c r="M18" i="1" s="1"/>
  <c r="N18" i="1" s="1"/>
  <c r="U24" i="1"/>
  <c r="V24" i="1" s="1"/>
  <c r="AZ24" i="1"/>
  <c r="W25" i="1" l="1"/>
  <c r="AA25" i="1" s="1"/>
  <c r="AD25" i="1"/>
  <c r="AC25" i="1"/>
  <c r="W20" i="1"/>
  <c r="AA20" i="1" s="1"/>
  <c r="AD20" i="1"/>
  <c r="AC20" i="1"/>
  <c r="W31" i="1"/>
  <c r="AA31" i="1" s="1"/>
  <c r="AD31" i="1"/>
  <c r="AE31" i="1" s="1"/>
  <c r="AC31" i="1"/>
  <c r="R31" i="1"/>
  <c r="P31" i="1" s="1"/>
  <c r="S31" i="1" s="1"/>
  <c r="M31" i="1" s="1"/>
  <c r="N31" i="1" s="1"/>
  <c r="W29" i="1"/>
  <c r="AA29" i="1" s="1"/>
  <c r="AD29" i="1"/>
  <c r="AE29" i="1" s="1"/>
  <c r="AC29" i="1"/>
  <c r="R29" i="1"/>
  <c r="P29" i="1" s="1"/>
  <c r="S29" i="1" s="1"/>
  <c r="M29" i="1" s="1"/>
  <c r="N29" i="1" s="1"/>
  <c r="W21" i="1"/>
  <c r="AA21" i="1" s="1"/>
  <c r="AD21" i="1"/>
  <c r="AE21" i="1" s="1"/>
  <c r="AC21" i="1"/>
  <c r="W28" i="1"/>
  <c r="AA28" i="1" s="1"/>
  <c r="AD28" i="1"/>
  <c r="AE28" i="1" s="1"/>
  <c r="AC28" i="1"/>
  <c r="W30" i="1"/>
  <c r="AA30" i="1" s="1"/>
  <c r="AD30" i="1"/>
  <c r="AE30" i="1" s="1"/>
  <c r="AC30" i="1"/>
  <c r="R25" i="1"/>
  <c r="P25" i="1" s="1"/>
  <c r="S25" i="1" s="1"/>
  <c r="M25" i="1" s="1"/>
  <c r="N25" i="1" s="1"/>
  <c r="W17" i="1"/>
  <c r="AA17" i="1" s="1"/>
  <c r="AD17" i="1"/>
  <c r="AE17" i="1" s="1"/>
  <c r="AC17" i="1"/>
  <c r="W26" i="1"/>
  <c r="AA26" i="1" s="1"/>
  <c r="AD26" i="1"/>
  <c r="AC26" i="1"/>
  <c r="W27" i="1"/>
  <c r="AA27" i="1" s="1"/>
  <c r="AD27" i="1"/>
  <c r="AE27" i="1" s="1"/>
  <c r="AC27" i="1"/>
  <c r="R21" i="1"/>
  <c r="P21" i="1" s="1"/>
  <c r="S21" i="1" s="1"/>
  <c r="M21" i="1" s="1"/>
  <c r="N21" i="1" s="1"/>
  <c r="R20" i="1"/>
  <c r="P20" i="1" s="1"/>
  <c r="S20" i="1" s="1"/>
  <c r="M20" i="1" s="1"/>
  <c r="N20" i="1" s="1"/>
  <c r="W22" i="1"/>
  <c r="AA22" i="1" s="1"/>
  <c r="AD22" i="1"/>
  <c r="AC22" i="1"/>
  <c r="W23" i="1"/>
  <c r="AA23" i="1" s="1"/>
  <c r="AD23" i="1"/>
  <c r="AE23" i="1" s="1"/>
  <c r="AC23" i="1"/>
  <c r="R30" i="1"/>
  <c r="P30" i="1" s="1"/>
  <c r="S30" i="1" s="1"/>
  <c r="M30" i="1" s="1"/>
  <c r="N30" i="1" s="1"/>
  <c r="R22" i="1"/>
  <c r="P22" i="1" s="1"/>
  <c r="S22" i="1" s="1"/>
  <c r="M22" i="1" s="1"/>
  <c r="N22" i="1" s="1"/>
  <c r="W24" i="1"/>
  <c r="AA24" i="1" s="1"/>
  <c r="AD24" i="1"/>
  <c r="AC24" i="1"/>
  <c r="W19" i="1"/>
  <c r="AA19" i="1" s="1"/>
  <c r="AD19" i="1"/>
  <c r="AE19" i="1" s="1"/>
  <c r="AC19" i="1"/>
  <c r="W18" i="1"/>
  <c r="AA18" i="1" s="1"/>
  <c r="AD18" i="1"/>
  <c r="AE18" i="1" s="1"/>
  <c r="AC18" i="1"/>
  <c r="AE24" i="1" l="1"/>
  <c r="AE22" i="1"/>
  <c r="AE26" i="1"/>
  <c r="AE20" i="1"/>
  <c r="AE25" i="1"/>
</calcChain>
</file>

<file path=xl/sharedStrings.xml><?xml version="1.0" encoding="utf-8"?>
<sst xmlns="http://schemas.openxmlformats.org/spreadsheetml/2006/main" count="702" uniqueCount="359">
  <si>
    <t>File opened</t>
  </si>
  <si>
    <t>2020-12-11 16:21:06</t>
  </si>
  <si>
    <t>Console s/n</t>
  </si>
  <si>
    <t>68C-901130</t>
  </si>
  <si>
    <t>Console ver</t>
  </si>
  <si>
    <t>Bluestem v.1.4.07</t>
  </si>
  <si>
    <t>Scripts ver</t>
  </si>
  <si>
    <t>2020.06  1.4.07, Oct 2020</t>
  </si>
  <si>
    <t>Head s/n</t>
  </si>
  <si>
    <t>68H-581130</t>
  </si>
  <si>
    <t>Head ver</t>
  </si>
  <si>
    <t>1.4.2</t>
  </si>
  <si>
    <t>Head cal</t>
  </si>
  <si>
    <t>{"co2bspanconc2": "0", "h2oazero": "1.16161", "h2obspanconc2": "0", "h2obspan2a": "0.0678114", "h2oaspan2a": "0.0668561", "h2obspanconc1": "12.17", "co2aspanconc1": "400", "tbzero": "0.0513058", "h2obspan2b": "0.0677395", "flowazero": "0.317", "co2aspan2a": "0.0865215", "co2azero": "0.892502", "h2oaspanconc2": "0", "co2bzero": "0.898612", "chamberpressurezero": "2.57375", "co2bspan1": "0.999577", "tazero": "0.00104713", "h2oaspan1": "1.00398", "co2aspan1": "1.00054", "co2bspan2a": "0.0873229", "co2aspan2b": "0.086568", "h2obzero": "1.16501", "co2aspanconc2": "0", "ssa_ref": "37127.4", "ssb_ref": "34919.1", "h2obspan1": "0.998939", "co2bspan2b": "0.087286", "h2oaspan2b": "0.0671222", "h2oaspanconc1": "12.17", "h2obspan2": "0", "flowmeterzero": "0.990581", "oxygen": "21", "co2bspanconc1": "400", "flowbzero": "0.26", "co2bspan2": "0", "h2oaspan2": "0", "co2aspan2": "0"}</t>
  </si>
  <si>
    <t>Chamber type</t>
  </si>
  <si>
    <t>6800-01a</t>
  </si>
  <si>
    <t>Chamber s/n</t>
  </si>
  <si>
    <t>MPF-551014</t>
  </si>
  <si>
    <t>Chamber rev</t>
  </si>
  <si>
    <t>0</t>
  </si>
  <si>
    <t>Chamber cal</t>
  </si>
  <si>
    <t>Fluorometer</t>
  </si>
  <si>
    <t>Flr. Version</t>
  </si>
  <si>
    <t>1.4.3</t>
  </si>
  <si>
    <t>16:21:06</t>
  </si>
  <si>
    <t>Stability Definition:	ΔH2O (Meas2): Slp&lt;0.2 Per=15	ΔCO2 (Meas2): Slp&lt;0.2 Per=15	A (GasEx): Slp&lt;0.5 Per=15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</si>
  <si>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</si>
  <si>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</si>
  <si>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</si>
  <si>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</si>
  <si>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</si>
  <si>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</si>
  <si>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</si>
  <si>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</si>
  <si>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</si>
  <si>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</si>
  <si>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</si>
  <si>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</si>
  <si>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</si>
  <si>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</si>
  <si>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</si>
  <si>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</si>
  <si>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</si>
  <si>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</si>
  <si>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</si>
  <si>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</si>
  <si>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</si>
  <si>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</si>
  <si>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</si>
  <si>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</si>
  <si>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</si>
  <si>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</si>
  <si>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</si>
  <si>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</si>
  <si>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</si>
  <si>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</si>
  <si>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</si>
  <si>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</si>
  <si>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</si>
  <si>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</si>
  <si>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</si>
  <si>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</si>
  <si>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</si>
  <si>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</si>
  <si>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</si>
  <si>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</si>
  <si>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</si>
  <si>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</si>
  <si>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</si>
  <si>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</si>
  <si>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</si>
  <si>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</si>
  <si>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</si>
  <si>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</si>
  <si>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</si>
  <si>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</si>
  <si>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</si>
  <si>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</si>
  <si>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1.84443 90.2235 373.67 601.075 833.266 1032.8 1221.31 1382.26</t>
  </si>
  <si>
    <t>Fs_true</t>
  </si>
  <si>
    <t>0.788865 103.6 401.89 601.475 801.735 1001.3 1201.27 1401.46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</si>
  <si>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</si>
  <si>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</si>
  <si>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</si>
  <si>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</si>
  <si>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</si>
  <si>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</si>
  <si>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</si>
  <si>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</si>
  <si>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</si>
  <si>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</si>
  <si>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</si>
  <si>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</si>
  <si>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</si>
  <si>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</si>
  <si>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</si>
  <si>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</si>
  <si>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</si>
  <si>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</si>
  <si>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</si>
  <si>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</si>
  <si>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</si>
  <si>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</si>
  <si>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</si>
  <si>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</si>
  <si>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</si>
  <si>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</si>
  <si>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</si>
  <si>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</si>
  <si>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</si>
  <si>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</si>
  <si>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</si>
  <si>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</si>
  <si>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</si>
  <si>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</si>
  <si>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</si>
  <si>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</si>
  <si>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</si>
  <si>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</si>
  <si>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</si>
  <si>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</si>
  <si>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</si>
  <si>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</si>
  <si>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</si>
  <si>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</si>
  <si>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</si>
  <si>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</si>
  <si>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</si>
  <si>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</si>
  <si>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</si>
  <si>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</si>
  <si>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</si>
  <si>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</si>
  <si>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</si>
  <si>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</si>
  <si>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</si>
  <si>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Adark</t>
  </si>
  <si>
    <t>LightAdaptedID</t>
  </si>
  <si>
    <t>Qmax</t>
  </si>
  <si>
    <t>Fs</t>
  </si>
  <si>
    <t>Fm'</t>
  </si>
  <si>
    <t>PhiPS2</t>
  </si>
  <si>
    <t>PS2/1</t>
  </si>
  <si>
    <t>Qabs_fs</t>
  </si>
  <si>
    <t>Afs</t>
  </si>
  <si>
    <t>ETR</t>
  </si>
  <si>
    <t>PhiCO2</t>
  </si>
  <si>
    <t>NPQ</t>
  </si>
  <si>
    <t>DarkPulseID</t>
  </si>
  <si>
    <t>Fs_dp</t>
  </si>
  <si>
    <t>Fo'</t>
  </si>
  <si>
    <t>Fv'/Fm'</t>
  </si>
  <si>
    <t>qP</t>
  </si>
  <si>
    <t>qN</t>
  </si>
  <si>
    <t>qP_Fo</t>
  </si>
  <si>
    <t>qN_Fo</t>
  </si>
  <si>
    <t>qL</t>
  </si>
  <si>
    <t>1-qL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</si>
  <si>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</si>
  <si>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</si>
  <si>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</si>
  <si>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</si>
  <si>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</si>
  <si>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</si>
  <si>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</si>
  <si>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</si>
  <si>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</si>
  <si>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</si>
  <si>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</si>
  <si>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</si>
  <si>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</si>
  <si>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</si>
  <si>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</si>
  <si>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</si>
  <si>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</si>
  <si>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</si>
  <si>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</si>
  <si>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</si>
  <si>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</si>
  <si>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</si>
  <si>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</si>
  <si>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</si>
  <si>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</si>
  <si>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</si>
  <si>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</si>
  <si>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</si>
  <si>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</si>
  <si>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</si>
  <si>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</si>
  <si>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</si>
  <si>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</si>
  <si>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</si>
  <si>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</si>
  <si>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</si>
  <si>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</si>
  <si>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</si>
  <si>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</si>
  <si>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</si>
  <si>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</si>
  <si>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</si>
  <si>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</si>
  <si>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</si>
  <si>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</si>
  <si>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</si>
  <si>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</si>
  <si>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</si>
  <si>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</si>
  <si>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</si>
  <si>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</si>
  <si>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</si>
  <si>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</si>
  <si>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</si>
  <si>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</si>
  <si>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</si>
  <si>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</si>
  <si>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</si>
  <si>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</si>
  <si>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</si>
  <si>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</si>
  <si>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</si>
  <si>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</si>
  <si>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</si>
  <si>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</si>
  <si>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</si>
  <si>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</si>
  <si>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</si>
  <si>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</si>
  <si>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</si>
  <si>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</si>
  <si>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</si>
  <si>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</si>
  <si>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</si>
  <si>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</si>
  <si>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</si>
  <si>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</si>
  <si>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</si>
  <si>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</si>
  <si>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</si>
  <si>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</si>
  <si>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</si>
  <si>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</si>
  <si>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</si>
  <si>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</si>
  <si>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</si>
  <si>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</si>
  <si>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</si>
  <si>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</si>
  <si>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</si>
  <si>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</si>
  <si>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</si>
  <si>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</si>
  <si>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</si>
  <si>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</si>
  <si>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</si>
  <si>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</si>
  <si>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</si>
  <si>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</si>
  <si>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</si>
  <si>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</si>
  <si>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</si>
  <si>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</si>
  <si>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</si>
  <si>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</si>
  <si>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</si>
  <si>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</si>
  <si>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</si>
  <si>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</si>
  <si>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</si>
  <si>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</si>
  <si>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</si>
  <si>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</si>
  <si>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</si>
  <si>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</si>
  <si>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</si>
  <si>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</si>
  <si>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</si>
  <si>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</si>
  <si>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</si>
  <si>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</si>
  <si>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</si>
  <si>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</si>
  <si>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</si>
  <si>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</si>
  <si>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</si>
  <si>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</si>
  <si>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</si>
  <si>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</si>
  <si>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</si>
  <si>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</si>
  <si>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20201211 16:23:09</t>
  </si>
  <si>
    <t>16:23:09</t>
  </si>
  <si>
    <t>1149</t>
  </si>
  <si>
    <t>_1</t>
  </si>
  <si>
    <t>RECT-4143-20200907-06_33_50</t>
  </si>
  <si>
    <t>RECT-2116-20201211-16_23_11</t>
  </si>
  <si>
    <t>DARK-2117-20201211-16_23_19</t>
  </si>
  <si>
    <t>0: Broadleaf</t>
  </si>
  <si>
    <t>16:23:32</t>
  </si>
  <si>
    <t>1/3</t>
  </si>
  <si>
    <t>20201211 16:25:33</t>
  </si>
  <si>
    <t>16:25:33</t>
  </si>
  <si>
    <t>RECT-2118-20201211-16_25_35</t>
  </si>
  <si>
    <t>DARK-2119-20201211-16_25_43</t>
  </si>
  <si>
    <t>0/3</t>
  </si>
  <si>
    <t>20201211 16:27:34</t>
  </si>
  <si>
    <t>16:27:34</t>
  </si>
  <si>
    <t>RECT-2120-20201211-16_27_36</t>
  </si>
  <si>
    <t>DARK-2121-20201211-16_27_43</t>
  </si>
  <si>
    <t>20201211 16:28:43</t>
  </si>
  <si>
    <t>16:28:43</t>
  </si>
  <si>
    <t>RECT-2122-20201211-16_28_45</t>
  </si>
  <si>
    <t>DARK-2123-20201211-16_28_53</t>
  </si>
  <si>
    <t>3/3</t>
  </si>
  <si>
    <t>20201211 16:29:53</t>
  </si>
  <si>
    <t>16:29:53</t>
  </si>
  <si>
    <t>RECT-2124-20201211-16_29_55</t>
  </si>
  <si>
    <t>DARK-2125-20201211-16_30_03</t>
  </si>
  <si>
    <t>20201211 16:31:33</t>
  </si>
  <si>
    <t>16:31:33</t>
  </si>
  <si>
    <t>RECT-2126-20201211-16_31_35</t>
  </si>
  <si>
    <t>DARK-2127-20201211-16_31_43</t>
  </si>
  <si>
    <t>20201211 16:32:40</t>
  </si>
  <si>
    <t>16:32:40</t>
  </si>
  <si>
    <t>RECT-2128-20201211-16_32_42</t>
  </si>
  <si>
    <t>DARK-2129-20201211-16_32_49</t>
  </si>
  <si>
    <t>20201211 16:34:24</t>
  </si>
  <si>
    <t>16:34:24</t>
  </si>
  <si>
    <t>RECT-2130-20201211-16_34_26</t>
  </si>
  <si>
    <t>DARK-2131-20201211-16_34_34</t>
  </si>
  <si>
    <t>16:34:54</t>
  </si>
  <si>
    <t>20201211 16:36:29</t>
  </si>
  <si>
    <t>16:36:29</t>
  </si>
  <si>
    <t>RECT-2132-20201211-16_36_31</t>
  </si>
  <si>
    <t>DARK-2133-20201211-16_36_39</t>
  </si>
  <si>
    <t>20201211 16:38:20</t>
  </si>
  <si>
    <t>16:38:20</t>
  </si>
  <si>
    <t>RECT-2134-20201211-16_38_22</t>
  </si>
  <si>
    <t>DARK-2135-20201211-16_38_30</t>
  </si>
  <si>
    <t>20201211 16:40:20</t>
  </si>
  <si>
    <t>16:40:20</t>
  </si>
  <si>
    <t>RECT-2136-20201211-16_40_22</t>
  </si>
  <si>
    <t>DARK-2137-20201211-16_40_30</t>
  </si>
  <si>
    <t>20201211 16:42:21</t>
  </si>
  <si>
    <t>16:42:21</t>
  </si>
  <si>
    <t>RECT-2138-20201211-16_42_23</t>
  </si>
  <si>
    <t>DARK-2139-20201211-16_42_31</t>
  </si>
  <si>
    <t>20201211 16:44:21</t>
  </si>
  <si>
    <t>16:44:21</t>
  </si>
  <si>
    <t>RECT-2140-20201211-16_44_23</t>
  </si>
  <si>
    <t>DARK-2141-20201211-16_44_31</t>
  </si>
  <si>
    <t>20201211 16:46:22</t>
  </si>
  <si>
    <t>16:46:22</t>
  </si>
  <si>
    <t>RECT-2142-20201211-16_46_24</t>
  </si>
  <si>
    <t>DARK-2143-20201211-16_46_32</t>
  </si>
  <si>
    <t>16:46:54</t>
  </si>
  <si>
    <t>20201211 16:48:55</t>
  </si>
  <si>
    <t>16:48:55</t>
  </si>
  <si>
    <t>RECT-2144-20201211-16_48_57</t>
  </si>
  <si>
    <t>DARK-2145-20201211-16_49_05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</si>
</sst>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R31"/>
  <sheetViews>
    <sheetView tabSelected="1" workbookViewId="0"/>
  </sheetViews>
  <sheetFormatPr defaultRowHeight="15" x14ac:dyDescent="0.25"/>
  <sheetData>
    <row r="2" spans="1:174" x14ac:dyDescent="0.25">
      <c r="A2" t="s">
        <v>26</v>
      </c>
      <c r="B2" t="s">
        <v>27</v>
      </c>
      <c r="C2" t="s">
        <v>29</v>
      </c>
    </row>
    <row r="3" spans="1:174" x14ac:dyDescent="0.25">
      <c r="B3" t="s">
        <v>28</v>
      </c>
      <c r="C3">
        <v>21</v>
      </c>
    </row>
    <row r="4" spans="1:174" x14ac:dyDescent="0.25">
      <c r="A4" t="s">
        <v>30</v>
      </c>
      <c r="B4" t="s">
        <v>31</v>
      </c>
      <c r="C4" t="s">
        <v>32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</row>
    <row r="5" spans="1:174" x14ac:dyDescent="0.25">
      <c r="B5" t="s">
        <v>15</v>
      </c>
      <c r="C5" t="s">
        <v>33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174" x14ac:dyDescent="0.25">
      <c r="A6" t="s">
        <v>42</v>
      </c>
      <c r="B6" t="s">
        <v>43</v>
      </c>
      <c r="C6" t="s">
        <v>44</v>
      </c>
      <c r="D6" t="s">
        <v>45</v>
      </c>
      <c r="E6" t="s">
        <v>46</v>
      </c>
    </row>
    <row r="7" spans="1:174" x14ac:dyDescent="0.25">
      <c r="B7">
        <v>0</v>
      </c>
      <c r="C7">
        <v>1</v>
      </c>
      <c r="D7">
        <v>0</v>
      </c>
      <c r="E7">
        <v>0</v>
      </c>
    </row>
    <row r="8" spans="1:174" x14ac:dyDescent="0.25">
      <c r="A8" t="s">
        <v>47</v>
      </c>
      <c r="B8" t="s">
        <v>48</v>
      </c>
      <c r="C8" t="s">
        <v>50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  <c r="L8" t="s">
        <v>60</v>
      </c>
      <c r="M8" t="s">
        <v>61</v>
      </c>
      <c r="N8" t="s">
        <v>62</v>
      </c>
      <c r="O8" t="s">
        <v>63</v>
      </c>
      <c r="P8" t="s">
        <v>64</v>
      </c>
      <c r="Q8" t="s">
        <v>65</v>
      </c>
    </row>
    <row r="9" spans="1:174" x14ac:dyDescent="0.25">
      <c r="B9" t="s">
        <v>49</v>
      </c>
      <c r="C9" t="s">
        <v>51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4" x14ac:dyDescent="0.25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</row>
    <row r="11" spans="1:174" x14ac:dyDescent="0.25">
      <c r="B11">
        <v>0</v>
      </c>
      <c r="C11">
        <v>0</v>
      </c>
      <c r="D11">
        <v>0</v>
      </c>
      <c r="E11">
        <v>0</v>
      </c>
      <c r="F11">
        <v>1</v>
      </c>
    </row>
    <row r="12" spans="1:174" x14ac:dyDescent="0.25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79</v>
      </c>
      <c r="H12" t="s">
        <v>81</v>
      </c>
    </row>
    <row r="13" spans="1:174" x14ac:dyDescent="0.25">
      <c r="B13">
        <v>-6276</v>
      </c>
      <c r="C13">
        <v>6.6</v>
      </c>
      <c r="D13">
        <v>1.7090000000000001E-5</v>
      </c>
      <c r="E13">
        <v>3.11</v>
      </c>
      <c r="F13" t="s">
        <v>78</v>
      </c>
      <c r="G13" t="s">
        <v>80</v>
      </c>
      <c r="H13">
        <v>0</v>
      </c>
    </row>
    <row r="14" spans="1:174" x14ac:dyDescent="0.25">
      <c r="A14" t="s">
        <v>82</v>
      </c>
      <c r="B14" t="s">
        <v>82</v>
      </c>
      <c r="C14" t="s">
        <v>82</v>
      </c>
      <c r="D14" t="s">
        <v>82</v>
      </c>
      <c r="E14" t="s">
        <v>82</v>
      </c>
      <c r="F14" t="s">
        <v>83</v>
      </c>
      <c r="G14" t="s">
        <v>83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85</v>
      </c>
      <c r="AG14" t="s">
        <v>85</v>
      </c>
      <c r="AH14" t="s">
        <v>85</v>
      </c>
      <c r="AI14" t="s">
        <v>85</v>
      </c>
      <c r="AJ14" t="s">
        <v>85</v>
      </c>
      <c r="AK14" t="s">
        <v>86</v>
      </c>
      <c r="AL14" t="s">
        <v>86</v>
      </c>
      <c r="AM14" t="s">
        <v>86</v>
      </c>
      <c r="AN14" t="s">
        <v>86</v>
      </c>
      <c r="AO14" t="s">
        <v>86</v>
      </c>
      <c r="AP14" t="s">
        <v>86</v>
      </c>
      <c r="AQ14" t="s">
        <v>86</v>
      </c>
      <c r="AR14" t="s">
        <v>86</v>
      </c>
      <c r="AS14" t="s">
        <v>86</v>
      </c>
      <c r="AT14" t="s">
        <v>86</v>
      </c>
      <c r="AU14" t="s">
        <v>86</v>
      </c>
      <c r="AV14" t="s">
        <v>86</v>
      </c>
      <c r="AW14" t="s">
        <v>86</v>
      </c>
      <c r="AX14" t="s">
        <v>86</v>
      </c>
      <c r="AY14" t="s">
        <v>86</v>
      </c>
      <c r="AZ14" t="s">
        <v>86</v>
      </c>
      <c r="BA14" t="s">
        <v>86</v>
      </c>
      <c r="BB14" t="s">
        <v>86</v>
      </c>
      <c r="BC14" t="s">
        <v>86</v>
      </c>
      <c r="BD14" t="s">
        <v>86</v>
      </c>
      <c r="BE14" t="s">
        <v>86</v>
      </c>
      <c r="BF14" t="s">
        <v>86</v>
      </c>
      <c r="BG14" t="s">
        <v>86</v>
      </c>
      <c r="BH14" t="s">
        <v>86</v>
      </c>
      <c r="BI14" t="s">
        <v>86</v>
      </c>
      <c r="BJ14" t="s">
        <v>86</v>
      </c>
      <c r="BK14" t="s">
        <v>86</v>
      </c>
      <c r="BL14" t="s">
        <v>87</v>
      </c>
      <c r="BM14" t="s">
        <v>87</v>
      </c>
      <c r="BN14" t="s">
        <v>87</v>
      </c>
      <c r="BO14" t="s">
        <v>87</v>
      </c>
      <c r="BP14" t="s">
        <v>88</v>
      </c>
      <c r="BQ14" t="s">
        <v>88</v>
      </c>
      <c r="BR14" t="s">
        <v>88</v>
      </c>
      <c r="BS14" t="s">
        <v>88</v>
      </c>
      <c r="BT14" t="s">
        <v>89</v>
      </c>
      <c r="BU14" t="s">
        <v>89</v>
      </c>
      <c r="BV14" t="s">
        <v>89</v>
      </c>
      <c r="BW14" t="s">
        <v>89</v>
      </c>
      <c r="BX14" t="s">
        <v>89</v>
      </c>
      <c r="BY14" t="s">
        <v>89</v>
      </c>
      <c r="BZ14" t="s">
        <v>89</v>
      </c>
      <c r="CA14" t="s">
        <v>89</v>
      </c>
      <c r="CB14" t="s">
        <v>89</v>
      </c>
      <c r="CC14" t="s">
        <v>89</v>
      </c>
      <c r="CD14" t="s">
        <v>89</v>
      </c>
      <c r="CE14" t="s">
        <v>89</v>
      </c>
      <c r="CF14" t="s">
        <v>89</v>
      </c>
      <c r="CG14" t="s">
        <v>89</v>
      </c>
      <c r="CH14" t="s">
        <v>89</v>
      </c>
      <c r="CI14" t="s">
        <v>89</v>
      </c>
      <c r="CJ14" t="s">
        <v>89</v>
      </c>
      <c r="CK14" t="s">
        <v>89</v>
      </c>
      <c r="CL14" t="s">
        <v>90</v>
      </c>
      <c r="CM14" t="s">
        <v>90</v>
      </c>
      <c r="CN14" t="s">
        <v>90</v>
      </c>
      <c r="CO14" t="s">
        <v>90</v>
      </c>
      <c r="CP14" t="s">
        <v>90</v>
      </c>
      <c r="CQ14" t="s">
        <v>90</v>
      </c>
      <c r="CR14" t="s">
        <v>90</v>
      </c>
      <c r="CS14" t="s">
        <v>90</v>
      </c>
      <c r="CT14" t="s">
        <v>90</v>
      </c>
      <c r="CU14" t="s">
        <v>90</v>
      </c>
      <c r="CV14" t="s">
        <v>90</v>
      </c>
      <c r="CW14" t="s">
        <v>90</v>
      </c>
      <c r="CX14" t="s">
        <v>90</v>
      </c>
      <c r="CY14" t="s">
        <v>90</v>
      </c>
      <c r="CZ14" t="s">
        <v>90</v>
      </c>
      <c r="DA14" t="s">
        <v>90</v>
      </c>
      <c r="DB14" t="s">
        <v>90</v>
      </c>
      <c r="DC14" t="s">
        <v>90</v>
      </c>
      <c r="DD14" t="s">
        <v>91</v>
      </c>
      <c r="DE14" t="s">
        <v>91</v>
      </c>
      <c r="DF14" t="s">
        <v>91</v>
      </c>
      <c r="DG14" t="s">
        <v>91</v>
      </c>
      <c r="DH14" t="s">
        <v>91</v>
      </c>
      <c r="DI14" t="s">
        <v>92</v>
      </c>
      <c r="DJ14" t="s">
        <v>92</v>
      </c>
      <c r="DK14" t="s">
        <v>92</v>
      </c>
      <c r="DL14" t="s">
        <v>92</v>
      </c>
      <c r="DM14" t="s">
        <v>92</v>
      </c>
      <c r="DN14" t="s">
        <v>92</v>
      </c>
      <c r="DO14" t="s">
        <v>92</v>
      </c>
      <c r="DP14" t="s">
        <v>92</v>
      </c>
      <c r="DQ14" t="s">
        <v>92</v>
      </c>
      <c r="DR14" t="s">
        <v>92</v>
      </c>
      <c r="DS14" t="s">
        <v>92</v>
      </c>
      <c r="DT14" t="s">
        <v>92</v>
      </c>
      <c r="DU14" t="s">
        <v>92</v>
      </c>
      <c r="DV14" t="s">
        <v>93</v>
      </c>
      <c r="DW14" t="s">
        <v>93</v>
      </c>
      <c r="DX14" t="s">
        <v>93</v>
      </c>
      <c r="DY14" t="s">
        <v>93</v>
      </c>
      <c r="DZ14" t="s">
        <v>93</v>
      </c>
      <c r="EA14" t="s">
        <v>93</v>
      </c>
      <c r="EB14" t="s">
        <v>93</v>
      </c>
      <c r="EC14" t="s">
        <v>93</v>
      </c>
      <c r="ED14" t="s">
        <v>93</v>
      </c>
      <c r="EE14" t="s">
        <v>93</v>
      </c>
      <c r="EF14" t="s">
        <v>93</v>
      </c>
      <c r="EG14" t="s">
        <v>93</v>
      </c>
      <c r="EH14" t="s">
        <v>93</v>
      </c>
      <c r="EI14" t="s">
        <v>93</v>
      </c>
      <c r="EJ14" t="s">
        <v>93</v>
      </c>
      <c r="EK14" t="s">
        <v>94</v>
      </c>
      <c r="EL14" t="s">
        <v>94</v>
      </c>
      <c r="EM14" t="s">
        <v>94</v>
      </c>
      <c r="EN14" t="s">
        <v>94</v>
      </c>
      <c r="EO14" t="s">
        <v>94</v>
      </c>
      <c r="EP14" t="s">
        <v>94</v>
      </c>
      <c r="EQ14" t="s">
        <v>94</v>
      </c>
      <c r="ER14" t="s">
        <v>94</v>
      </c>
      <c r="ES14" t="s">
        <v>94</v>
      </c>
      <c r="ET14" t="s">
        <v>94</v>
      </c>
      <c r="EU14" t="s">
        <v>94</v>
      </c>
      <c r="EV14" t="s">
        <v>94</v>
      </c>
      <c r="EW14" t="s">
        <v>94</v>
      </c>
      <c r="EX14" t="s">
        <v>94</v>
      </c>
      <c r="EY14" t="s">
        <v>94</v>
      </c>
      <c r="EZ14" t="s">
        <v>94</v>
      </c>
      <c r="FA14" t="s">
        <v>94</v>
      </c>
      <c r="FB14" t="s">
        <v>94</v>
      </c>
      <c r="FC14" t="s">
        <v>95</v>
      </c>
      <c r="FD14" t="s">
        <v>95</v>
      </c>
      <c r="FE14" t="s">
        <v>95</v>
      </c>
      <c r="FF14" t="s">
        <v>95</v>
      </c>
      <c r="FG14" t="s">
        <v>95</v>
      </c>
      <c r="FH14" t="s">
        <v>95</v>
      </c>
      <c r="FI14" t="s">
        <v>95</v>
      </c>
      <c r="FJ14" t="s">
        <v>95</v>
      </c>
      <c r="FK14" t="s">
        <v>95</v>
      </c>
      <c r="FL14" t="s">
        <v>95</v>
      </c>
      <c r="FM14" t="s">
        <v>95</v>
      </c>
      <c r="FN14" t="s">
        <v>95</v>
      </c>
      <c r="FO14" t="s">
        <v>95</v>
      </c>
      <c r="FP14" t="s">
        <v>95</v>
      </c>
      <c r="FQ14" t="s">
        <v>95</v>
      </c>
      <c r="FR14" t="s">
        <v>95</v>
      </c>
    </row>
    <row r="15" spans="1:174" x14ac:dyDescent="0.25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  <c r="M15" t="s">
        <v>108</v>
      </c>
      <c r="N15" t="s">
        <v>109</v>
      </c>
      <c r="O15" t="s">
        <v>110</v>
      </c>
      <c r="P15" t="s">
        <v>111</v>
      </c>
      <c r="Q15" t="s">
        <v>112</v>
      </c>
      <c r="R15" t="s">
        <v>113</v>
      </c>
      <c r="S15" t="s">
        <v>114</v>
      </c>
      <c r="T15" t="s">
        <v>115</v>
      </c>
      <c r="U15" t="s">
        <v>116</v>
      </c>
      <c r="V15" t="s">
        <v>117</v>
      </c>
      <c r="W15" t="s">
        <v>118</v>
      </c>
      <c r="X15" t="s">
        <v>119</v>
      </c>
      <c r="Y15" t="s">
        <v>120</v>
      </c>
      <c r="Z15" t="s">
        <v>121</v>
      </c>
      <c r="AA15" t="s">
        <v>122</v>
      </c>
      <c r="AB15" t="s">
        <v>123</v>
      </c>
      <c r="AC15" t="s">
        <v>124</v>
      </c>
      <c r="AD15" t="s">
        <v>125</v>
      </c>
      <c r="AE15" t="s">
        <v>126</v>
      </c>
      <c r="AF15" t="s">
        <v>85</v>
      </c>
      <c r="AG15" t="s">
        <v>127</v>
      </c>
      <c r="AH15" t="s">
        <v>128</v>
      </c>
      <c r="AI15" t="s">
        <v>129</v>
      </c>
      <c r="AJ15" t="s">
        <v>130</v>
      </c>
      <c r="AK15" t="s">
        <v>131</v>
      </c>
      <c r="AL15" t="s">
        <v>132</v>
      </c>
      <c r="AM15" t="s">
        <v>133</v>
      </c>
      <c r="AN15" t="s">
        <v>134</v>
      </c>
      <c r="AO15" t="s">
        <v>135</v>
      </c>
      <c r="AP15" t="s">
        <v>136</v>
      </c>
      <c r="AQ15" t="s">
        <v>137</v>
      </c>
      <c r="AR15" t="s">
        <v>138</v>
      </c>
      <c r="AS15" t="s">
        <v>139</v>
      </c>
      <c r="AT15" t="s">
        <v>140</v>
      </c>
      <c r="AU15" t="s">
        <v>141</v>
      </c>
      <c r="AV15" t="s">
        <v>142</v>
      </c>
      <c r="AW15" t="s">
        <v>143</v>
      </c>
      <c r="AX15" t="s">
        <v>144</v>
      </c>
      <c r="AY15" t="s">
        <v>145</v>
      </c>
      <c r="AZ15" t="s">
        <v>146</v>
      </c>
      <c r="BA15" t="s">
        <v>147</v>
      </c>
      <c r="BB15" t="s">
        <v>148</v>
      </c>
      <c r="BC15" t="s">
        <v>149</v>
      </c>
      <c r="BD15" t="s">
        <v>150</v>
      </c>
      <c r="BE15" t="s">
        <v>151</v>
      </c>
      <c r="BF15" t="s">
        <v>152</v>
      </c>
      <c r="BG15" t="s">
        <v>153</v>
      </c>
      <c r="BH15" t="s">
        <v>154</v>
      </c>
      <c r="BI15" t="s">
        <v>155</v>
      </c>
      <c r="BJ15" t="s">
        <v>156</v>
      </c>
      <c r="BK15" t="s">
        <v>157</v>
      </c>
      <c r="BL15" t="s">
        <v>158</v>
      </c>
      <c r="BM15" t="s">
        <v>159</v>
      </c>
      <c r="BN15" t="s">
        <v>160</v>
      </c>
      <c r="BO15" t="s">
        <v>161</v>
      </c>
      <c r="BP15" t="s">
        <v>162</v>
      </c>
      <c r="BQ15" t="s">
        <v>163</v>
      </c>
      <c r="BR15" t="s">
        <v>164</v>
      </c>
      <c r="BS15" t="s">
        <v>165</v>
      </c>
      <c r="BT15" t="s">
        <v>103</v>
      </c>
      <c r="BU15" t="s">
        <v>166</v>
      </c>
      <c r="BV15" t="s">
        <v>167</v>
      </c>
      <c r="BW15" t="s">
        <v>168</v>
      </c>
      <c r="BX15" t="s">
        <v>169</v>
      </c>
      <c r="BY15" t="s">
        <v>170</v>
      </c>
      <c r="BZ15" t="s">
        <v>171</v>
      </c>
      <c r="CA15" t="s">
        <v>172</v>
      </c>
      <c r="CB15" t="s">
        <v>173</v>
      </c>
      <c r="CC15" t="s">
        <v>174</v>
      </c>
      <c r="CD15" t="s">
        <v>175</v>
      </c>
      <c r="CE15" t="s">
        <v>176</v>
      </c>
      <c r="CF15" t="s">
        <v>177</v>
      </c>
      <c r="CG15" t="s">
        <v>178</v>
      </c>
      <c r="CH15" t="s">
        <v>179</v>
      </c>
      <c r="CI15" t="s">
        <v>180</v>
      </c>
      <c r="CJ15" t="s">
        <v>181</v>
      </c>
      <c r="CK15" t="s">
        <v>182</v>
      </c>
      <c r="CL15" t="s">
        <v>183</v>
      </c>
      <c r="CM15" t="s">
        <v>184</v>
      </c>
      <c r="CN15" t="s">
        <v>185</v>
      </c>
      <c r="CO15" t="s">
        <v>186</v>
      </c>
      <c r="CP15" t="s">
        <v>187</v>
      </c>
      <c r="CQ15" t="s">
        <v>188</v>
      </c>
      <c r="CR15" t="s">
        <v>189</v>
      </c>
      <c r="CS15" t="s">
        <v>190</v>
      </c>
      <c r="CT15" t="s">
        <v>191</v>
      </c>
      <c r="CU15" t="s">
        <v>192</v>
      </c>
      <c r="CV15" t="s">
        <v>193</v>
      </c>
      <c r="CW15" t="s">
        <v>194</v>
      </c>
      <c r="CX15" t="s">
        <v>195</v>
      </c>
      <c r="CY15" t="s">
        <v>196</v>
      </c>
      <c r="CZ15" t="s">
        <v>197</v>
      </c>
      <c r="DA15" t="s">
        <v>198</v>
      </c>
      <c r="DB15" t="s">
        <v>199</v>
      </c>
      <c r="DC15" t="s">
        <v>200</v>
      </c>
      <c r="DD15" t="s">
        <v>201</v>
      </c>
      <c r="DE15" t="s">
        <v>202</v>
      </c>
      <c r="DF15" t="s">
        <v>203</v>
      </c>
      <c r="DG15" t="s">
        <v>204</v>
      </c>
      <c r="DH15" t="s">
        <v>205</v>
      </c>
      <c r="DI15" t="s">
        <v>97</v>
      </c>
      <c r="DJ15" t="s">
        <v>100</v>
      </c>
      <c r="DK15" t="s">
        <v>206</v>
      </c>
      <c r="DL15" t="s">
        <v>207</v>
      </c>
      <c r="DM15" t="s">
        <v>208</v>
      </c>
      <c r="DN15" t="s">
        <v>209</v>
      </c>
      <c r="DO15" t="s">
        <v>210</v>
      </c>
      <c r="DP15" t="s">
        <v>211</v>
      </c>
      <c r="DQ15" t="s">
        <v>212</v>
      </c>
      <c r="DR15" t="s">
        <v>213</v>
      </c>
      <c r="DS15" t="s">
        <v>214</v>
      </c>
      <c r="DT15" t="s">
        <v>215</v>
      </c>
      <c r="DU15" t="s">
        <v>216</v>
      </c>
      <c r="DV15" t="s">
        <v>217</v>
      </c>
      <c r="DW15" t="s">
        <v>218</v>
      </c>
      <c r="DX15" t="s">
        <v>219</v>
      </c>
      <c r="DY15" t="s">
        <v>220</v>
      </c>
      <c r="DZ15" t="s">
        <v>221</v>
      </c>
      <c r="EA15" t="s">
        <v>222</v>
      </c>
      <c r="EB15" t="s">
        <v>223</v>
      </c>
      <c r="EC15" t="s">
        <v>224</v>
      </c>
      <c r="ED15" t="s">
        <v>225</v>
      </c>
      <c r="EE15" t="s">
        <v>226</v>
      </c>
      <c r="EF15" t="s">
        <v>227</v>
      </c>
      <c r="EG15" t="s">
        <v>228</v>
      </c>
      <c r="EH15" t="s">
        <v>229</v>
      </c>
      <c r="EI15" t="s">
        <v>230</v>
      </c>
      <c r="EJ15" t="s">
        <v>231</v>
      </c>
      <c r="EK15" t="s">
        <v>232</v>
      </c>
      <c r="EL15" t="s">
        <v>233</v>
      </c>
      <c r="EM15" t="s">
        <v>234</v>
      </c>
      <c r="EN15" t="s">
        <v>235</v>
      </c>
      <c r="EO15" t="s">
        <v>236</v>
      </c>
      <c r="EP15" t="s">
        <v>237</v>
      </c>
      <c r="EQ15" t="s">
        <v>238</v>
      </c>
      <c r="ER15" t="s">
        <v>239</v>
      </c>
      <c r="ES15" t="s">
        <v>240</v>
      </c>
      <c r="ET15" t="s">
        <v>241</v>
      </c>
      <c r="EU15" t="s">
        <v>242</v>
      </c>
      <c r="EV15" t="s">
        <v>243</v>
      </c>
      <c r="EW15" t="s">
        <v>244</v>
      </c>
      <c r="EX15" t="s">
        <v>245</v>
      </c>
      <c r="EY15" t="s">
        <v>246</v>
      </c>
      <c r="EZ15" t="s">
        <v>247</v>
      </c>
      <c r="FA15" t="s">
        <v>248</v>
      </c>
      <c r="FB15" t="s">
        <v>249</v>
      </c>
      <c r="FC15" t="s">
        <v>250</v>
      </c>
      <c r="FD15" t="s">
        <v>251</v>
      </c>
      <c r="FE15" t="s">
        <v>252</v>
      </c>
      <c r="FF15" t="s">
        <v>253</v>
      </c>
      <c r="FG15" t="s">
        <v>254</v>
      </c>
      <c r="FH15" t="s">
        <v>255</v>
      </c>
      <c r="FI15" t="s">
        <v>256</v>
      </c>
      <c r="FJ15" t="s">
        <v>257</v>
      </c>
      <c r="FK15" t="s">
        <v>258</v>
      </c>
      <c r="FL15" t="s">
        <v>259</v>
      </c>
      <c r="FM15" t="s">
        <v>260</v>
      </c>
      <c r="FN15" t="s">
        <v>261</v>
      </c>
      <c r="FO15" t="s">
        <v>262</v>
      </c>
      <c r="FP15" t="s">
        <v>263</v>
      </c>
      <c r="FQ15" t="s">
        <v>264</v>
      </c>
      <c r="FR15" t="s">
        <v>265</v>
      </c>
    </row>
    <row r="16" spans="1:174" x14ac:dyDescent="0.25">
      <c r="B16" t="s">
        <v>266</v>
      </c>
      <c r="C16" t="s">
        <v>266</v>
      </c>
      <c r="H16" t="s">
        <v>266</v>
      </c>
      <c r="I16" t="s">
        <v>267</v>
      </c>
      <c r="J16" t="s">
        <v>268</v>
      </c>
      <c r="K16" t="s">
        <v>269</v>
      </c>
      <c r="L16" t="s">
        <v>270</v>
      </c>
      <c r="M16" t="s">
        <v>270</v>
      </c>
      <c r="N16" t="s">
        <v>173</v>
      </c>
      <c r="O16" t="s">
        <v>173</v>
      </c>
      <c r="P16" t="s">
        <v>267</v>
      </c>
      <c r="Q16" t="s">
        <v>267</v>
      </c>
      <c r="R16" t="s">
        <v>267</v>
      </c>
      <c r="S16" t="s">
        <v>267</v>
      </c>
      <c r="T16" t="s">
        <v>271</v>
      </c>
      <c r="U16" t="s">
        <v>272</v>
      </c>
      <c r="V16" t="s">
        <v>272</v>
      </c>
      <c r="W16" t="s">
        <v>273</v>
      </c>
      <c r="X16" t="s">
        <v>274</v>
      </c>
      <c r="Y16" t="s">
        <v>273</v>
      </c>
      <c r="Z16" t="s">
        <v>273</v>
      </c>
      <c r="AA16" t="s">
        <v>273</v>
      </c>
      <c r="AB16" t="s">
        <v>271</v>
      </c>
      <c r="AC16" t="s">
        <v>271</v>
      </c>
      <c r="AD16" t="s">
        <v>271</v>
      </c>
      <c r="AE16" t="s">
        <v>271</v>
      </c>
      <c r="AF16" t="s">
        <v>275</v>
      </c>
      <c r="AG16" t="s">
        <v>274</v>
      </c>
      <c r="AI16" t="s">
        <v>274</v>
      </c>
      <c r="AJ16" t="s">
        <v>275</v>
      </c>
      <c r="AP16" t="s">
        <v>269</v>
      </c>
      <c r="AW16" t="s">
        <v>269</v>
      </c>
      <c r="AX16" t="s">
        <v>269</v>
      </c>
      <c r="AY16" t="s">
        <v>269</v>
      </c>
      <c r="AZ16" t="s">
        <v>276</v>
      </c>
      <c r="BL16" t="s">
        <v>269</v>
      </c>
      <c r="BM16" t="s">
        <v>269</v>
      </c>
      <c r="BO16" t="s">
        <v>277</v>
      </c>
      <c r="BP16" t="s">
        <v>278</v>
      </c>
      <c r="BS16" t="s">
        <v>267</v>
      </c>
      <c r="BT16" t="s">
        <v>266</v>
      </c>
      <c r="BU16" t="s">
        <v>270</v>
      </c>
      <c r="BV16" t="s">
        <v>270</v>
      </c>
      <c r="BW16" t="s">
        <v>279</v>
      </c>
      <c r="BX16" t="s">
        <v>279</v>
      </c>
      <c r="BY16" t="s">
        <v>270</v>
      </c>
      <c r="BZ16" t="s">
        <v>279</v>
      </c>
      <c r="CA16" t="s">
        <v>275</v>
      </c>
      <c r="CB16" t="s">
        <v>273</v>
      </c>
      <c r="CC16" t="s">
        <v>273</v>
      </c>
      <c r="CD16" t="s">
        <v>272</v>
      </c>
      <c r="CE16" t="s">
        <v>272</v>
      </c>
      <c r="CF16" t="s">
        <v>272</v>
      </c>
      <c r="CG16" t="s">
        <v>272</v>
      </c>
      <c r="CH16" t="s">
        <v>272</v>
      </c>
      <c r="CI16" t="s">
        <v>280</v>
      </c>
      <c r="CJ16" t="s">
        <v>269</v>
      </c>
      <c r="CK16" t="s">
        <v>269</v>
      </c>
      <c r="CL16" t="s">
        <v>269</v>
      </c>
      <c r="CQ16" t="s">
        <v>269</v>
      </c>
      <c r="CT16" t="s">
        <v>272</v>
      </c>
      <c r="CU16" t="s">
        <v>272</v>
      </c>
      <c r="CV16" t="s">
        <v>272</v>
      </c>
      <c r="CW16" t="s">
        <v>272</v>
      </c>
      <c r="CX16" t="s">
        <v>272</v>
      </c>
      <c r="CY16" t="s">
        <v>269</v>
      </c>
      <c r="CZ16" t="s">
        <v>269</v>
      </c>
      <c r="DA16" t="s">
        <v>269</v>
      </c>
      <c r="DB16" t="s">
        <v>266</v>
      </c>
      <c r="DE16" t="s">
        <v>281</v>
      </c>
      <c r="DF16" t="s">
        <v>281</v>
      </c>
      <c r="DH16" t="s">
        <v>266</v>
      </c>
      <c r="DI16" t="s">
        <v>282</v>
      </c>
      <c r="DK16" t="s">
        <v>266</v>
      </c>
      <c r="DL16" t="s">
        <v>266</v>
      </c>
      <c r="DN16" t="s">
        <v>283</v>
      </c>
      <c r="DO16" t="s">
        <v>284</v>
      </c>
      <c r="DP16" t="s">
        <v>283</v>
      </c>
      <c r="DQ16" t="s">
        <v>284</v>
      </c>
      <c r="DR16" t="s">
        <v>283</v>
      </c>
      <c r="DS16" t="s">
        <v>284</v>
      </c>
      <c r="DT16" t="s">
        <v>274</v>
      </c>
      <c r="DU16" t="s">
        <v>274</v>
      </c>
      <c r="DV16" t="s">
        <v>269</v>
      </c>
      <c r="DW16" t="s">
        <v>285</v>
      </c>
      <c r="DX16" t="s">
        <v>269</v>
      </c>
      <c r="DZ16" t="s">
        <v>270</v>
      </c>
      <c r="EA16" t="s">
        <v>286</v>
      </c>
      <c r="EB16" t="s">
        <v>270</v>
      </c>
      <c r="ED16" t="s">
        <v>279</v>
      </c>
      <c r="EE16" t="s">
        <v>287</v>
      </c>
      <c r="EF16" t="s">
        <v>279</v>
      </c>
      <c r="EK16" t="s">
        <v>274</v>
      </c>
      <c r="EL16" t="s">
        <v>274</v>
      </c>
      <c r="EM16" t="s">
        <v>283</v>
      </c>
      <c r="EN16" t="s">
        <v>284</v>
      </c>
      <c r="EO16" t="s">
        <v>284</v>
      </c>
      <c r="ES16" t="s">
        <v>284</v>
      </c>
      <c r="EW16" t="s">
        <v>270</v>
      </c>
      <c r="EX16" t="s">
        <v>270</v>
      </c>
      <c r="EY16" t="s">
        <v>279</v>
      </c>
      <c r="EZ16" t="s">
        <v>279</v>
      </c>
      <c r="FA16" t="s">
        <v>288</v>
      </c>
      <c r="FB16" t="s">
        <v>288</v>
      </c>
      <c r="FD16" t="s">
        <v>275</v>
      </c>
      <c r="FE16" t="s">
        <v>275</v>
      </c>
      <c r="FF16" t="s">
        <v>272</v>
      </c>
      <c r="FG16" t="s">
        <v>272</v>
      </c>
      <c r="FH16" t="s">
        <v>272</v>
      </c>
      <c r="FI16" t="s">
        <v>272</v>
      </c>
      <c r="FJ16" t="s">
        <v>272</v>
      </c>
      <c r="FK16" t="s">
        <v>274</v>
      </c>
      <c r="FL16" t="s">
        <v>274</v>
      </c>
      <c r="FM16" t="s">
        <v>274</v>
      </c>
      <c r="FN16" t="s">
        <v>272</v>
      </c>
      <c r="FO16" t="s">
        <v>270</v>
      </c>
      <c r="FP16" t="s">
        <v>279</v>
      </c>
      <c r="FQ16" t="s">
        <v>274</v>
      </c>
      <c r="FR16" t="s">
        <v>274</v>
      </c>
    </row>
    <row r="17" spans="1:174" x14ac:dyDescent="0.25">
      <c r="A17">
        <v>1</v>
      </c>
      <c r="B17">
        <v>1607725389</v>
      </c>
      <c r="C17">
        <v>0</v>
      </c>
      <c r="D17" t="s">
        <v>289</v>
      </c>
      <c r="E17" t="s">
        <v>290</v>
      </c>
      <c r="F17" t="s">
        <v>291</v>
      </c>
      <c r="G17" t="s">
        <v>292</v>
      </c>
      <c r="H17">
        <v>1607725381</v>
      </c>
      <c r="I17">
        <f t="shared" ref="I17:I31" si="0">(J17)/1000</f>
        <v>1.2712473211387186E-3</v>
      </c>
      <c r="J17">
        <f t="shared" ref="J17:J31" si="1">1000*CA17*AH17*(BW17-BX17)/(100*BP17*(1000-AH17*BW17))</f>
        <v>1.2712473211387185</v>
      </c>
      <c r="K17">
        <f t="shared" ref="K17:K31" si="2">CA17*AH17*(BV17-BU17*(1000-AH17*BX17)/(1000-AH17*BW17))/(100*BP17)</f>
        <v>8.1764691381435046</v>
      </c>
      <c r="L17">
        <f t="shared" ref="L17:L31" si="3">BU17 - IF(AH17&gt;1, K17*BP17*100/(AJ17*CI17), 0)</f>
        <v>401.22180645161302</v>
      </c>
      <c r="M17">
        <f t="shared" ref="M17:M31" si="4">((S17-I17/2)*L17-K17)/(S17+I17/2)</f>
        <v>204.50081308582384</v>
      </c>
      <c r="N17">
        <f t="shared" ref="N17:N31" si="5">M17*(CB17+CC17)/1000</f>
        <v>20.870412154459835</v>
      </c>
      <c r="O17">
        <f t="shared" ref="O17:O31" si="6">(BU17 - IF(AH17&gt;1, K17*BP17*100/(AJ17*CI17), 0))*(CB17+CC17)/1000</f>
        <v>40.946851700231917</v>
      </c>
      <c r="P17">
        <f t="shared" ref="P17:P31" si="7">2/((1/R17-1/Q17)+SIGN(R17)*SQRT((1/R17-1/Q17)*(1/R17-1/Q17) + 4*BQ17/((BQ17+1)*(BQ17+1))*(2*1/R17*1/Q17-1/Q17*1/Q17)))</f>
        <v>7.0420167658887145E-2</v>
      </c>
      <c r="Q17">
        <f t="shared" ref="Q17:Q31" si="8">IF(LEFT(BR17,1)&lt;&gt;"0",IF(LEFT(BR17,1)="1",3,BS17),$D$5+$E$5*(CI17*CB17/($K$5*1000))+$F$5*(CI17*CB17/($K$5*1000))*MAX(MIN(BP17,$J$5),$I$5)*MAX(MIN(BP17,$J$5),$I$5)+$G$5*MAX(MIN(BP17,$J$5),$I$5)*(CI17*CB17/($K$5*1000))+$H$5*(CI17*CB17/($K$5*1000))*(CI17*CB17/($K$5*1000)))</f>
        <v>2.9624885908357861</v>
      </c>
      <c r="R17">
        <f t="shared" ref="R17:R31" si="9">I17*(1000-(1000*0.61365*EXP(17.502*V17/(240.97+V17))/(CB17+CC17)+BW17)/2)/(1000*0.61365*EXP(17.502*V17/(240.97+V17))/(CB17+CC17)-BW17)</f>
        <v>6.9503274216548186E-2</v>
      </c>
      <c r="S17">
        <f t="shared" ref="S17:S31" si="10">1/((BQ17+1)/(P17/1.6)+1/(Q17/1.37)) + BQ17/((BQ17+1)/(P17/1.6) + BQ17/(Q17/1.37))</f>
        <v>4.3520930940726107E-2</v>
      </c>
      <c r="T17">
        <f t="shared" ref="T17:T31" si="11">(BM17*BO17)</f>
        <v>231.2915575216995</v>
      </c>
      <c r="U17">
        <f t="shared" ref="U17:U31" si="12">(CD17+(T17+2*0.95*0.0000000567*(((CD17+$B$7)+273)^4-(CD17+273)^4)-44100*I17)/(1.84*29.3*Q17+8*0.95*0.0000000567*(CD17+273)^3))</f>
        <v>28.901524852195003</v>
      </c>
      <c r="V17">
        <f t="shared" ref="V17:V31" si="13">($C$7*CE17+$D$7*CF17+$E$7*U17)</f>
        <v>28.1733096774194</v>
      </c>
      <c r="W17">
        <f t="shared" ref="W17:W31" si="14">0.61365*EXP(17.502*V17/(240.97+V17))</f>
        <v>3.8333497063458903</v>
      </c>
      <c r="X17">
        <f t="shared" ref="X17:X31" si="15">(Y17/Z17*100)</f>
        <v>53.612036722046327</v>
      </c>
      <c r="Y17">
        <f t="shared" ref="Y17:Y31" si="16">BW17*(CB17+CC17)/1000</f>
        <v>2.0202412798879061</v>
      </c>
      <c r="Z17">
        <f t="shared" ref="Z17:Z31" si="17">0.61365*EXP(17.502*CD17/(240.97+CD17))</f>
        <v>3.768260643336355</v>
      </c>
      <c r="AA17">
        <f t="shared" ref="AA17:AA31" si="18">(W17-BW17*(CB17+CC17)/1000)</f>
        <v>1.8131084264579842</v>
      </c>
      <c r="AB17">
        <f t="shared" ref="AB17:AB31" si="19">(-I17*44100)</f>
        <v>-56.062006862217487</v>
      </c>
      <c r="AC17">
        <f t="shared" ref="AC17:AC31" si="20">2*29.3*Q17*0.92*(CD17-V17)</f>
        <v>-46.927487064357798</v>
      </c>
      <c r="AD17">
        <f t="shared" ref="AD17:AD31" si="21">2*0.95*0.0000000567*(((CD17+$B$7)+273)^4-(V17+273)^4)</f>
        <v>-3.4537879588672369</v>
      </c>
      <c r="AE17">
        <f t="shared" ref="AE17:AE31" si="22">T17+AD17+AB17+AC17</f>
        <v>124.848275636257</v>
      </c>
      <c r="AF17">
        <v>0</v>
      </c>
      <c r="AG17">
        <v>0</v>
      </c>
      <c r="AH17">
        <f t="shared" ref="AH17:AH31" si="23">IF(AF17*$H$13&gt;=AJ17,1,(AJ17/(AJ17-AF17*$H$13)))</f>
        <v>1</v>
      </c>
      <c r="AI17">
        <f t="shared" ref="AI17:AI31" si="24">(AH17-1)*100</f>
        <v>0</v>
      </c>
      <c r="AJ17">
        <f t="shared" ref="AJ17:AJ31" si="25">MAX(0,($B$13+$C$13*CI17)/(1+$D$13*CI17)*CB17/(CD17+273)*$E$13)</f>
        <v>53720.392729064115</v>
      </c>
      <c r="AK17" t="s">
        <v>293</v>
      </c>
      <c r="AL17">
        <v>10143.9</v>
      </c>
      <c r="AM17">
        <v>715.47692307692296</v>
      </c>
      <c r="AN17">
        <v>3262.08</v>
      </c>
      <c r="AO17">
        <f t="shared" ref="AO17:AO31" si="26">1-AM17/AN17</f>
        <v>0.78066849277855754</v>
      </c>
      <c r="AP17">
        <v>-0.57774747981622299</v>
      </c>
      <c r="AQ17" t="s">
        <v>294</v>
      </c>
      <c r="AR17">
        <v>15448.4</v>
      </c>
      <c r="AS17">
        <v>892.90726923076897</v>
      </c>
      <c r="AT17">
        <v>1042.4000000000001</v>
      </c>
      <c r="AU17">
        <f t="shared" ref="AU17:AU31" si="27">1-AS17/AT17</f>
        <v>0.14341205944861002</v>
      </c>
      <c r="AV17">
        <v>0.5</v>
      </c>
      <c r="AW17">
        <f t="shared" ref="AW17:AW31" si="28">BM17</f>
        <v>1180.1860428584548</v>
      </c>
      <c r="AX17">
        <f t="shared" ref="AX17:AX31" si="29">K17</f>
        <v>8.1764691381435046</v>
      </c>
      <c r="AY17">
        <f t="shared" ref="AY17:AY31" si="30">AU17*AV17*AW17</f>
        <v>84.626455469418261</v>
      </c>
      <c r="AZ17">
        <f t="shared" ref="AZ17:AZ31" si="31">(AX17-AP17)/AW17</f>
        <v>7.4176581488429455E-3</v>
      </c>
      <c r="BA17">
        <f t="shared" ref="BA17:BA31" si="32">(AN17-AT17)/AT17</f>
        <v>2.129393706830391</v>
      </c>
      <c r="BB17" t="s">
        <v>295</v>
      </c>
      <c r="BC17">
        <v>892.90726923076897</v>
      </c>
      <c r="BD17">
        <v>591.38</v>
      </c>
      <c r="BE17">
        <f t="shared" ref="BE17:BE31" si="33">1-BD17/AT17</f>
        <v>0.43267459708365319</v>
      </c>
      <c r="BF17">
        <f t="shared" ref="BF17:BF31" si="34">(AT17-BC17)/(AT17-BD17)</f>
        <v>0.3314547708953729</v>
      </c>
      <c r="BG17">
        <f t="shared" ref="BG17:BG31" si="35">(AN17-AT17)/(AN17-BD17)</f>
        <v>0.83112292657355746</v>
      </c>
      <c r="BH17">
        <f t="shared" ref="BH17:BH31" si="36">(AT17-BC17)/(AT17-AM17)</f>
        <v>0.45727188235294192</v>
      </c>
      <c r="BI17">
        <f t="shared" ref="BI17:BI31" si="37">(AN17-AT17)/(AN17-AM17)</f>
        <v>0.87162385850955593</v>
      </c>
      <c r="BJ17">
        <f t="shared" ref="BJ17:BJ31" si="38">(BF17*BD17/BC17)</f>
        <v>0.21952528461434889</v>
      </c>
      <c r="BK17">
        <f t="shared" ref="BK17:BK31" si="39">(1-BJ17)</f>
        <v>0.78047471538565105</v>
      </c>
      <c r="BL17">
        <f t="shared" ref="BL17:BL31" si="40">$B$11*CJ17+$C$11*CK17+$F$11*CL17*(1-CO17)</f>
        <v>1400.00096774194</v>
      </c>
      <c r="BM17">
        <f t="shared" ref="BM17:BM31" si="41">BL17*BN17</f>
        <v>1180.1860428584548</v>
      </c>
      <c r="BN17">
        <f t="shared" ref="BN17:BN31" si="42">($B$11*$D$9+$C$11*$D$9+$F$11*((CY17+CQ17)/MAX(CY17+CQ17+CZ17, 0.1)*$I$9+CZ17/MAX(CY17+CQ17+CZ17, 0.1)*$J$9))/($B$11+$C$11+$F$11)</f>
        <v>0.84298944790157926</v>
      </c>
      <c r="BO17">
        <f t="shared" ref="BO17:BO31" si="43">($B$11*$K$9+$C$11*$K$9+$F$11*((CY17+CQ17)/MAX(CY17+CQ17+CZ17, 0.1)*$P$9+CZ17/MAX(CY17+CQ17+CZ17, 0.1)*$Q$9))/($B$11+$C$11+$F$11)</f>
        <v>0.19597889580315886</v>
      </c>
      <c r="BP17">
        <v>6</v>
      </c>
      <c r="BQ17">
        <v>0.5</v>
      </c>
      <c r="BR17" t="s">
        <v>296</v>
      </c>
      <c r="BS17">
        <v>2</v>
      </c>
      <c r="BT17">
        <v>1607725381</v>
      </c>
      <c r="BU17">
        <v>401.22180645161302</v>
      </c>
      <c r="BV17">
        <v>411.64377419354798</v>
      </c>
      <c r="BW17">
        <v>19.795535483870999</v>
      </c>
      <c r="BX17">
        <v>18.300503225806501</v>
      </c>
      <c r="BY17">
        <v>400.66580645161298</v>
      </c>
      <c r="BZ17">
        <v>19.561535483871001</v>
      </c>
      <c r="CA17">
        <v>500.08912903225797</v>
      </c>
      <c r="CB17">
        <v>101.95541935483899</v>
      </c>
      <c r="CC17">
        <v>9.9980032258064497E-2</v>
      </c>
      <c r="CD17">
        <v>27.879487096774199</v>
      </c>
      <c r="CE17">
        <v>28.1733096774194</v>
      </c>
      <c r="CF17">
        <v>999.9</v>
      </c>
      <c r="CG17">
        <v>0</v>
      </c>
      <c r="CH17">
        <v>0</v>
      </c>
      <c r="CI17">
        <v>9993.5680645161301</v>
      </c>
      <c r="CJ17">
        <v>0</v>
      </c>
      <c r="CK17">
        <v>188.25929032258099</v>
      </c>
      <c r="CL17">
        <v>1400.00096774194</v>
      </c>
      <c r="CM17">
        <v>0.89999399999999996</v>
      </c>
      <c r="CN17">
        <v>0.100006</v>
      </c>
      <c r="CO17">
        <v>0</v>
      </c>
      <c r="CP17">
        <v>894.37319354838701</v>
      </c>
      <c r="CQ17">
        <v>4.9994800000000001</v>
      </c>
      <c r="CR17">
        <v>12598.961290322601</v>
      </c>
      <c r="CS17">
        <v>11417.554838709701</v>
      </c>
      <c r="CT17">
        <v>46.652999999999999</v>
      </c>
      <c r="CU17">
        <v>48.162999999999997</v>
      </c>
      <c r="CV17">
        <v>47.697193548387098</v>
      </c>
      <c r="CW17">
        <v>47.7296774193548</v>
      </c>
      <c r="CX17">
        <v>48.633000000000003</v>
      </c>
      <c r="CY17">
        <v>1255.49451612903</v>
      </c>
      <c r="CZ17">
        <v>139.50774193548401</v>
      </c>
      <c r="DA17">
        <v>0</v>
      </c>
      <c r="DB17">
        <v>1506.10000014305</v>
      </c>
      <c r="DC17">
        <v>0</v>
      </c>
      <c r="DD17">
        <v>892.90726923076897</v>
      </c>
      <c r="DE17">
        <v>-136.762974374295</v>
      </c>
      <c r="DF17">
        <v>-1900.14700838925</v>
      </c>
      <c r="DG17">
        <v>12578.4346153846</v>
      </c>
      <c r="DH17">
        <v>15</v>
      </c>
      <c r="DI17">
        <v>1607725412.5</v>
      </c>
      <c r="DJ17" t="s">
        <v>297</v>
      </c>
      <c r="DK17">
        <v>1607725412.5</v>
      </c>
      <c r="DL17">
        <v>1607725412</v>
      </c>
      <c r="DM17">
        <v>19</v>
      </c>
      <c r="DN17">
        <v>-0.74299999999999999</v>
      </c>
      <c r="DO17">
        <v>2.1000000000000001E-2</v>
      </c>
      <c r="DP17">
        <v>0.55600000000000005</v>
      </c>
      <c r="DQ17">
        <v>0.23400000000000001</v>
      </c>
      <c r="DR17">
        <v>411</v>
      </c>
      <c r="DS17">
        <v>18</v>
      </c>
      <c r="DT17">
        <v>0.13</v>
      </c>
      <c r="DU17">
        <v>0.04</v>
      </c>
      <c r="DV17">
        <v>7.5003208300157098</v>
      </c>
      <c r="DW17">
        <v>2.3737138485427698</v>
      </c>
      <c r="DX17">
        <v>0.18308959385885101</v>
      </c>
      <c r="DY17">
        <v>0</v>
      </c>
      <c r="DZ17">
        <v>-9.6599263333333294</v>
      </c>
      <c r="EA17">
        <v>-2.9746088542825602</v>
      </c>
      <c r="EB17">
        <v>0.22144473680030299</v>
      </c>
      <c r="EC17">
        <v>0</v>
      </c>
      <c r="ED17">
        <v>1.53565833333333</v>
      </c>
      <c r="EE17">
        <v>-1.57535038932375E-3</v>
      </c>
      <c r="EF17">
        <v>1.3204041826484599E-2</v>
      </c>
      <c r="EG17">
        <v>1</v>
      </c>
      <c r="EH17">
        <v>1</v>
      </c>
      <c r="EI17">
        <v>3</v>
      </c>
      <c r="EJ17" t="s">
        <v>298</v>
      </c>
      <c r="EK17">
        <v>100</v>
      </c>
      <c r="EL17">
        <v>100</v>
      </c>
      <c r="EM17">
        <v>0.55600000000000005</v>
      </c>
      <c r="EN17">
        <v>0.23400000000000001</v>
      </c>
      <c r="EO17">
        <v>1.4742799594770499</v>
      </c>
      <c r="EP17">
        <v>-1.6043650578588901E-5</v>
      </c>
      <c r="EQ17">
        <v>-1.15305589960158E-6</v>
      </c>
      <c r="ER17">
        <v>3.6581349982770798E-10</v>
      </c>
      <c r="ES17">
        <v>-6.3046880851881704E-2</v>
      </c>
      <c r="ET17">
        <v>-1.48585495900011E-2</v>
      </c>
      <c r="EU17">
        <v>2.0620247853856302E-3</v>
      </c>
      <c r="EV17">
        <v>-2.1578943166311499E-5</v>
      </c>
      <c r="EW17">
        <v>18</v>
      </c>
      <c r="EX17">
        <v>2225</v>
      </c>
      <c r="EY17">
        <v>1</v>
      </c>
      <c r="EZ17">
        <v>25</v>
      </c>
      <c r="FA17">
        <v>27.1</v>
      </c>
      <c r="FB17">
        <v>27.2</v>
      </c>
      <c r="FC17">
        <v>2</v>
      </c>
      <c r="FD17">
        <v>506.43900000000002</v>
      </c>
      <c r="FE17">
        <v>487.65800000000002</v>
      </c>
      <c r="FF17">
        <v>25.253599999999999</v>
      </c>
      <c r="FG17">
        <v>31.493099999999998</v>
      </c>
      <c r="FH17">
        <v>29.999700000000001</v>
      </c>
      <c r="FI17">
        <v>31.563500000000001</v>
      </c>
      <c r="FJ17">
        <v>31.608799999999999</v>
      </c>
      <c r="FK17">
        <v>19.436199999999999</v>
      </c>
      <c r="FL17">
        <v>34.771099999999997</v>
      </c>
      <c r="FM17">
        <v>56.796300000000002</v>
      </c>
      <c r="FN17">
        <v>25.272600000000001</v>
      </c>
      <c r="FO17">
        <v>411.22500000000002</v>
      </c>
      <c r="FP17">
        <v>18.388999999999999</v>
      </c>
      <c r="FQ17">
        <v>98.369500000000002</v>
      </c>
      <c r="FR17">
        <v>102.327</v>
      </c>
    </row>
    <row r="18" spans="1:174" x14ac:dyDescent="0.25">
      <c r="A18">
        <v>2</v>
      </c>
      <c r="B18">
        <v>1607725533.5</v>
      </c>
      <c r="C18">
        <v>144.5</v>
      </c>
      <c r="D18" t="s">
        <v>299</v>
      </c>
      <c r="E18" t="s">
        <v>300</v>
      </c>
      <c r="F18" t="s">
        <v>291</v>
      </c>
      <c r="G18" t="s">
        <v>292</v>
      </c>
      <c r="H18">
        <v>1607725525.5</v>
      </c>
      <c r="I18">
        <f t="shared" si="0"/>
        <v>1.5610073035774775E-3</v>
      </c>
      <c r="J18">
        <f t="shared" si="1"/>
        <v>1.5610073035774774</v>
      </c>
      <c r="K18">
        <f t="shared" si="2"/>
        <v>-0.65978291153385682</v>
      </c>
      <c r="L18">
        <f t="shared" si="3"/>
        <v>49.572780645161302</v>
      </c>
      <c r="M18">
        <f t="shared" si="4"/>
        <v>60.170579642638181</v>
      </c>
      <c r="N18">
        <f t="shared" si="5"/>
        <v>6.1407581828422924</v>
      </c>
      <c r="O18">
        <f t="shared" si="6"/>
        <v>5.0591910565093769</v>
      </c>
      <c r="P18">
        <f t="shared" si="7"/>
        <v>8.7899992555150713E-2</v>
      </c>
      <c r="Q18">
        <f t="shared" si="8"/>
        <v>2.9645660493152981</v>
      </c>
      <c r="R18">
        <f t="shared" si="9"/>
        <v>8.6477361124393026E-2</v>
      </c>
      <c r="S18">
        <f t="shared" si="10"/>
        <v>5.4174250540734978E-2</v>
      </c>
      <c r="T18">
        <f t="shared" si="11"/>
        <v>231.28608282681202</v>
      </c>
      <c r="U18">
        <f t="shared" si="12"/>
        <v>28.940850066924362</v>
      </c>
      <c r="V18">
        <f t="shared" si="13"/>
        <v>28.2554290322581</v>
      </c>
      <c r="W18">
        <f t="shared" si="14"/>
        <v>3.8517156506233374</v>
      </c>
      <c r="X18">
        <f t="shared" si="15"/>
        <v>54.379019018138365</v>
      </c>
      <c r="Y18">
        <f t="shared" si="16"/>
        <v>2.0628830445220512</v>
      </c>
      <c r="Z18">
        <f t="shared" si="17"/>
        <v>3.7935275070592342</v>
      </c>
      <c r="AA18">
        <f t="shared" si="18"/>
        <v>1.7888326061012862</v>
      </c>
      <c r="AB18">
        <f t="shared" si="19"/>
        <v>-68.840422087766754</v>
      </c>
      <c r="AC18">
        <f t="shared" si="20"/>
        <v>-41.772247219268699</v>
      </c>
      <c r="AD18">
        <f t="shared" si="21"/>
        <v>-3.0752282026319344</v>
      </c>
      <c r="AE18">
        <f t="shared" si="22"/>
        <v>117.59818531714461</v>
      </c>
      <c r="AF18">
        <v>0</v>
      </c>
      <c r="AG18">
        <v>0</v>
      </c>
      <c r="AH18">
        <f t="shared" si="23"/>
        <v>1</v>
      </c>
      <c r="AI18">
        <f t="shared" si="24"/>
        <v>0</v>
      </c>
      <c r="AJ18">
        <f t="shared" si="25"/>
        <v>53760.621358567842</v>
      </c>
      <c r="AK18" t="s">
        <v>293</v>
      </c>
      <c r="AL18">
        <v>10143.9</v>
      </c>
      <c r="AM18">
        <v>715.47692307692296</v>
      </c>
      <c r="AN18">
        <v>3262.08</v>
      </c>
      <c r="AO18">
        <f t="shared" si="26"/>
        <v>0.78066849277855754</v>
      </c>
      <c r="AP18">
        <v>-0.57774747981622299</v>
      </c>
      <c r="AQ18" t="s">
        <v>301</v>
      </c>
      <c r="AR18">
        <v>15446.4</v>
      </c>
      <c r="AS18">
        <v>731.28200000000004</v>
      </c>
      <c r="AT18">
        <v>807.34</v>
      </c>
      <c r="AU18">
        <f t="shared" si="27"/>
        <v>9.4208140312631583E-2</v>
      </c>
      <c r="AV18">
        <v>0.5</v>
      </c>
      <c r="AW18">
        <f t="shared" si="28"/>
        <v>1180.1592596189796</v>
      </c>
      <c r="AX18">
        <f t="shared" si="29"/>
        <v>-0.65978291153385682</v>
      </c>
      <c r="AY18">
        <f t="shared" si="30"/>
        <v>55.590304560718117</v>
      </c>
      <c r="AZ18">
        <f t="shared" si="31"/>
        <v>-6.9512170538846928E-5</v>
      </c>
      <c r="BA18">
        <f t="shared" si="32"/>
        <v>3.0405281541853491</v>
      </c>
      <c r="BB18" t="s">
        <v>302</v>
      </c>
      <c r="BC18">
        <v>731.28200000000004</v>
      </c>
      <c r="BD18">
        <v>525.83000000000004</v>
      </c>
      <c r="BE18">
        <f t="shared" si="33"/>
        <v>0.34868828498526017</v>
      </c>
      <c r="BF18">
        <f t="shared" si="34"/>
        <v>0.27017867926539019</v>
      </c>
      <c r="BG18">
        <f t="shared" si="35"/>
        <v>0.8971183188670625</v>
      </c>
      <c r="BH18">
        <f t="shared" si="36"/>
        <v>0.82794962402237304</v>
      </c>
      <c r="BI18">
        <f t="shared" si="37"/>
        <v>0.96392721042571328</v>
      </c>
      <c r="BJ18">
        <f t="shared" si="38"/>
        <v>0.19427259924094964</v>
      </c>
      <c r="BK18">
        <f t="shared" si="39"/>
        <v>0.80572740075905036</v>
      </c>
      <c r="BL18">
        <f t="shared" si="40"/>
        <v>1399.9693548387099</v>
      </c>
      <c r="BM18">
        <f t="shared" si="41"/>
        <v>1180.1592596189796</v>
      </c>
      <c r="BN18">
        <f t="shared" si="42"/>
        <v>0.84298935225974669</v>
      </c>
      <c r="BO18">
        <f t="shared" si="43"/>
        <v>0.19597870451949334</v>
      </c>
      <c r="BP18">
        <v>6</v>
      </c>
      <c r="BQ18">
        <v>0.5</v>
      </c>
      <c r="BR18" t="s">
        <v>296</v>
      </c>
      <c r="BS18">
        <v>2</v>
      </c>
      <c r="BT18">
        <v>1607725525.5</v>
      </c>
      <c r="BU18">
        <v>49.572780645161302</v>
      </c>
      <c r="BV18">
        <v>48.8740290322581</v>
      </c>
      <c r="BW18">
        <v>20.213280645161301</v>
      </c>
      <c r="BX18">
        <v>18.378270967741901</v>
      </c>
      <c r="BY18">
        <v>48.844612903225801</v>
      </c>
      <c r="BZ18">
        <v>19.904387096774201</v>
      </c>
      <c r="CA18">
        <v>500.09138709677399</v>
      </c>
      <c r="CB18">
        <v>101.955870967742</v>
      </c>
      <c r="CC18">
        <v>9.9954641935483896E-2</v>
      </c>
      <c r="CD18">
        <v>27.994067741935499</v>
      </c>
      <c r="CE18">
        <v>28.2554290322581</v>
      </c>
      <c r="CF18">
        <v>999.9</v>
      </c>
      <c r="CG18">
        <v>0</v>
      </c>
      <c r="CH18">
        <v>0</v>
      </c>
      <c r="CI18">
        <v>10005.295483870999</v>
      </c>
      <c r="CJ18">
        <v>0</v>
      </c>
      <c r="CK18">
        <v>186.98735483870999</v>
      </c>
      <c r="CL18">
        <v>1399.9693548387099</v>
      </c>
      <c r="CM18">
        <v>0.89999967741935505</v>
      </c>
      <c r="CN18">
        <v>0.10000021935483901</v>
      </c>
      <c r="CO18">
        <v>0</v>
      </c>
      <c r="CP18">
        <v>731.45383870967703</v>
      </c>
      <c r="CQ18">
        <v>4.9994800000000001</v>
      </c>
      <c r="CR18">
        <v>10310.816129032301</v>
      </c>
      <c r="CS18">
        <v>11417.3290322581</v>
      </c>
      <c r="CT18">
        <v>46.612806451612897</v>
      </c>
      <c r="CU18">
        <v>48.100612903225802</v>
      </c>
      <c r="CV18">
        <v>47.624935483870999</v>
      </c>
      <c r="CW18">
        <v>47.633000000000003</v>
      </c>
      <c r="CX18">
        <v>48.580290322580602</v>
      </c>
      <c r="CY18">
        <v>1255.4693548387099</v>
      </c>
      <c r="CZ18">
        <v>139.5</v>
      </c>
      <c r="DA18">
        <v>0</v>
      </c>
      <c r="DB18">
        <v>144</v>
      </c>
      <c r="DC18">
        <v>0</v>
      </c>
      <c r="DD18">
        <v>731.28200000000004</v>
      </c>
      <c r="DE18">
        <v>-12.8097777740771</v>
      </c>
      <c r="DF18">
        <v>-189.480341861997</v>
      </c>
      <c r="DG18">
        <v>10308.4115384615</v>
      </c>
      <c r="DH18">
        <v>15</v>
      </c>
      <c r="DI18">
        <v>1607725412.5</v>
      </c>
      <c r="DJ18" t="s">
        <v>297</v>
      </c>
      <c r="DK18">
        <v>1607725412.5</v>
      </c>
      <c r="DL18">
        <v>1607725412</v>
      </c>
      <c r="DM18">
        <v>19</v>
      </c>
      <c r="DN18">
        <v>-0.74299999999999999</v>
      </c>
      <c r="DO18">
        <v>2.1000000000000001E-2</v>
      </c>
      <c r="DP18">
        <v>0.55600000000000005</v>
      </c>
      <c r="DQ18">
        <v>0.23400000000000001</v>
      </c>
      <c r="DR18">
        <v>411</v>
      </c>
      <c r="DS18">
        <v>18</v>
      </c>
      <c r="DT18">
        <v>0.13</v>
      </c>
      <c r="DU18">
        <v>0.04</v>
      </c>
      <c r="DV18">
        <v>-0.65845811547035005</v>
      </c>
      <c r="DW18">
        <v>-0.58659195519386698</v>
      </c>
      <c r="DX18">
        <v>4.6352475681750098E-2</v>
      </c>
      <c r="DY18">
        <v>0</v>
      </c>
      <c r="DZ18">
        <v>0.70133783333333299</v>
      </c>
      <c r="EA18">
        <v>0.65423612903225703</v>
      </c>
      <c r="EB18">
        <v>5.2886451041883602E-2</v>
      </c>
      <c r="EC18">
        <v>0</v>
      </c>
      <c r="ED18">
        <v>1.8365923333333301</v>
      </c>
      <c r="EE18">
        <v>0.39616204671857502</v>
      </c>
      <c r="EF18">
        <v>3.1023936746038899E-2</v>
      </c>
      <c r="EG18">
        <v>0</v>
      </c>
      <c r="EH18">
        <v>0</v>
      </c>
      <c r="EI18">
        <v>3</v>
      </c>
      <c r="EJ18" t="s">
        <v>303</v>
      </c>
      <c r="EK18">
        <v>100</v>
      </c>
      <c r="EL18">
        <v>100</v>
      </c>
      <c r="EM18">
        <v>0.72799999999999998</v>
      </c>
      <c r="EN18">
        <v>0.30959999999999999</v>
      </c>
      <c r="EO18">
        <v>0.73166256012515796</v>
      </c>
      <c r="EP18">
        <v>-1.6043650578588901E-5</v>
      </c>
      <c r="EQ18">
        <v>-1.15305589960158E-6</v>
      </c>
      <c r="ER18">
        <v>3.6581349982770798E-10</v>
      </c>
      <c r="ES18">
        <v>-4.2136132942419802E-2</v>
      </c>
      <c r="ET18">
        <v>-1.48585495900011E-2</v>
      </c>
      <c r="EU18">
        <v>2.0620247853856302E-3</v>
      </c>
      <c r="EV18">
        <v>-2.1578943166311499E-5</v>
      </c>
      <c r="EW18">
        <v>18</v>
      </c>
      <c r="EX18">
        <v>2225</v>
      </c>
      <c r="EY18">
        <v>1</v>
      </c>
      <c r="EZ18">
        <v>25</v>
      </c>
      <c r="FA18">
        <v>2</v>
      </c>
      <c r="FB18">
        <v>2</v>
      </c>
      <c r="FC18">
        <v>2</v>
      </c>
      <c r="FD18">
        <v>506.60700000000003</v>
      </c>
      <c r="FE18">
        <v>487.92099999999999</v>
      </c>
      <c r="FF18">
        <v>24.875499999999999</v>
      </c>
      <c r="FG18">
        <v>31.322600000000001</v>
      </c>
      <c r="FH18">
        <v>29.999700000000001</v>
      </c>
      <c r="FI18">
        <v>31.421700000000001</v>
      </c>
      <c r="FJ18">
        <v>31.470800000000001</v>
      </c>
      <c r="FK18">
        <v>5.0495700000000001</v>
      </c>
      <c r="FL18">
        <v>32.323500000000003</v>
      </c>
      <c r="FM18">
        <v>53.783900000000003</v>
      </c>
      <c r="FN18">
        <v>24.878299999999999</v>
      </c>
      <c r="FO18">
        <v>49.006900000000002</v>
      </c>
      <c r="FP18">
        <v>18.292300000000001</v>
      </c>
      <c r="FQ18">
        <v>98.393600000000006</v>
      </c>
      <c r="FR18">
        <v>102.346</v>
      </c>
    </row>
    <row r="19" spans="1:174" x14ac:dyDescent="0.25">
      <c r="A19">
        <v>3</v>
      </c>
      <c r="B19">
        <v>1607725654</v>
      </c>
      <c r="C19">
        <v>265</v>
      </c>
      <c r="D19" t="s">
        <v>304</v>
      </c>
      <c r="E19" t="s">
        <v>305</v>
      </c>
      <c r="F19" t="s">
        <v>291</v>
      </c>
      <c r="G19" t="s">
        <v>292</v>
      </c>
      <c r="H19">
        <v>1607725646</v>
      </c>
      <c r="I19">
        <f t="shared" si="0"/>
        <v>2.3499564705700615E-3</v>
      </c>
      <c r="J19">
        <f t="shared" si="1"/>
        <v>2.3499564705700613</v>
      </c>
      <c r="K19">
        <f t="shared" si="2"/>
        <v>0.40522107816856362</v>
      </c>
      <c r="L19">
        <f t="shared" si="3"/>
        <v>79.897145161290297</v>
      </c>
      <c r="M19">
        <f t="shared" si="4"/>
        <v>72.768303021729409</v>
      </c>
      <c r="N19">
        <f t="shared" si="5"/>
        <v>7.4266655867996505</v>
      </c>
      <c r="O19">
        <f t="shared" si="6"/>
        <v>8.1542286107139859</v>
      </c>
      <c r="P19">
        <f t="shared" si="7"/>
        <v>0.13402571809081373</v>
      </c>
      <c r="Q19">
        <f t="shared" si="8"/>
        <v>2.9635122686554745</v>
      </c>
      <c r="R19">
        <f t="shared" si="9"/>
        <v>0.13074714742197918</v>
      </c>
      <c r="S19">
        <f t="shared" si="10"/>
        <v>8.2004853750297299E-2</v>
      </c>
      <c r="T19">
        <f t="shared" si="11"/>
        <v>231.28803899480403</v>
      </c>
      <c r="U19">
        <f t="shared" si="12"/>
        <v>28.726499547185334</v>
      </c>
      <c r="V19">
        <f t="shared" si="13"/>
        <v>28.169245161290299</v>
      </c>
      <c r="W19">
        <f t="shared" si="14"/>
        <v>3.8324426673802856</v>
      </c>
      <c r="X19">
        <f t="shared" si="15"/>
        <v>54.10248976014644</v>
      </c>
      <c r="Y19">
        <f t="shared" si="16"/>
        <v>2.0509774950067219</v>
      </c>
      <c r="Z19">
        <f t="shared" si="17"/>
        <v>3.790911479488944</v>
      </c>
      <c r="AA19">
        <f t="shared" si="18"/>
        <v>1.7814651723735637</v>
      </c>
      <c r="AB19">
        <f t="shared" si="19"/>
        <v>-103.63308035213971</v>
      </c>
      <c r="AC19">
        <f t="shared" si="20"/>
        <v>-29.878325481368808</v>
      </c>
      <c r="AD19">
        <f t="shared" si="21"/>
        <v>-2.1993181735040137</v>
      </c>
      <c r="AE19">
        <f t="shared" si="22"/>
        <v>95.577314987791482</v>
      </c>
      <c r="AF19">
        <v>0</v>
      </c>
      <c r="AG19">
        <v>0</v>
      </c>
      <c r="AH19">
        <f t="shared" si="23"/>
        <v>1</v>
      </c>
      <c r="AI19">
        <f t="shared" si="24"/>
        <v>0</v>
      </c>
      <c r="AJ19">
        <f t="shared" si="25"/>
        <v>53732.025362855988</v>
      </c>
      <c r="AK19" t="s">
        <v>293</v>
      </c>
      <c r="AL19">
        <v>10143.9</v>
      </c>
      <c r="AM19">
        <v>715.47692307692296</v>
      </c>
      <c r="AN19">
        <v>3262.08</v>
      </c>
      <c r="AO19">
        <f t="shared" si="26"/>
        <v>0.78066849277855754</v>
      </c>
      <c r="AP19">
        <v>-0.57774747981622299</v>
      </c>
      <c r="AQ19" t="s">
        <v>306</v>
      </c>
      <c r="AR19">
        <v>15446.7</v>
      </c>
      <c r="AS19">
        <v>714.91784615384597</v>
      </c>
      <c r="AT19">
        <v>790.15</v>
      </c>
      <c r="AU19">
        <f t="shared" si="27"/>
        <v>9.5212496166745542E-2</v>
      </c>
      <c r="AV19">
        <v>0.5</v>
      </c>
      <c r="AW19">
        <f t="shared" si="28"/>
        <v>1180.1695563931628</v>
      </c>
      <c r="AX19">
        <f t="shared" si="29"/>
        <v>0.40522107816856362</v>
      </c>
      <c r="AY19">
        <f t="shared" si="30"/>
        <v>56.183444682096898</v>
      </c>
      <c r="AZ19">
        <f t="shared" si="31"/>
        <v>8.3290452008348505E-4</v>
      </c>
      <c r="BA19">
        <f t="shared" si="32"/>
        <v>3.1284313105106625</v>
      </c>
      <c r="BB19" t="s">
        <v>307</v>
      </c>
      <c r="BC19">
        <v>714.91784615384597</v>
      </c>
      <c r="BD19">
        <v>529.54999999999995</v>
      </c>
      <c r="BE19">
        <f t="shared" si="33"/>
        <v>0.32981079541859148</v>
      </c>
      <c r="BF19">
        <f t="shared" si="34"/>
        <v>0.28868823425231771</v>
      </c>
      <c r="BG19">
        <f t="shared" si="35"/>
        <v>0.90463050725884075</v>
      </c>
      <c r="BH19">
        <f t="shared" si="36"/>
        <v>1.0074869945918112</v>
      </c>
      <c r="BI19">
        <f t="shared" si="37"/>
        <v>0.97067737897603557</v>
      </c>
      <c r="BJ19">
        <f t="shared" si="38"/>
        <v>0.21383555505119828</v>
      </c>
      <c r="BK19">
        <f t="shared" si="39"/>
        <v>0.78616444494880167</v>
      </c>
      <c r="BL19">
        <f t="shared" si="40"/>
        <v>1399.9816129032299</v>
      </c>
      <c r="BM19">
        <f t="shared" si="41"/>
        <v>1180.1695563931628</v>
      </c>
      <c r="BN19">
        <f t="shared" si="42"/>
        <v>0.84298932608534116</v>
      </c>
      <c r="BO19">
        <f t="shared" si="43"/>
        <v>0.19597865217068225</v>
      </c>
      <c r="BP19">
        <v>6</v>
      </c>
      <c r="BQ19">
        <v>0.5</v>
      </c>
      <c r="BR19" t="s">
        <v>296</v>
      </c>
      <c r="BS19">
        <v>2</v>
      </c>
      <c r="BT19">
        <v>1607725646</v>
      </c>
      <c r="BU19">
        <v>79.897145161290297</v>
      </c>
      <c r="BV19">
        <v>80.608580645161297</v>
      </c>
      <c r="BW19">
        <v>20.0959838709677</v>
      </c>
      <c r="BX19">
        <v>17.333232258064498</v>
      </c>
      <c r="BY19">
        <v>79.173793548387096</v>
      </c>
      <c r="BZ19">
        <v>19.791767741935502</v>
      </c>
      <c r="CA19">
        <v>500.09529032258098</v>
      </c>
      <c r="CB19">
        <v>101.959096774193</v>
      </c>
      <c r="CC19">
        <v>9.9976729032258099E-2</v>
      </c>
      <c r="CD19">
        <v>27.982235483871001</v>
      </c>
      <c r="CE19">
        <v>28.169245161290299</v>
      </c>
      <c r="CF19">
        <v>999.9</v>
      </c>
      <c r="CG19">
        <v>0</v>
      </c>
      <c r="CH19">
        <v>0</v>
      </c>
      <c r="CI19">
        <v>9999.0067741935509</v>
      </c>
      <c r="CJ19">
        <v>0</v>
      </c>
      <c r="CK19">
        <v>186.71538709677401</v>
      </c>
      <c r="CL19">
        <v>1399.9816129032299</v>
      </c>
      <c r="CM19">
        <v>0.89999967741935505</v>
      </c>
      <c r="CN19">
        <v>0.10000021935483901</v>
      </c>
      <c r="CO19">
        <v>0</v>
      </c>
      <c r="CP19">
        <v>714.97019354838699</v>
      </c>
      <c r="CQ19">
        <v>4.9994800000000001</v>
      </c>
      <c r="CR19">
        <v>10072.680645161299</v>
      </c>
      <c r="CS19">
        <v>11417.4322580645</v>
      </c>
      <c r="CT19">
        <v>46.598580645161299</v>
      </c>
      <c r="CU19">
        <v>48.078258064516099</v>
      </c>
      <c r="CV19">
        <v>47.5884838709677</v>
      </c>
      <c r="CW19">
        <v>47.612806451612897</v>
      </c>
      <c r="CX19">
        <v>48.570129032258002</v>
      </c>
      <c r="CY19">
        <v>1255.4816129032299</v>
      </c>
      <c r="CZ19">
        <v>139.5</v>
      </c>
      <c r="DA19">
        <v>0</v>
      </c>
      <c r="DB19">
        <v>119.700000047684</v>
      </c>
      <c r="DC19">
        <v>0</v>
      </c>
      <c r="DD19">
        <v>714.91784615384597</v>
      </c>
      <c r="DE19">
        <v>-5.1372991400283201</v>
      </c>
      <c r="DF19">
        <v>-72.659828934110195</v>
      </c>
      <c r="DG19">
        <v>10072.2269230769</v>
      </c>
      <c r="DH19">
        <v>15</v>
      </c>
      <c r="DI19">
        <v>1607725412.5</v>
      </c>
      <c r="DJ19" t="s">
        <v>297</v>
      </c>
      <c r="DK19">
        <v>1607725412.5</v>
      </c>
      <c r="DL19">
        <v>1607725412</v>
      </c>
      <c r="DM19">
        <v>19</v>
      </c>
      <c r="DN19">
        <v>-0.74299999999999999</v>
      </c>
      <c r="DO19">
        <v>2.1000000000000001E-2</v>
      </c>
      <c r="DP19">
        <v>0.55600000000000005</v>
      </c>
      <c r="DQ19">
        <v>0.23400000000000001</v>
      </c>
      <c r="DR19">
        <v>411</v>
      </c>
      <c r="DS19">
        <v>18</v>
      </c>
      <c r="DT19">
        <v>0.13</v>
      </c>
      <c r="DU19">
        <v>0.04</v>
      </c>
      <c r="DV19">
        <v>0.40648724762671801</v>
      </c>
      <c r="DW19">
        <v>0.254513695754358</v>
      </c>
      <c r="DX19">
        <v>2.96155700553501E-2</v>
      </c>
      <c r="DY19">
        <v>1</v>
      </c>
      <c r="DZ19">
        <v>-0.71166223333333301</v>
      </c>
      <c r="EA19">
        <v>-0.41056591768631701</v>
      </c>
      <c r="EB19">
        <v>3.9378607707470897E-2</v>
      </c>
      <c r="EC19">
        <v>0</v>
      </c>
      <c r="ED19">
        <v>2.7605296666666699</v>
      </c>
      <c r="EE19">
        <v>0.70673539488320103</v>
      </c>
      <c r="EF19">
        <v>5.4100560778568202E-2</v>
      </c>
      <c r="EG19">
        <v>0</v>
      </c>
      <c r="EH19">
        <v>1</v>
      </c>
      <c r="EI19">
        <v>3</v>
      </c>
      <c r="EJ19" t="s">
        <v>298</v>
      </c>
      <c r="EK19">
        <v>100</v>
      </c>
      <c r="EL19">
        <v>100</v>
      </c>
      <c r="EM19">
        <v>0.72299999999999998</v>
      </c>
      <c r="EN19">
        <v>0.30370000000000003</v>
      </c>
      <c r="EO19">
        <v>0.73166256012515796</v>
      </c>
      <c r="EP19">
        <v>-1.6043650578588901E-5</v>
      </c>
      <c r="EQ19">
        <v>-1.15305589960158E-6</v>
      </c>
      <c r="ER19">
        <v>3.6581349982770798E-10</v>
      </c>
      <c r="ES19">
        <v>-4.2136132942419802E-2</v>
      </c>
      <c r="ET19">
        <v>-1.48585495900011E-2</v>
      </c>
      <c r="EU19">
        <v>2.0620247853856302E-3</v>
      </c>
      <c r="EV19">
        <v>-2.1578943166311499E-5</v>
      </c>
      <c r="EW19">
        <v>18</v>
      </c>
      <c r="EX19">
        <v>2225</v>
      </c>
      <c r="EY19">
        <v>1</v>
      </c>
      <c r="EZ19">
        <v>25</v>
      </c>
      <c r="FA19">
        <v>4</v>
      </c>
      <c r="FB19">
        <v>4</v>
      </c>
      <c r="FC19">
        <v>2</v>
      </c>
      <c r="FD19">
        <v>506.95400000000001</v>
      </c>
      <c r="FE19">
        <v>487.71</v>
      </c>
      <c r="FF19">
        <v>24.997800000000002</v>
      </c>
      <c r="FG19">
        <v>31.171700000000001</v>
      </c>
      <c r="FH19">
        <v>29.999700000000001</v>
      </c>
      <c r="FI19">
        <v>31.290600000000001</v>
      </c>
      <c r="FJ19">
        <v>31.343499999999999</v>
      </c>
      <c r="FK19">
        <v>6.3506999999999998</v>
      </c>
      <c r="FL19">
        <v>34.130600000000001</v>
      </c>
      <c r="FM19">
        <v>49.989199999999997</v>
      </c>
      <c r="FN19">
        <v>25.002099999999999</v>
      </c>
      <c r="FO19">
        <v>80.617599999999996</v>
      </c>
      <c r="FP19">
        <v>17.1584</v>
      </c>
      <c r="FQ19">
        <v>98.417299999999997</v>
      </c>
      <c r="FR19">
        <v>102.367</v>
      </c>
    </row>
    <row r="20" spans="1:174" x14ac:dyDescent="0.25">
      <c r="A20">
        <v>4</v>
      </c>
      <c r="B20">
        <v>1607725723</v>
      </c>
      <c r="C20">
        <v>334</v>
      </c>
      <c r="D20" t="s">
        <v>308</v>
      </c>
      <c r="E20" t="s">
        <v>309</v>
      </c>
      <c r="F20" t="s">
        <v>291</v>
      </c>
      <c r="G20" t="s">
        <v>292</v>
      </c>
      <c r="H20">
        <v>1607725715.25</v>
      </c>
      <c r="I20">
        <f t="shared" si="0"/>
        <v>2.8000062685306351E-3</v>
      </c>
      <c r="J20">
        <f t="shared" si="1"/>
        <v>2.8000062685306353</v>
      </c>
      <c r="K20">
        <f t="shared" si="2"/>
        <v>1.6009329074236813</v>
      </c>
      <c r="L20">
        <f t="shared" si="3"/>
        <v>99.400886666666693</v>
      </c>
      <c r="M20">
        <f t="shared" si="4"/>
        <v>80.430259985917303</v>
      </c>
      <c r="N20">
        <f t="shared" si="5"/>
        <v>8.2087970285669893</v>
      </c>
      <c r="O20">
        <f t="shared" si="6"/>
        <v>10.144959163990343</v>
      </c>
      <c r="P20">
        <f t="shared" si="7"/>
        <v>0.16027200463291538</v>
      </c>
      <c r="Q20">
        <f t="shared" si="8"/>
        <v>2.9620431899793394</v>
      </c>
      <c r="R20">
        <f t="shared" si="9"/>
        <v>0.15560543799943533</v>
      </c>
      <c r="S20">
        <f t="shared" si="10"/>
        <v>9.7661353394079845E-2</v>
      </c>
      <c r="T20">
        <f t="shared" si="11"/>
        <v>231.28906479068252</v>
      </c>
      <c r="U20">
        <f t="shared" si="12"/>
        <v>28.601756399523161</v>
      </c>
      <c r="V20">
        <f t="shared" si="13"/>
        <v>28.0728166666667</v>
      </c>
      <c r="W20">
        <f t="shared" si="14"/>
        <v>3.810978489154476</v>
      </c>
      <c r="X20">
        <f t="shared" si="15"/>
        <v>53.498800367097445</v>
      </c>
      <c r="Y20">
        <f t="shared" si="16"/>
        <v>2.0269893268971826</v>
      </c>
      <c r="Z20">
        <f t="shared" si="17"/>
        <v>3.7888500545590014</v>
      </c>
      <c r="AA20">
        <f t="shared" si="18"/>
        <v>1.7839891622572934</v>
      </c>
      <c r="AB20">
        <f t="shared" si="19"/>
        <v>-123.480276442201</v>
      </c>
      <c r="AC20">
        <f t="shared" si="20"/>
        <v>-15.954595175295585</v>
      </c>
      <c r="AD20">
        <f t="shared" si="21"/>
        <v>-1.1743676037316744</v>
      </c>
      <c r="AE20">
        <f t="shared" si="22"/>
        <v>90.679825569454266</v>
      </c>
      <c r="AF20">
        <v>0</v>
      </c>
      <c r="AG20">
        <v>0</v>
      </c>
      <c r="AH20">
        <f t="shared" si="23"/>
        <v>1</v>
      </c>
      <c r="AI20">
        <f t="shared" si="24"/>
        <v>0</v>
      </c>
      <c r="AJ20">
        <f t="shared" si="25"/>
        <v>53690.833509186115</v>
      </c>
      <c r="AK20" t="s">
        <v>293</v>
      </c>
      <c r="AL20">
        <v>10143.9</v>
      </c>
      <c r="AM20">
        <v>715.47692307692296</v>
      </c>
      <c r="AN20">
        <v>3262.08</v>
      </c>
      <c r="AO20">
        <f t="shared" si="26"/>
        <v>0.78066849277855754</v>
      </c>
      <c r="AP20">
        <v>-0.57774747981622299</v>
      </c>
      <c r="AQ20" t="s">
        <v>310</v>
      </c>
      <c r="AR20">
        <v>15446.7</v>
      </c>
      <c r="AS20">
        <v>707.2038</v>
      </c>
      <c r="AT20">
        <v>788.79</v>
      </c>
      <c r="AU20">
        <f t="shared" si="27"/>
        <v>0.10343209219183813</v>
      </c>
      <c r="AV20">
        <v>0.5</v>
      </c>
      <c r="AW20">
        <f t="shared" si="28"/>
        <v>1180.1744215544627</v>
      </c>
      <c r="AX20">
        <f t="shared" si="29"/>
        <v>1.6009329074236813</v>
      </c>
      <c r="AY20">
        <f t="shared" si="30"/>
        <v>61.033954786335215</v>
      </c>
      <c r="AZ20">
        <f t="shared" si="31"/>
        <v>1.8460664351378356E-3</v>
      </c>
      <c r="BA20">
        <f t="shared" si="32"/>
        <v>3.1355493857680754</v>
      </c>
      <c r="BB20" t="s">
        <v>311</v>
      </c>
      <c r="BC20">
        <v>707.2038</v>
      </c>
      <c r="BD20">
        <v>526.42999999999995</v>
      </c>
      <c r="BE20">
        <f t="shared" si="33"/>
        <v>0.33261070753939581</v>
      </c>
      <c r="BF20">
        <f t="shared" si="34"/>
        <v>0.3109704223204755</v>
      </c>
      <c r="BG20">
        <f t="shared" si="35"/>
        <v>0.90409591870305039</v>
      </c>
      <c r="BH20">
        <f t="shared" si="36"/>
        <v>1.1128464855676901</v>
      </c>
      <c r="BI20">
        <f t="shared" si="37"/>
        <v>0.97121142372463587</v>
      </c>
      <c r="BJ20">
        <f t="shared" si="38"/>
        <v>0.23148088206280551</v>
      </c>
      <c r="BK20">
        <f t="shared" si="39"/>
        <v>0.76851911793719452</v>
      </c>
      <c r="BL20">
        <f t="shared" si="40"/>
        <v>1399.9873333333301</v>
      </c>
      <c r="BM20">
        <f t="shared" si="41"/>
        <v>1180.1744215544627</v>
      </c>
      <c r="BN20">
        <f t="shared" si="42"/>
        <v>0.84298935672832198</v>
      </c>
      <c r="BO20">
        <f t="shared" si="43"/>
        <v>0.19597871345664392</v>
      </c>
      <c r="BP20">
        <v>6</v>
      </c>
      <c r="BQ20">
        <v>0.5</v>
      </c>
      <c r="BR20" t="s">
        <v>296</v>
      </c>
      <c r="BS20">
        <v>2</v>
      </c>
      <c r="BT20">
        <v>1607725715.25</v>
      </c>
      <c r="BU20">
        <v>99.400886666666693</v>
      </c>
      <c r="BV20">
        <v>101.655533333333</v>
      </c>
      <c r="BW20">
        <v>19.860556666666699</v>
      </c>
      <c r="BX20">
        <v>16.5679533333333</v>
      </c>
      <c r="BY20">
        <v>98.681683333333297</v>
      </c>
      <c r="BZ20">
        <v>19.565663333333301</v>
      </c>
      <c r="CA20">
        <v>500.10213333333297</v>
      </c>
      <c r="CB20">
        <v>101.961</v>
      </c>
      <c r="CC20">
        <v>0.10005301666666699</v>
      </c>
      <c r="CD20">
        <v>27.972906666666699</v>
      </c>
      <c r="CE20">
        <v>28.0728166666667</v>
      </c>
      <c r="CF20">
        <v>999.9</v>
      </c>
      <c r="CG20">
        <v>0</v>
      </c>
      <c r="CH20">
        <v>0</v>
      </c>
      <c r="CI20">
        <v>9990.49866666667</v>
      </c>
      <c r="CJ20">
        <v>0</v>
      </c>
      <c r="CK20">
        <v>186.58483333333299</v>
      </c>
      <c r="CL20">
        <v>1399.9873333333301</v>
      </c>
      <c r="CM20">
        <v>0.89999693333333297</v>
      </c>
      <c r="CN20">
        <v>0.100003013333333</v>
      </c>
      <c r="CO20">
        <v>0</v>
      </c>
      <c r="CP20">
        <v>707.30506666666702</v>
      </c>
      <c r="CQ20">
        <v>4.9994800000000001</v>
      </c>
      <c r="CR20">
        <v>9968.3196666666699</v>
      </c>
      <c r="CS20">
        <v>11417.46</v>
      </c>
      <c r="CT20">
        <v>46.645666666666699</v>
      </c>
      <c r="CU20">
        <v>48.057866666666598</v>
      </c>
      <c r="CV20">
        <v>47.603933333333302</v>
      </c>
      <c r="CW20">
        <v>47.582999999999998</v>
      </c>
      <c r="CX20">
        <v>48.5872666666667</v>
      </c>
      <c r="CY20">
        <v>1255.4853333333299</v>
      </c>
      <c r="CZ20">
        <v>139.50200000000001</v>
      </c>
      <c r="DA20">
        <v>0</v>
      </c>
      <c r="DB20">
        <v>68.599999904632597</v>
      </c>
      <c r="DC20">
        <v>0</v>
      </c>
      <c r="DD20">
        <v>707.2038</v>
      </c>
      <c r="DE20">
        <v>-8.3942307551605602</v>
      </c>
      <c r="DF20">
        <v>-121.93076895617401</v>
      </c>
      <c r="DG20">
        <v>9966.8595999999998</v>
      </c>
      <c r="DH20">
        <v>15</v>
      </c>
      <c r="DI20">
        <v>1607725412.5</v>
      </c>
      <c r="DJ20" t="s">
        <v>297</v>
      </c>
      <c r="DK20">
        <v>1607725412.5</v>
      </c>
      <c r="DL20">
        <v>1607725412</v>
      </c>
      <c r="DM20">
        <v>19</v>
      </c>
      <c r="DN20">
        <v>-0.74299999999999999</v>
      </c>
      <c r="DO20">
        <v>2.1000000000000001E-2</v>
      </c>
      <c r="DP20">
        <v>0.55600000000000005</v>
      </c>
      <c r="DQ20">
        <v>0.23400000000000001</v>
      </c>
      <c r="DR20">
        <v>411</v>
      </c>
      <c r="DS20">
        <v>18</v>
      </c>
      <c r="DT20">
        <v>0.13</v>
      </c>
      <c r="DU20">
        <v>0.04</v>
      </c>
      <c r="DV20">
        <v>1.6035891808275899</v>
      </c>
      <c r="DW20">
        <v>-0.177002966098492</v>
      </c>
      <c r="DX20">
        <v>2.5250179602833999E-2</v>
      </c>
      <c r="DY20">
        <v>1</v>
      </c>
      <c r="DZ20">
        <v>-2.2559209999999998</v>
      </c>
      <c r="EA20">
        <v>0.13301419354839</v>
      </c>
      <c r="EB20">
        <v>2.8435506366747399E-2</v>
      </c>
      <c r="EC20">
        <v>1</v>
      </c>
      <c r="ED20">
        <v>3.290953</v>
      </c>
      <c r="EE20">
        <v>6.5664694104564797E-2</v>
      </c>
      <c r="EF20">
        <v>1.2537616506603899E-2</v>
      </c>
      <c r="EG20">
        <v>1</v>
      </c>
      <c r="EH20">
        <v>3</v>
      </c>
      <c r="EI20">
        <v>3</v>
      </c>
      <c r="EJ20" t="s">
        <v>312</v>
      </c>
      <c r="EK20">
        <v>100</v>
      </c>
      <c r="EL20">
        <v>100</v>
      </c>
      <c r="EM20">
        <v>0.71899999999999997</v>
      </c>
      <c r="EN20">
        <v>0.29580000000000001</v>
      </c>
      <c r="EO20">
        <v>0.73166256012515796</v>
      </c>
      <c r="EP20">
        <v>-1.6043650578588901E-5</v>
      </c>
      <c r="EQ20">
        <v>-1.15305589960158E-6</v>
      </c>
      <c r="ER20">
        <v>3.6581349982770798E-10</v>
      </c>
      <c r="ES20">
        <v>-4.2136132942419802E-2</v>
      </c>
      <c r="ET20">
        <v>-1.48585495900011E-2</v>
      </c>
      <c r="EU20">
        <v>2.0620247853856302E-3</v>
      </c>
      <c r="EV20">
        <v>-2.1578943166311499E-5</v>
      </c>
      <c r="EW20">
        <v>18</v>
      </c>
      <c r="EX20">
        <v>2225</v>
      </c>
      <c r="EY20">
        <v>1</v>
      </c>
      <c r="EZ20">
        <v>25</v>
      </c>
      <c r="FA20">
        <v>5.2</v>
      </c>
      <c r="FB20">
        <v>5.2</v>
      </c>
      <c r="FC20">
        <v>2</v>
      </c>
      <c r="FD20">
        <v>506.98</v>
      </c>
      <c r="FE20">
        <v>487.791</v>
      </c>
      <c r="FF20">
        <v>25.043600000000001</v>
      </c>
      <c r="FG20">
        <v>31.087399999999999</v>
      </c>
      <c r="FH20">
        <v>29.999600000000001</v>
      </c>
      <c r="FI20">
        <v>31.2148</v>
      </c>
      <c r="FJ20">
        <v>31.268699999999999</v>
      </c>
      <c r="FK20">
        <v>7.2296699999999996</v>
      </c>
      <c r="FL20">
        <v>35.211599999999997</v>
      </c>
      <c r="FM20">
        <v>47.715699999999998</v>
      </c>
      <c r="FN20">
        <v>25.0534</v>
      </c>
      <c r="FO20">
        <v>101.93300000000001</v>
      </c>
      <c r="FP20">
        <v>16.602</v>
      </c>
      <c r="FQ20">
        <v>98.43</v>
      </c>
      <c r="FR20">
        <v>102.384</v>
      </c>
    </row>
    <row r="21" spans="1:174" x14ac:dyDescent="0.25">
      <c r="A21">
        <v>5</v>
      </c>
      <c r="B21">
        <v>1607725793</v>
      </c>
      <c r="C21">
        <v>404</v>
      </c>
      <c r="D21" t="s">
        <v>313</v>
      </c>
      <c r="E21" t="s">
        <v>314</v>
      </c>
      <c r="F21" t="s">
        <v>291</v>
      </c>
      <c r="G21" t="s">
        <v>292</v>
      </c>
      <c r="H21">
        <v>1607725785.25</v>
      </c>
      <c r="I21">
        <f t="shared" si="0"/>
        <v>3.2380615765282839E-3</v>
      </c>
      <c r="J21">
        <f t="shared" si="1"/>
        <v>3.2380615765282839</v>
      </c>
      <c r="K21">
        <f t="shared" si="2"/>
        <v>4.2340669079416662</v>
      </c>
      <c r="L21">
        <f t="shared" si="3"/>
        <v>148.62846666666701</v>
      </c>
      <c r="M21">
        <f t="shared" si="4"/>
        <v>107.49105247184177</v>
      </c>
      <c r="N21">
        <f t="shared" si="5"/>
        <v>10.970559011461862</v>
      </c>
      <c r="O21">
        <f t="shared" si="6"/>
        <v>15.169051998787497</v>
      </c>
      <c r="P21">
        <f t="shared" si="7"/>
        <v>0.1861996029652172</v>
      </c>
      <c r="Q21">
        <f t="shared" si="8"/>
        <v>2.9633797260809978</v>
      </c>
      <c r="R21">
        <f t="shared" si="9"/>
        <v>0.17993556356747306</v>
      </c>
      <c r="S21">
        <f t="shared" si="10"/>
        <v>0.11300497092223882</v>
      </c>
      <c r="T21">
        <f t="shared" si="11"/>
        <v>231.29614286295873</v>
      </c>
      <c r="U21">
        <f t="shared" si="12"/>
        <v>28.488953981703858</v>
      </c>
      <c r="V21">
        <f t="shared" si="13"/>
        <v>27.943946666666701</v>
      </c>
      <c r="W21">
        <f t="shared" si="14"/>
        <v>3.7824568802231724</v>
      </c>
      <c r="X21">
        <f t="shared" si="15"/>
        <v>52.728880004623527</v>
      </c>
      <c r="Y21">
        <f t="shared" si="16"/>
        <v>1.9978247998994185</v>
      </c>
      <c r="Z21">
        <f t="shared" si="17"/>
        <v>3.7888625734592494</v>
      </c>
      <c r="AA21">
        <f t="shared" si="18"/>
        <v>1.7846320803237539</v>
      </c>
      <c r="AB21">
        <f t="shared" si="19"/>
        <v>-142.79851552489731</v>
      </c>
      <c r="AC21">
        <f t="shared" si="20"/>
        <v>4.635752801434383</v>
      </c>
      <c r="AD21">
        <f t="shared" si="21"/>
        <v>0.34085040869326722</v>
      </c>
      <c r="AE21">
        <f t="shared" si="22"/>
        <v>93.474230548189055</v>
      </c>
      <c r="AF21">
        <v>0</v>
      </c>
      <c r="AG21">
        <v>0</v>
      </c>
      <c r="AH21">
        <f t="shared" si="23"/>
        <v>1</v>
      </c>
      <c r="AI21">
        <f t="shared" si="24"/>
        <v>0</v>
      </c>
      <c r="AJ21">
        <f t="shared" si="25"/>
        <v>53729.834222263773</v>
      </c>
      <c r="AK21" t="s">
        <v>293</v>
      </c>
      <c r="AL21">
        <v>10143.9</v>
      </c>
      <c r="AM21">
        <v>715.47692307692296</v>
      </c>
      <c r="AN21">
        <v>3262.08</v>
      </c>
      <c r="AO21">
        <f t="shared" si="26"/>
        <v>0.78066849277855754</v>
      </c>
      <c r="AP21">
        <v>-0.57774747981622299</v>
      </c>
      <c r="AQ21" t="s">
        <v>315</v>
      </c>
      <c r="AR21">
        <v>15447</v>
      </c>
      <c r="AS21">
        <v>697.28326923076895</v>
      </c>
      <c r="AT21">
        <v>792.49</v>
      </c>
      <c r="AU21">
        <f t="shared" si="27"/>
        <v>0.12013619196359704</v>
      </c>
      <c r="AV21">
        <v>0.5</v>
      </c>
      <c r="AW21">
        <f t="shared" si="28"/>
        <v>1180.2114115544248</v>
      </c>
      <c r="AX21">
        <f t="shared" si="29"/>
        <v>4.2340669079416662</v>
      </c>
      <c r="AY21">
        <f t="shared" si="30"/>
        <v>70.893052348065098</v>
      </c>
      <c r="AZ21">
        <f t="shared" si="31"/>
        <v>4.0770783443115311E-3</v>
      </c>
      <c r="BA21">
        <f t="shared" si="32"/>
        <v>3.1162412144001816</v>
      </c>
      <c r="BB21" t="s">
        <v>316</v>
      </c>
      <c r="BC21">
        <v>697.28326923076895</v>
      </c>
      <c r="BD21">
        <v>514.14</v>
      </c>
      <c r="BE21">
        <f t="shared" si="33"/>
        <v>0.35123471589546873</v>
      </c>
      <c r="BF21">
        <f t="shared" si="34"/>
        <v>0.34203962913321734</v>
      </c>
      <c r="BG21">
        <f t="shared" si="35"/>
        <v>0.8987059397221191</v>
      </c>
      <c r="BH21">
        <f t="shared" si="36"/>
        <v>1.2362410979154406</v>
      </c>
      <c r="BI21">
        <f t="shared" si="37"/>
        <v>0.96975850786447348</v>
      </c>
      <c r="BJ21">
        <f t="shared" si="38"/>
        <v>0.25220202847625184</v>
      </c>
      <c r="BK21">
        <f t="shared" si="39"/>
        <v>0.74779797152374816</v>
      </c>
      <c r="BL21">
        <f t="shared" si="40"/>
        <v>1400.0313333333299</v>
      </c>
      <c r="BM21">
        <f t="shared" si="41"/>
        <v>1180.2114115544248</v>
      </c>
      <c r="BN21">
        <f t="shared" si="42"/>
        <v>0.84298928420727803</v>
      </c>
      <c r="BO21">
        <f t="shared" si="43"/>
        <v>0.19597856841455616</v>
      </c>
      <c r="BP21">
        <v>6</v>
      </c>
      <c r="BQ21">
        <v>0.5</v>
      </c>
      <c r="BR21" t="s">
        <v>296</v>
      </c>
      <c r="BS21">
        <v>2</v>
      </c>
      <c r="BT21">
        <v>1607725785.25</v>
      </c>
      <c r="BU21">
        <v>148.62846666666701</v>
      </c>
      <c r="BV21">
        <v>154.285766666667</v>
      </c>
      <c r="BW21">
        <v>19.574963333333301</v>
      </c>
      <c r="BX21">
        <v>15.7660933333333</v>
      </c>
      <c r="BY21">
        <v>147.92320000000001</v>
      </c>
      <c r="BZ21">
        <v>19.291266666666701</v>
      </c>
      <c r="CA21">
        <v>500.09739999999999</v>
      </c>
      <c r="CB21">
        <v>101.96023333333299</v>
      </c>
      <c r="CC21">
        <v>9.9973160000000005E-2</v>
      </c>
      <c r="CD21">
        <v>27.972963333333301</v>
      </c>
      <c r="CE21">
        <v>27.943946666666701</v>
      </c>
      <c r="CF21">
        <v>999.9</v>
      </c>
      <c r="CG21">
        <v>0</v>
      </c>
      <c r="CH21">
        <v>0</v>
      </c>
      <c r="CI21">
        <v>9998.14433333333</v>
      </c>
      <c r="CJ21">
        <v>0</v>
      </c>
      <c r="CK21">
        <v>186.53190000000001</v>
      </c>
      <c r="CL21">
        <v>1400.0313333333299</v>
      </c>
      <c r="CM21">
        <v>0.89999913333333303</v>
      </c>
      <c r="CN21">
        <v>0.100000773333333</v>
      </c>
      <c r="CO21">
        <v>0</v>
      </c>
      <c r="CP21">
        <v>697.31439999999998</v>
      </c>
      <c r="CQ21">
        <v>4.9994800000000001</v>
      </c>
      <c r="CR21">
        <v>9835.3216666666704</v>
      </c>
      <c r="CS21">
        <v>11417.83</v>
      </c>
      <c r="CT21">
        <v>46.658166666666702</v>
      </c>
      <c r="CU21">
        <v>48.037199999999999</v>
      </c>
      <c r="CV21">
        <v>47.620800000000003</v>
      </c>
      <c r="CW21">
        <v>47.551666666666598</v>
      </c>
      <c r="CX21">
        <v>48.599733333333297</v>
      </c>
      <c r="CY21">
        <v>1255.52833333333</v>
      </c>
      <c r="CZ21">
        <v>139.50299999999999</v>
      </c>
      <c r="DA21">
        <v>0</v>
      </c>
      <c r="DB21">
        <v>69.199999809265094</v>
      </c>
      <c r="DC21">
        <v>0</v>
      </c>
      <c r="DD21">
        <v>697.28326923076895</v>
      </c>
      <c r="DE21">
        <v>-9.2894700894456506</v>
      </c>
      <c r="DF21">
        <v>-139.32547001075901</v>
      </c>
      <c r="DG21">
        <v>9834.71730769231</v>
      </c>
      <c r="DH21">
        <v>15</v>
      </c>
      <c r="DI21">
        <v>1607725412.5</v>
      </c>
      <c r="DJ21" t="s">
        <v>297</v>
      </c>
      <c r="DK21">
        <v>1607725412.5</v>
      </c>
      <c r="DL21">
        <v>1607725412</v>
      </c>
      <c r="DM21">
        <v>19</v>
      </c>
      <c r="DN21">
        <v>-0.74299999999999999</v>
      </c>
      <c r="DO21">
        <v>2.1000000000000001E-2</v>
      </c>
      <c r="DP21">
        <v>0.55600000000000005</v>
      </c>
      <c r="DQ21">
        <v>0.23400000000000001</v>
      </c>
      <c r="DR21">
        <v>411</v>
      </c>
      <c r="DS21">
        <v>18</v>
      </c>
      <c r="DT21">
        <v>0.13</v>
      </c>
      <c r="DU21">
        <v>0.04</v>
      </c>
      <c r="DV21">
        <v>4.2342676418609297</v>
      </c>
      <c r="DW21">
        <v>-1.8056403231566199E-2</v>
      </c>
      <c r="DX21">
        <v>8.4432989312513002E-3</v>
      </c>
      <c r="DY21">
        <v>1</v>
      </c>
      <c r="DZ21">
        <v>-5.6570323333333299</v>
      </c>
      <c r="EA21">
        <v>-3.4705228047769001E-6</v>
      </c>
      <c r="EB21">
        <v>1.0458220270305201E-2</v>
      </c>
      <c r="EC21">
        <v>1</v>
      </c>
      <c r="ED21">
        <v>3.80761833333333</v>
      </c>
      <c r="EE21">
        <v>0.168082491657391</v>
      </c>
      <c r="EF21">
        <v>1.4273048280666001E-2</v>
      </c>
      <c r="EG21">
        <v>1</v>
      </c>
      <c r="EH21">
        <v>3</v>
      </c>
      <c r="EI21">
        <v>3</v>
      </c>
      <c r="EJ21" t="s">
        <v>312</v>
      </c>
      <c r="EK21">
        <v>100</v>
      </c>
      <c r="EL21">
        <v>100</v>
      </c>
      <c r="EM21">
        <v>0.70499999999999996</v>
      </c>
      <c r="EN21">
        <v>0.28370000000000001</v>
      </c>
      <c r="EO21">
        <v>0.73166256012515796</v>
      </c>
      <c r="EP21">
        <v>-1.6043650578588901E-5</v>
      </c>
      <c r="EQ21">
        <v>-1.15305589960158E-6</v>
      </c>
      <c r="ER21">
        <v>3.6581349982770798E-10</v>
      </c>
      <c r="ES21">
        <v>-4.2136132942419802E-2</v>
      </c>
      <c r="ET21">
        <v>-1.48585495900011E-2</v>
      </c>
      <c r="EU21">
        <v>2.0620247853856302E-3</v>
      </c>
      <c r="EV21">
        <v>-2.1578943166311499E-5</v>
      </c>
      <c r="EW21">
        <v>18</v>
      </c>
      <c r="EX21">
        <v>2225</v>
      </c>
      <c r="EY21">
        <v>1</v>
      </c>
      <c r="EZ21">
        <v>25</v>
      </c>
      <c r="FA21">
        <v>6.3</v>
      </c>
      <c r="FB21">
        <v>6.3</v>
      </c>
      <c r="FC21">
        <v>2</v>
      </c>
      <c r="FD21">
        <v>507.20299999999997</v>
      </c>
      <c r="FE21">
        <v>487.03800000000001</v>
      </c>
      <c r="FF21">
        <v>25.1309</v>
      </c>
      <c r="FG21">
        <v>31.0014</v>
      </c>
      <c r="FH21">
        <v>29.999700000000001</v>
      </c>
      <c r="FI21">
        <v>31.135100000000001</v>
      </c>
      <c r="FJ21">
        <v>31.19</v>
      </c>
      <c r="FK21">
        <v>9.3953000000000007</v>
      </c>
      <c r="FL21">
        <v>36.650199999999998</v>
      </c>
      <c r="FM21">
        <v>45.046500000000002</v>
      </c>
      <c r="FN21">
        <v>25.142199999999999</v>
      </c>
      <c r="FO21">
        <v>154.85300000000001</v>
      </c>
      <c r="FP21">
        <v>15.8712</v>
      </c>
      <c r="FQ21">
        <v>98.444000000000003</v>
      </c>
      <c r="FR21">
        <v>102.396</v>
      </c>
    </row>
    <row r="22" spans="1:174" x14ac:dyDescent="0.25">
      <c r="A22">
        <v>6</v>
      </c>
      <c r="B22">
        <v>1607725893</v>
      </c>
      <c r="C22">
        <v>504</v>
      </c>
      <c r="D22" t="s">
        <v>317</v>
      </c>
      <c r="E22" t="s">
        <v>318</v>
      </c>
      <c r="F22" t="s">
        <v>291</v>
      </c>
      <c r="G22" t="s">
        <v>292</v>
      </c>
      <c r="H22">
        <v>1607725885.25</v>
      </c>
      <c r="I22">
        <f t="shared" si="0"/>
        <v>3.6176990973449613E-3</v>
      </c>
      <c r="J22">
        <f t="shared" si="1"/>
        <v>3.6176990973449614</v>
      </c>
      <c r="K22">
        <f t="shared" si="2"/>
        <v>6.8021348705085707</v>
      </c>
      <c r="L22">
        <f t="shared" si="3"/>
        <v>199.59960000000001</v>
      </c>
      <c r="M22">
        <f t="shared" si="4"/>
        <v>140.91683964770314</v>
      </c>
      <c r="N22">
        <f t="shared" si="5"/>
        <v>14.381482022874765</v>
      </c>
      <c r="O22">
        <f t="shared" si="6"/>
        <v>20.370440228076614</v>
      </c>
      <c r="P22">
        <f t="shared" si="7"/>
        <v>0.2090228309432334</v>
      </c>
      <c r="Q22">
        <f t="shared" si="8"/>
        <v>2.9640364508142421</v>
      </c>
      <c r="R22">
        <f t="shared" si="9"/>
        <v>0.20116559885369276</v>
      </c>
      <c r="S22">
        <f t="shared" si="10"/>
        <v>0.12640983202131406</v>
      </c>
      <c r="T22">
        <f t="shared" si="11"/>
        <v>231.29416996113625</v>
      </c>
      <c r="U22">
        <f t="shared" si="12"/>
        <v>28.405523413162172</v>
      </c>
      <c r="V22">
        <f t="shared" si="13"/>
        <v>27.869800000000001</v>
      </c>
      <c r="W22">
        <f t="shared" si="14"/>
        <v>3.7661312312384303</v>
      </c>
      <c r="X22">
        <f t="shared" si="15"/>
        <v>52.280033335912371</v>
      </c>
      <c r="Y22">
        <f t="shared" si="16"/>
        <v>1.9824692996520841</v>
      </c>
      <c r="Z22">
        <f t="shared" si="17"/>
        <v>3.7920199608791756</v>
      </c>
      <c r="AA22">
        <f t="shared" si="18"/>
        <v>1.7836619315863462</v>
      </c>
      <c r="AB22">
        <f t="shared" si="19"/>
        <v>-159.5405301929128</v>
      </c>
      <c r="AC22">
        <f t="shared" si="20"/>
        <v>18.76817328685782</v>
      </c>
      <c r="AD22">
        <f t="shared" si="21"/>
        <v>1.3792397278698969</v>
      </c>
      <c r="AE22">
        <f t="shared" si="22"/>
        <v>91.901052782951169</v>
      </c>
      <c r="AF22">
        <v>0</v>
      </c>
      <c r="AG22">
        <v>0</v>
      </c>
      <c r="AH22">
        <f t="shared" si="23"/>
        <v>1</v>
      </c>
      <c r="AI22">
        <f t="shared" si="24"/>
        <v>0</v>
      </c>
      <c r="AJ22">
        <f t="shared" si="25"/>
        <v>53746.384160335474</v>
      </c>
      <c r="AK22" t="s">
        <v>293</v>
      </c>
      <c r="AL22">
        <v>10143.9</v>
      </c>
      <c r="AM22">
        <v>715.47692307692296</v>
      </c>
      <c r="AN22">
        <v>3262.08</v>
      </c>
      <c r="AO22">
        <f t="shared" si="26"/>
        <v>0.78066849277855754</v>
      </c>
      <c r="AP22">
        <v>-0.57774747981622299</v>
      </c>
      <c r="AQ22" t="s">
        <v>319</v>
      </c>
      <c r="AR22">
        <v>15447.4</v>
      </c>
      <c r="AS22">
        <v>685.62603846153797</v>
      </c>
      <c r="AT22">
        <v>799.85</v>
      </c>
      <c r="AU22">
        <f t="shared" si="27"/>
        <v>0.14280672818461215</v>
      </c>
      <c r="AV22">
        <v>0.5</v>
      </c>
      <c r="AW22">
        <f t="shared" si="28"/>
        <v>1180.200545575758</v>
      </c>
      <c r="AX22">
        <f t="shared" si="29"/>
        <v>6.8021348705085707</v>
      </c>
      <c r="AY22">
        <f t="shared" si="30"/>
        <v>84.270289257684126</v>
      </c>
      <c r="AZ22">
        <f t="shared" si="31"/>
        <v>6.2530748507022048E-3</v>
      </c>
      <c r="BA22">
        <f t="shared" si="32"/>
        <v>3.0783646933800086</v>
      </c>
      <c r="BB22" t="s">
        <v>320</v>
      </c>
      <c r="BC22">
        <v>685.62603846153797</v>
      </c>
      <c r="BD22">
        <v>510.25</v>
      </c>
      <c r="BE22">
        <f t="shared" si="33"/>
        <v>0.36206788772894916</v>
      </c>
      <c r="BF22">
        <f t="shared" si="34"/>
        <v>0.39441975669358437</v>
      </c>
      <c r="BG22">
        <f t="shared" si="35"/>
        <v>0.89476094090114577</v>
      </c>
      <c r="BH22">
        <f t="shared" si="36"/>
        <v>1.3537963258421881</v>
      </c>
      <c r="BI22">
        <f t="shared" si="37"/>
        <v>0.96686838334263681</v>
      </c>
      <c r="BJ22">
        <f t="shared" si="38"/>
        <v>0.29353126859721973</v>
      </c>
      <c r="BK22">
        <f t="shared" si="39"/>
        <v>0.70646873140278021</v>
      </c>
      <c r="BL22">
        <f t="shared" si="40"/>
        <v>1400.01833333333</v>
      </c>
      <c r="BM22">
        <f t="shared" si="41"/>
        <v>1180.200545575758</v>
      </c>
      <c r="BN22">
        <f t="shared" si="42"/>
        <v>0.84298935055071489</v>
      </c>
      <c r="BO22">
        <f t="shared" si="43"/>
        <v>0.19597870110143012</v>
      </c>
      <c r="BP22">
        <v>6</v>
      </c>
      <c r="BQ22">
        <v>0.5</v>
      </c>
      <c r="BR22" t="s">
        <v>296</v>
      </c>
      <c r="BS22">
        <v>2</v>
      </c>
      <c r="BT22">
        <v>1607725885.25</v>
      </c>
      <c r="BU22">
        <v>199.59960000000001</v>
      </c>
      <c r="BV22">
        <v>208.626933333333</v>
      </c>
      <c r="BW22">
        <v>19.42521</v>
      </c>
      <c r="BX22">
        <v>15.169119999999999</v>
      </c>
      <c r="BY22">
        <v>198.91390000000001</v>
      </c>
      <c r="BZ22">
        <v>19.1473433333333</v>
      </c>
      <c r="CA22">
        <v>500.09626666666702</v>
      </c>
      <c r="CB22">
        <v>101.956533333333</v>
      </c>
      <c r="CC22">
        <v>9.9984956666666694E-2</v>
      </c>
      <c r="CD22">
        <v>27.98725</v>
      </c>
      <c r="CE22">
        <v>27.869800000000001</v>
      </c>
      <c r="CF22">
        <v>999.9</v>
      </c>
      <c r="CG22">
        <v>0</v>
      </c>
      <c r="CH22">
        <v>0</v>
      </c>
      <c r="CI22">
        <v>10002.228666666701</v>
      </c>
      <c r="CJ22">
        <v>0</v>
      </c>
      <c r="CK22">
        <v>186.320966666667</v>
      </c>
      <c r="CL22">
        <v>1400.01833333333</v>
      </c>
      <c r="CM22">
        <v>0.89999620000000002</v>
      </c>
      <c r="CN22">
        <v>0.10000376</v>
      </c>
      <c r="CO22">
        <v>0</v>
      </c>
      <c r="CP22">
        <v>685.63763333333304</v>
      </c>
      <c r="CQ22">
        <v>4.9994800000000001</v>
      </c>
      <c r="CR22">
        <v>9678.9503333333305</v>
      </c>
      <c r="CS22">
        <v>11417.723333333301</v>
      </c>
      <c r="CT22">
        <v>46.568433333333303</v>
      </c>
      <c r="CU22">
        <v>47.9895</v>
      </c>
      <c r="CV22">
        <v>47.562166666666599</v>
      </c>
      <c r="CW22">
        <v>47.474766666666703</v>
      </c>
      <c r="CX22">
        <v>48.543433333333297</v>
      </c>
      <c r="CY22">
        <v>1255.5153333333301</v>
      </c>
      <c r="CZ22">
        <v>139.505</v>
      </c>
      <c r="DA22">
        <v>0</v>
      </c>
      <c r="DB22">
        <v>99.199999809265094</v>
      </c>
      <c r="DC22">
        <v>0</v>
      </c>
      <c r="DD22">
        <v>685.62603846153797</v>
      </c>
      <c r="DE22">
        <v>-5.4936410243002403</v>
      </c>
      <c r="DF22">
        <v>-81.675213662126296</v>
      </c>
      <c r="DG22">
        <v>9678.6638461538496</v>
      </c>
      <c r="DH22">
        <v>15</v>
      </c>
      <c r="DI22">
        <v>1607725412.5</v>
      </c>
      <c r="DJ22" t="s">
        <v>297</v>
      </c>
      <c r="DK22">
        <v>1607725412.5</v>
      </c>
      <c r="DL22">
        <v>1607725412</v>
      </c>
      <c r="DM22">
        <v>19</v>
      </c>
      <c r="DN22">
        <v>-0.74299999999999999</v>
      </c>
      <c r="DO22">
        <v>2.1000000000000001E-2</v>
      </c>
      <c r="DP22">
        <v>0.55600000000000005</v>
      </c>
      <c r="DQ22">
        <v>0.23400000000000001</v>
      </c>
      <c r="DR22">
        <v>411</v>
      </c>
      <c r="DS22">
        <v>18</v>
      </c>
      <c r="DT22">
        <v>0.13</v>
      </c>
      <c r="DU22">
        <v>0.04</v>
      </c>
      <c r="DV22">
        <v>6.8043701976199502</v>
      </c>
      <c r="DW22">
        <v>0.100208693728966</v>
      </c>
      <c r="DX22">
        <v>2.8193599225825001E-2</v>
      </c>
      <c r="DY22">
        <v>1</v>
      </c>
      <c r="DZ22">
        <v>-9.0295826666666699</v>
      </c>
      <c r="EA22">
        <v>-4.90326140155923E-2</v>
      </c>
      <c r="EB22">
        <v>3.4504442316252E-2</v>
      </c>
      <c r="EC22">
        <v>1</v>
      </c>
      <c r="ED22">
        <v>4.2554486666666698</v>
      </c>
      <c r="EE22">
        <v>0.110129299221355</v>
      </c>
      <c r="EF22">
        <v>8.7793863617504596E-3</v>
      </c>
      <c r="EG22">
        <v>1</v>
      </c>
      <c r="EH22">
        <v>3</v>
      </c>
      <c r="EI22">
        <v>3</v>
      </c>
      <c r="EJ22" t="s">
        <v>312</v>
      </c>
      <c r="EK22">
        <v>100</v>
      </c>
      <c r="EL22">
        <v>100</v>
      </c>
      <c r="EM22">
        <v>0.68500000000000005</v>
      </c>
      <c r="EN22">
        <v>0.27739999999999998</v>
      </c>
      <c r="EO22">
        <v>0.73166256012515796</v>
      </c>
      <c r="EP22">
        <v>-1.6043650578588901E-5</v>
      </c>
      <c r="EQ22">
        <v>-1.15305589960158E-6</v>
      </c>
      <c r="ER22">
        <v>3.6581349982770798E-10</v>
      </c>
      <c r="ES22">
        <v>-4.2136132942419802E-2</v>
      </c>
      <c r="ET22">
        <v>-1.48585495900011E-2</v>
      </c>
      <c r="EU22">
        <v>2.0620247853856302E-3</v>
      </c>
      <c r="EV22">
        <v>-2.1578943166311499E-5</v>
      </c>
      <c r="EW22">
        <v>18</v>
      </c>
      <c r="EX22">
        <v>2225</v>
      </c>
      <c r="EY22">
        <v>1</v>
      </c>
      <c r="EZ22">
        <v>25</v>
      </c>
      <c r="FA22">
        <v>8</v>
      </c>
      <c r="FB22">
        <v>8</v>
      </c>
      <c r="FC22">
        <v>2</v>
      </c>
      <c r="FD22">
        <v>507.12</v>
      </c>
      <c r="FE22">
        <v>487.30599999999998</v>
      </c>
      <c r="FF22">
        <v>25.2211</v>
      </c>
      <c r="FG22">
        <v>30.880700000000001</v>
      </c>
      <c r="FH22">
        <v>29.999600000000001</v>
      </c>
      <c r="FI22">
        <v>31.021000000000001</v>
      </c>
      <c r="FJ22">
        <v>31.0761</v>
      </c>
      <c r="FK22">
        <v>11.5731</v>
      </c>
      <c r="FL22">
        <v>36.356299999999997</v>
      </c>
      <c r="FM22">
        <v>40.8628</v>
      </c>
      <c r="FN22">
        <v>25.2254</v>
      </c>
      <c r="FO22">
        <v>208.74199999999999</v>
      </c>
      <c r="FP22">
        <v>15.197800000000001</v>
      </c>
      <c r="FQ22">
        <v>98.466700000000003</v>
      </c>
      <c r="FR22">
        <v>102.417</v>
      </c>
    </row>
    <row r="23" spans="1:174" x14ac:dyDescent="0.25">
      <c r="A23">
        <v>7</v>
      </c>
      <c r="B23">
        <v>1607725960</v>
      </c>
      <c r="C23">
        <v>571</v>
      </c>
      <c r="D23" t="s">
        <v>321</v>
      </c>
      <c r="E23" t="s">
        <v>322</v>
      </c>
      <c r="F23" t="s">
        <v>291</v>
      </c>
      <c r="G23" t="s">
        <v>292</v>
      </c>
      <c r="H23">
        <v>1607725952.25</v>
      </c>
      <c r="I23">
        <f t="shared" si="0"/>
        <v>3.7417446225153968E-3</v>
      </c>
      <c r="J23">
        <f t="shared" si="1"/>
        <v>3.7417446225153967</v>
      </c>
      <c r="K23">
        <f t="shared" si="2"/>
        <v>9.7126334527499125</v>
      </c>
      <c r="L23">
        <f t="shared" si="3"/>
        <v>248.32239999999999</v>
      </c>
      <c r="M23">
        <f t="shared" si="4"/>
        <v>167.88442739661394</v>
      </c>
      <c r="N23">
        <f t="shared" si="5"/>
        <v>17.133661550890373</v>
      </c>
      <c r="O23">
        <f t="shared" si="6"/>
        <v>25.342862486307244</v>
      </c>
      <c r="P23">
        <f t="shared" si="7"/>
        <v>0.21589460635314794</v>
      </c>
      <c r="Q23">
        <f t="shared" si="8"/>
        <v>2.9640740524271902</v>
      </c>
      <c r="R23">
        <f t="shared" si="9"/>
        <v>0.2075234869084695</v>
      </c>
      <c r="S23">
        <f t="shared" si="10"/>
        <v>0.13042724651467688</v>
      </c>
      <c r="T23">
        <f t="shared" si="11"/>
        <v>231.29177748344412</v>
      </c>
      <c r="U23">
        <f t="shared" si="12"/>
        <v>28.373346330872529</v>
      </c>
      <c r="V23">
        <f t="shared" si="13"/>
        <v>27.80463</v>
      </c>
      <c r="W23">
        <f t="shared" si="14"/>
        <v>3.751832869832155</v>
      </c>
      <c r="X23">
        <f t="shared" si="15"/>
        <v>51.773573797524698</v>
      </c>
      <c r="Y23">
        <f t="shared" si="16"/>
        <v>1.9632333482227966</v>
      </c>
      <c r="Z23">
        <f t="shared" si="17"/>
        <v>3.7919602689599516</v>
      </c>
      <c r="AA23">
        <f t="shared" si="18"/>
        <v>1.7885995216093584</v>
      </c>
      <c r="AB23">
        <f t="shared" si="19"/>
        <v>-165.010937852929</v>
      </c>
      <c r="AC23">
        <f t="shared" si="20"/>
        <v>29.139376883340745</v>
      </c>
      <c r="AD23">
        <f t="shared" si="21"/>
        <v>2.1406755938205073</v>
      </c>
      <c r="AE23">
        <f t="shared" si="22"/>
        <v>97.560892107676366</v>
      </c>
      <c r="AF23">
        <v>0</v>
      </c>
      <c r="AG23">
        <v>0</v>
      </c>
      <c r="AH23">
        <f t="shared" si="23"/>
        <v>1</v>
      </c>
      <c r="AI23">
        <f t="shared" si="24"/>
        <v>0</v>
      </c>
      <c r="AJ23">
        <f t="shared" si="25"/>
        <v>53747.525597807267</v>
      </c>
      <c r="AK23" t="s">
        <v>293</v>
      </c>
      <c r="AL23">
        <v>10143.9</v>
      </c>
      <c r="AM23">
        <v>715.47692307692296</v>
      </c>
      <c r="AN23">
        <v>3262.08</v>
      </c>
      <c r="AO23">
        <f t="shared" si="26"/>
        <v>0.78066849277855754</v>
      </c>
      <c r="AP23">
        <v>-0.57774747981622299</v>
      </c>
      <c r="AQ23" t="s">
        <v>323</v>
      </c>
      <c r="AR23">
        <v>15447.7</v>
      </c>
      <c r="AS23">
        <v>687.01743999999997</v>
      </c>
      <c r="AT23">
        <v>818.47</v>
      </c>
      <c r="AU23">
        <f t="shared" si="27"/>
        <v>0.16060767040942248</v>
      </c>
      <c r="AV23">
        <v>0.5</v>
      </c>
      <c r="AW23">
        <f t="shared" si="28"/>
        <v>1180.186687568553</v>
      </c>
      <c r="AX23">
        <f t="shared" si="29"/>
        <v>9.7126334527499125</v>
      </c>
      <c r="AY23">
        <f t="shared" si="30"/>
        <v>94.773517269299106</v>
      </c>
      <c r="AZ23">
        <f t="shared" si="31"/>
        <v>8.7192823313120126E-3</v>
      </c>
      <c r="BA23">
        <f t="shared" si="32"/>
        <v>2.9855828558163395</v>
      </c>
      <c r="BB23" t="s">
        <v>324</v>
      </c>
      <c r="BC23">
        <v>687.01743999999997</v>
      </c>
      <c r="BD23">
        <v>511.05</v>
      </c>
      <c r="BE23">
        <f t="shared" si="33"/>
        <v>0.37560325974073572</v>
      </c>
      <c r="BF23">
        <f t="shared" si="34"/>
        <v>0.42759924533211913</v>
      </c>
      <c r="BG23">
        <f t="shared" si="35"/>
        <v>0.88825276351039428</v>
      </c>
      <c r="BH23">
        <f t="shared" si="36"/>
        <v>1.2763242338917467</v>
      </c>
      <c r="BI23">
        <f t="shared" si="37"/>
        <v>0.95955668244635972</v>
      </c>
      <c r="BJ23">
        <f t="shared" si="38"/>
        <v>0.31807721551723567</v>
      </c>
      <c r="BK23">
        <f t="shared" si="39"/>
        <v>0.68192278448276433</v>
      </c>
      <c r="BL23">
        <f t="shared" si="40"/>
        <v>1400.00166666667</v>
      </c>
      <c r="BM23">
        <f t="shared" si="41"/>
        <v>1180.186687568553</v>
      </c>
      <c r="BN23">
        <f t="shared" si="42"/>
        <v>0.84298948756147918</v>
      </c>
      <c r="BO23">
        <f t="shared" si="43"/>
        <v>0.19597897512295839</v>
      </c>
      <c r="BP23">
        <v>6</v>
      </c>
      <c r="BQ23">
        <v>0.5</v>
      </c>
      <c r="BR23" t="s">
        <v>296</v>
      </c>
      <c r="BS23">
        <v>2</v>
      </c>
      <c r="BT23">
        <v>1607725952.25</v>
      </c>
      <c r="BU23">
        <v>248.32239999999999</v>
      </c>
      <c r="BV23">
        <v>261.08980000000003</v>
      </c>
      <c r="BW23">
        <v>19.23677</v>
      </c>
      <c r="BX23">
        <v>14.834</v>
      </c>
      <c r="BY23">
        <v>247.66003333333299</v>
      </c>
      <c r="BZ23">
        <v>18.966196666666701</v>
      </c>
      <c r="CA23">
        <v>500.10773333333299</v>
      </c>
      <c r="CB23">
        <v>101.9563</v>
      </c>
      <c r="CC23">
        <v>9.9988463333333305E-2</v>
      </c>
      <c r="CD23">
        <v>27.986979999999999</v>
      </c>
      <c r="CE23">
        <v>27.80463</v>
      </c>
      <c r="CF23">
        <v>999.9</v>
      </c>
      <c r="CG23">
        <v>0</v>
      </c>
      <c r="CH23">
        <v>0</v>
      </c>
      <c r="CI23">
        <v>10002.464666666699</v>
      </c>
      <c r="CJ23">
        <v>0</v>
      </c>
      <c r="CK23">
        <v>185.591466666667</v>
      </c>
      <c r="CL23">
        <v>1400.00166666667</v>
      </c>
      <c r="CM23">
        <v>0.89999546666666697</v>
      </c>
      <c r="CN23">
        <v>0.10000450666666701</v>
      </c>
      <c r="CO23">
        <v>0</v>
      </c>
      <c r="CP23">
        <v>687.11376666666695</v>
      </c>
      <c r="CQ23">
        <v>4.9994800000000001</v>
      </c>
      <c r="CR23">
        <v>9701.3559999999998</v>
      </c>
      <c r="CS23">
        <v>11417.583333333299</v>
      </c>
      <c r="CT23">
        <v>46.553800000000003</v>
      </c>
      <c r="CU23">
        <v>47.932866666666598</v>
      </c>
      <c r="CV23">
        <v>47.537199999999999</v>
      </c>
      <c r="CW23">
        <v>47.412199999999999</v>
      </c>
      <c r="CX23">
        <v>48.5124</v>
      </c>
      <c r="CY23">
        <v>1255.4933333333299</v>
      </c>
      <c r="CZ23">
        <v>139.50966666666699</v>
      </c>
      <c r="DA23">
        <v>0</v>
      </c>
      <c r="DB23">
        <v>66.299999952316298</v>
      </c>
      <c r="DC23">
        <v>0</v>
      </c>
      <c r="DD23">
        <v>687.01743999999997</v>
      </c>
      <c r="DE23">
        <v>-6.65338462151034</v>
      </c>
      <c r="DF23">
        <v>-93.220769215550106</v>
      </c>
      <c r="DG23">
        <v>9700.5347999999994</v>
      </c>
      <c r="DH23">
        <v>15</v>
      </c>
      <c r="DI23">
        <v>1607725412.5</v>
      </c>
      <c r="DJ23" t="s">
        <v>297</v>
      </c>
      <c r="DK23">
        <v>1607725412.5</v>
      </c>
      <c r="DL23">
        <v>1607725412</v>
      </c>
      <c r="DM23">
        <v>19</v>
      </c>
      <c r="DN23">
        <v>-0.74299999999999999</v>
      </c>
      <c r="DO23">
        <v>2.1000000000000001E-2</v>
      </c>
      <c r="DP23">
        <v>0.55600000000000005</v>
      </c>
      <c r="DQ23">
        <v>0.23400000000000001</v>
      </c>
      <c r="DR23">
        <v>411</v>
      </c>
      <c r="DS23">
        <v>18</v>
      </c>
      <c r="DT23">
        <v>0.13</v>
      </c>
      <c r="DU23">
        <v>0.04</v>
      </c>
      <c r="DV23">
        <v>9.7148113332783606</v>
      </c>
      <c r="DW23">
        <v>-8.5402498815509903E-2</v>
      </c>
      <c r="DX23">
        <v>3.8235578984795897E-2</v>
      </c>
      <c r="DY23">
        <v>1</v>
      </c>
      <c r="DZ23">
        <v>-12.7681133333333</v>
      </c>
      <c r="EA23">
        <v>-0.108280311457185</v>
      </c>
      <c r="EB23">
        <v>4.6947777606849803E-2</v>
      </c>
      <c r="EC23">
        <v>1</v>
      </c>
      <c r="ED23">
        <v>4.40207366666667</v>
      </c>
      <c r="EE23">
        <v>0.156044048943275</v>
      </c>
      <c r="EF23">
        <v>2.4116156062320999E-2</v>
      </c>
      <c r="EG23">
        <v>1</v>
      </c>
      <c r="EH23">
        <v>3</v>
      </c>
      <c r="EI23">
        <v>3</v>
      </c>
      <c r="EJ23" t="s">
        <v>312</v>
      </c>
      <c r="EK23">
        <v>100</v>
      </c>
      <c r="EL23">
        <v>100</v>
      </c>
      <c r="EM23">
        <v>0.66300000000000003</v>
      </c>
      <c r="EN23">
        <v>0.27100000000000002</v>
      </c>
      <c r="EO23">
        <v>0.73166256012515796</v>
      </c>
      <c r="EP23">
        <v>-1.6043650578588901E-5</v>
      </c>
      <c r="EQ23">
        <v>-1.15305589960158E-6</v>
      </c>
      <c r="ER23">
        <v>3.6581349982770798E-10</v>
      </c>
      <c r="ES23">
        <v>-4.2136132942419802E-2</v>
      </c>
      <c r="ET23">
        <v>-1.48585495900011E-2</v>
      </c>
      <c r="EU23">
        <v>2.0620247853856302E-3</v>
      </c>
      <c r="EV23">
        <v>-2.1578943166311499E-5</v>
      </c>
      <c r="EW23">
        <v>18</v>
      </c>
      <c r="EX23">
        <v>2225</v>
      </c>
      <c r="EY23">
        <v>1</v>
      </c>
      <c r="EZ23">
        <v>25</v>
      </c>
      <c r="FA23">
        <v>9.1</v>
      </c>
      <c r="FB23">
        <v>9.1</v>
      </c>
      <c r="FC23">
        <v>2</v>
      </c>
      <c r="FD23">
        <v>506.98599999999999</v>
      </c>
      <c r="FE23">
        <v>487.61200000000002</v>
      </c>
      <c r="FF23">
        <v>25.1876</v>
      </c>
      <c r="FG23">
        <v>30.7941</v>
      </c>
      <c r="FH23">
        <v>29.999600000000001</v>
      </c>
      <c r="FI23">
        <v>30.939900000000002</v>
      </c>
      <c r="FJ23">
        <v>30.995699999999999</v>
      </c>
      <c r="FK23">
        <v>13.6715</v>
      </c>
      <c r="FL23">
        <v>35.9133</v>
      </c>
      <c r="FM23">
        <v>38.195</v>
      </c>
      <c r="FN23">
        <v>25.198599999999999</v>
      </c>
      <c r="FO23">
        <v>261.80900000000003</v>
      </c>
      <c r="FP23">
        <v>14.904400000000001</v>
      </c>
      <c r="FQ23">
        <v>98.4846</v>
      </c>
      <c r="FR23">
        <v>102.434</v>
      </c>
    </row>
    <row r="24" spans="1:174" x14ac:dyDescent="0.25">
      <c r="A24">
        <v>8</v>
      </c>
      <c r="B24">
        <v>1607726064</v>
      </c>
      <c r="C24">
        <v>675</v>
      </c>
      <c r="D24" t="s">
        <v>325</v>
      </c>
      <c r="E24" t="s">
        <v>326</v>
      </c>
      <c r="F24" t="s">
        <v>291</v>
      </c>
      <c r="G24" t="s">
        <v>292</v>
      </c>
      <c r="H24">
        <v>1607726056.25</v>
      </c>
      <c r="I24">
        <f t="shared" si="0"/>
        <v>3.7229733596949705E-3</v>
      </c>
      <c r="J24">
        <f t="shared" si="1"/>
        <v>3.7229733596949703</v>
      </c>
      <c r="K24">
        <f t="shared" si="2"/>
        <v>16.311358431834719</v>
      </c>
      <c r="L24">
        <f t="shared" si="3"/>
        <v>399.01116666666701</v>
      </c>
      <c r="M24">
        <f t="shared" si="4"/>
        <v>262.05776621397581</v>
      </c>
      <c r="N24">
        <f t="shared" si="5"/>
        <v>26.744886331378954</v>
      </c>
      <c r="O24">
        <f t="shared" si="6"/>
        <v>40.721969249853849</v>
      </c>
      <c r="P24">
        <f t="shared" si="7"/>
        <v>0.21188984406698338</v>
      </c>
      <c r="Q24">
        <f t="shared" si="8"/>
        <v>2.9639494035629763</v>
      </c>
      <c r="R24">
        <f t="shared" si="9"/>
        <v>0.2038198381578564</v>
      </c>
      <c r="S24">
        <f t="shared" si="10"/>
        <v>0.12808684842339974</v>
      </c>
      <c r="T24">
        <f t="shared" si="11"/>
        <v>231.2907492756747</v>
      </c>
      <c r="U24">
        <f t="shared" si="12"/>
        <v>28.377421376122065</v>
      </c>
      <c r="V24">
        <f t="shared" si="13"/>
        <v>27.762969999999999</v>
      </c>
      <c r="W24">
        <f t="shared" si="14"/>
        <v>3.7427174627387907</v>
      </c>
      <c r="X24">
        <f t="shared" si="15"/>
        <v>50.908706468957142</v>
      </c>
      <c r="Y24">
        <f t="shared" si="16"/>
        <v>1.9303523873116926</v>
      </c>
      <c r="Z24">
        <f t="shared" si="17"/>
        <v>3.7917922516628333</v>
      </c>
      <c r="AA24">
        <f t="shared" si="18"/>
        <v>1.8123650754270981</v>
      </c>
      <c r="AB24">
        <f t="shared" si="19"/>
        <v>-164.18312516254821</v>
      </c>
      <c r="AC24">
        <f t="shared" si="20"/>
        <v>35.673662284671089</v>
      </c>
      <c r="AD24">
        <f t="shared" si="21"/>
        <v>2.6202620964473384</v>
      </c>
      <c r="AE24">
        <f t="shared" si="22"/>
        <v>105.40154849424491</v>
      </c>
      <c r="AF24">
        <v>0</v>
      </c>
      <c r="AG24">
        <v>0</v>
      </c>
      <c r="AH24">
        <f t="shared" si="23"/>
        <v>1</v>
      </c>
      <c r="AI24">
        <f t="shared" si="24"/>
        <v>0</v>
      </c>
      <c r="AJ24">
        <f t="shared" si="25"/>
        <v>53744.04075636591</v>
      </c>
      <c r="AK24" t="s">
        <v>293</v>
      </c>
      <c r="AL24">
        <v>10143.9</v>
      </c>
      <c r="AM24">
        <v>715.47692307692296</v>
      </c>
      <c r="AN24">
        <v>3262.08</v>
      </c>
      <c r="AO24">
        <f t="shared" si="26"/>
        <v>0.78066849277855754</v>
      </c>
      <c r="AP24">
        <v>-0.57774747981622299</v>
      </c>
      <c r="AQ24" t="s">
        <v>327</v>
      </c>
      <c r="AR24">
        <v>15449</v>
      </c>
      <c r="AS24">
        <v>714.229884615385</v>
      </c>
      <c r="AT24">
        <v>904.06</v>
      </c>
      <c r="AU24">
        <f t="shared" si="27"/>
        <v>0.20997512928855933</v>
      </c>
      <c r="AV24">
        <v>0.5</v>
      </c>
      <c r="AW24">
        <f t="shared" si="28"/>
        <v>1180.1886585653335</v>
      </c>
      <c r="AX24">
        <f t="shared" si="29"/>
        <v>16.311358431834719</v>
      </c>
      <c r="AY24">
        <f t="shared" si="30"/>
        <v>123.90513308357366</v>
      </c>
      <c r="AZ24">
        <f t="shared" si="31"/>
        <v>1.4310513653115222E-2</v>
      </c>
      <c r="BA24">
        <f t="shared" si="32"/>
        <v>2.6082560891976199</v>
      </c>
      <c r="BB24" t="s">
        <v>328</v>
      </c>
      <c r="BC24">
        <v>714.229884615385</v>
      </c>
      <c r="BD24">
        <v>514.44000000000005</v>
      </c>
      <c r="BE24">
        <f t="shared" si="33"/>
        <v>0.43096697121872429</v>
      </c>
      <c r="BF24">
        <f t="shared" si="34"/>
        <v>0.48721861142809658</v>
      </c>
      <c r="BG24">
        <f t="shared" si="35"/>
        <v>0.85819830836645272</v>
      </c>
      <c r="BH24">
        <f t="shared" si="36"/>
        <v>1.0066126742753625</v>
      </c>
      <c r="BI24">
        <f t="shared" si="37"/>
        <v>0.92594720448114287</v>
      </c>
      <c r="BJ24">
        <f t="shared" si="38"/>
        <v>0.35093006868235849</v>
      </c>
      <c r="BK24">
        <f t="shared" si="39"/>
        <v>0.64906993131764157</v>
      </c>
      <c r="BL24">
        <f t="shared" si="40"/>
        <v>1400.0050000000001</v>
      </c>
      <c r="BM24">
        <f t="shared" si="41"/>
        <v>1180.1886585653335</v>
      </c>
      <c r="BN24">
        <f t="shared" si="42"/>
        <v>0.84298888830063712</v>
      </c>
      <c r="BO24">
        <f t="shared" si="43"/>
        <v>0.19597777660127444</v>
      </c>
      <c r="BP24">
        <v>6</v>
      </c>
      <c r="BQ24">
        <v>0.5</v>
      </c>
      <c r="BR24" t="s">
        <v>296</v>
      </c>
      <c r="BS24">
        <v>2</v>
      </c>
      <c r="BT24">
        <v>1607726056.25</v>
      </c>
      <c r="BU24">
        <v>399.01116666666701</v>
      </c>
      <c r="BV24">
        <v>420.36256666666702</v>
      </c>
      <c r="BW24">
        <v>18.9144133333333</v>
      </c>
      <c r="BX24">
        <v>14.53234</v>
      </c>
      <c r="BY24">
        <v>398.60016666666701</v>
      </c>
      <c r="BZ24">
        <v>18.773413333333298</v>
      </c>
      <c r="CA24">
        <v>500.113333333333</v>
      </c>
      <c r="CB24">
        <v>101.95723333333299</v>
      </c>
      <c r="CC24">
        <v>9.9983736666666698E-2</v>
      </c>
      <c r="CD24">
        <v>27.986219999999999</v>
      </c>
      <c r="CE24">
        <v>27.762969999999999</v>
      </c>
      <c r="CF24">
        <v>999.9</v>
      </c>
      <c r="CG24">
        <v>0</v>
      </c>
      <c r="CH24">
        <v>0</v>
      </c>
      <c r="CI24">
        <v>10001.666666666701</v>
      </c>
      <c r="CJ24">
        <v>0</v>
      </c>
      <c r="CK24">
        <v>185.288166666667</v>
      </c>
      <c r="CL24">
        <v>1400.0050000000001</v>
      </c>
      <c r="CM24">
        <v>0.90001546666666599</v>
      </c>
      <c r="CN24">
        <v>9.9984626666666701E-2</v>
      </c>
      <c r="CO24">
        <v>0</v>
      </c>
      <c r="CP24">
        <v>714.22860000000003</v>
      </c>
      <c r="CQ24">
        <v>4.9994800000000001</v>
      </c>
      <c r="CR24">
        <v>10065.81</v>
      </c>
      <c r="CS24">
        <v>11417.663333333299</v>
      </c>
      <c r="CT24">
        <v>46.4517666666666</v>
      </c>
      <c r="CU24">
        <v>47.845599999999997</v>
      </c>
      <c r="CV24">
        <v>47.428800000000003</v>
      </c>
      <c r="CW24">
        <v>47.320399999999999</v>
      </c>
      <c r="CX24">
        <v>48.426733333333303</v>
      </c>
      <c r="CY24">
        <v>1255.5239999999999</v>
      </c>
      <c r="CZ24">
        <v>139.482</v>
      </c>
      <c r="DA24">
        <v>0</v>
      </c>
      <c r="DB24">
        <v>103.09999990463299</v>
      </c>
      <c r="DC24">
        <v>0</v>
      </c>
      <c r="DD24">
        <v>714.229884615385</v>
      </c>
      <c r="DE24">
        <v>13.694393142952499</v>
      </c>
      <c r="DF24">
        <v>181.66495700669</v>
      </c>
      <c r="DG24">
        <v>10065.8038461538</v>
      </c>
      <c r="DH24">
        <v>15</v>
      </c>
      <c r="DI24">
        <v>1607726094.5</v>
      </c>
      <c r="DJ24" t="s">
        <v>329</v>
      </c>
      <c r="DK24">
        <v>1607726088.5</v>
      </c>
      <c r="DL24">
        <v>1607726094.5</v>
      </c>
      <c r="DM24">
        <v>20</v>
      </c>
      <c r="DN24">
        <v>-0.13800000000000001</v>
      </c>
      <c r="DO24">
        <v>3.4000000000000002E-2</v>
      </c>
      <c r="DP24">
        <v>0.41099999999999998</v>
      </c>
      <c r="DQ24">
        <v>0.14099999999999999</v>
      </c>
      <c r="DR24">
        <v>421</v>
      </c>
      <c r="DS24">
        <v>15</v>
      </c>
      <c r="DT24">
        <v>0.08</v>
      </c>
      <c r="DU24">
        <v>0.02</v>
      </c>
      <c r="DV24">
        <v>16.147790316596801</v>
      </c>
      <c r="DW24">
        <v>-0.18619028984176</v>
      </c>
      <c r="DX24">
        <v>5.05013669991147E-2</v>
      </c>
      <c r="DY24">
        <v>1</v>
      </c>
      <c r="DZ24">
        <v>-21.20102</v>
      </c>
      <c r="EA24">
        <v>0.1416987764183</v>
      </c>
      <c r="EB24">
        <v>6.54289253057595E-2</v>
      </c>
      <c r="EC24">
        <v>1</v>
      </c>
      <c r="ED24">
        <v>4.5039943333333303</v>
      </c>
      <c r="EE24">
        <v>-2.2203070077850402E-2</v>
      </c>
      <c r="EF24">
        <v>1.9979186617299801E-2</v>
      </c>
      <c r="EG24">
        <v>1</v>
      </c>
      <c r="EH24">
        <v>3</v>
      </c>
      <c r="EI24">
        <v>3</v>
      </c>
      <c r="EJ24" t="s">
        <v>312</v>
      </c>
      <c r="EK24">
        <v>100</v>
      </c>
      <c r="EL24">
        <v>100</v>
      </c>
      <c r="EM24">
        <v>0.41099999999999998</v>
      </c>
      <c r="EN24">
        <v>0.14099999999999999</v>
      </c>
      <c r="EO24">
        <v>0.73166256012515796</v>
      </c>
      <c r="EP24">
        <v>-1.6043650578588901E-5</v>
      </c>
      <c r="EQ24">
        <v>-1.15305589960158E-6</v>
      </c>
      <c r="ER24">
        <v>3.6581349982770798E-10</v>
      </c>
      <c r="ES24">
        <v>-4.2136132942419802E-2</v>
      </c>
      <c r="ET24">
        <v>-1.48585495900011E-2</v>
      </c>
      <c r="EU24">
        <v>2.0620247853856302E-3</v>
      </c>
      <c r="EV24">
        <v>-2.1578943166311499E-5</v>
      </c>
      <c r="EW24">
        <v>18</v>
      </c>
      <c r="EX24">
        <v>2225</v>
      </c>
      <c r="EY24">
        <v>1</v>
      </c>
      <c r="EZ24">
        <v>25</v>
      </c>
      <c r="FA24">
        <v>10.9</v>
      </c>
      <c r="FB24">
        <v>10.9</v>
      </c>
      <c r="FC24">
        <v>2</v>
      </c>
      <c r="FD24">
        <v>506.88299999999998</v>
      </c>
      <c r="FE24">
        <v>488.36399999999998</v>
      </c>
      <c r="FF24">
        <v>25.310199999999998</v>
      </c>
      <c r="FG24">
        <v>30.655799999999999</v>
      </c>
      <c r="FH24">
        <v>29.999500000000001</v>
      </c>
      <c r="FI24">
        <v>30.807099999999998</v>
      </c>
      <c r="FJ24">
        <v>30.864999999999998</v>
      </c>
      <c r="FK24">
        <v>19.754999999999999</v>
      </c>
      <c r="FL24">
        <v>34.553100000000001</v>
      </c>
      <c r="FM24">
        <v>34.7789</v>
      </c>
      <c r="FN24">
        <v>25.3111</v>
      </c>
      <c r="FO24">
        <v>420.73099999999999</v>
      </c>
      <c r="FP24">
        <v>14.622999999999999</v>
      </c>
      <c r="FQ24">
        <v>98.509200000000007</v>
      </c>
      <c r="FR24">
        <v>102.46</v>
      </c>
    </row>
    <row r="25" spans="1:174" x14ac:dyDescent="0.25">
      <c r="A25">
        <v>9</v>
      </c>
      <c r="B25">
        <v>1607726189</v>
      </c>
      <c r="C25">
        <v>800</v>
      </c>
      <c r="D25" t="s">
        <v>330</v>
      </c>
      <c r="E25" t="s">
        <v>331</v>
      </c>
      <c r="F25" t="s">
        <v>291</v>
      </c>
      <c r="G25" t="s">
        <v>292</v>
      </c>
      <c r="H25">
        <v>1607726181.25</v>
      </c>
      <c r="I25">
        <f t="shared" si="0"/>
        <v>3.7646613119899528E-3</v>
      </c>
      <c r="J25">
        <f t="shared" si="1"/>
        <v>3.7646613119899528</v>
      </c>
      <c r="K25">
        <f t="shared" si="2"/>
        <v>20.347450952242585</v>
      </c>
      <c r="L25">
        <f t="shared" si="3"/>
        <v>499.15496666666701</v>
      </c>
      <c r="M25">
        <f t="shared" si="4"/>
        <v>331.36473457505662</v>
      </c>
      <c r="N25">
        <f t="shared" si="5"/>
        <v>33.819259390240688</v>
      </c>
      <c r="O25">
        <f t="shared" si="6"/>
        <v>50.944018877794221</v>
      </c>
      <c r="P25">
        <f t="shared" si="7"/>
        <v>0.21616600322339288</v>
      </c>
      <c r="Q25">
        <f t="shared" si="8"/>
        <v>2.9630716273535573</v>
      </c>
      <c r="R25">
        <f t="shared" si="9"/>
        <v>0.20777154373461326</v>
      </c>
      <c r="S25">
        <f t="shared" si="10"/>
        <v>0.13058426210612059</v>
      </c>
      <c r="T25">
        <f t="shared" si="11"/>
        <v>231.29571980676221</v>
      </c>
      <c r="U25">
        <f t="shared" si="12"/>
        <v>28.373039962698751</v>
      </c>
      <c r="V25">
        <f t="shared" si="13"/>
        <v>27.752030000000001</v>
      </c>
      <c r="W25">
        <f t="shared" si="14"/>
        <v>3.7403269444663287</v>
      </c>
      <c r="X25">
        <f t="shared" si="15"/>
        <v>51.211946734845171</v>
      </c>
      <c r="Y25">
        <f t="shared" si="16"/>
        <v>1.9425530483169315</v>
      </c>
      <c r="Z25">
        <f t="shared" si="17"/>
        <v>3.7931638458789485</v>
      </c>
      <c r="AA25">
        <f t="shared" si="18"/>
        <v>1.7977738961493972</v>
      </c>
      <c r="AB25">
        <f t="shared" si="19"/>
        <v>-166.02156385875693</v>
      </c>
      <c r="AC25">
        <f t="shared" si="20"/>
        <v>38.4016612973058</v>
      </c>
      <c r="AD25">
        <f t="shared" si="21"/>
        <v>2.8214050566730959</v>
      </c>
      <c r="AE25">
        <f t="shared" si="22"/>
        <v>106.49722230198415</v>
      </c>
      <c r="AF25">
        <v>0</v>
      </c>
      <c r="AG25">
        <v>0</v>
      </c>
      <c r="AH25">
        <f t="shared" si="23"/>
        <v>1</v>
      </c>
      <c r="AI25">
        <f t="shared" si="24"/>
        <v>0</v>
      </c>
      <c r="AJ25">
        <f t="shared" si="25"/>
        <v>53717.369102140692</v>
      </c>
      <c r="AK25" t="s">
        <v>293</v>
      </c>
      <c r="AL25">
        <v>10143.9</v>
      </c>
      <c r="AM25">
        <v>715.47692307692296</v>
      </c>
      <c r="AN25">
        <v>3262.08</v>
      </c>
      <c r="AO25">
        <f t="shared" si="26"/>
        <v>0.78066849277855754</v>
      </c>
      <c r="AP25">
        <v>-0.57774747981622299</v>
      </c>
      <c r="AQ25" t="s">
        <v>332</v>
      </c>
      <c r="AR25">
        <v>15450.4</v>
      </c>
      <c r="AS25">
        <v>756.24642307692295</v>
      </c>
      <c r="AT25">
        <v>995.95</v>
      </c>
      <c r="AU25">
        <f t="shared" si="27"/>
        <v>0.24067832413582724</v>
      </c>
      <c r="AV25">
        <v>0.5</v>
      </c>
      <c r="AW25">
        <f t="shared" si="28"/>
        <v>1180.2104315543738</v>
      </c>
      <c r="AX25">
        <f t="shared" si="29"/>
        <v>20.347450952242585</v>
      </c>
      <c r="AY25">
        <f t="shared" si="30"/>
        <v>142.02553439706406</v>
      </c>
      <c r="AZ25">
        <f t="shared" si="31"/>
        <v>1.7730057176752516E-2</v>
      </c>
      <c r="BA25">
        <f t="shared" si="32"/>
        <v>2.2753451478487876</v>
      </c>
      <c r="BB25" t="s">
        <v>333</v>
      </c>
      <c r="BC25">
        <v>756.24642307692295</v>
      </c>
      <c r="BD25">
        <v>526.70000000000005</v>
      </c>
      <c r="BE25">
        <f t="shared" si="33"/>
        <v>0.47115819067222253</v>
      </c>
      <c r="BF25">
        <f t="shared" si="34"/>
        <v>0.51082275316585424</v>
      </c>
      <c r="BG25">
        <f t="shared" si="35"/>
        <v>0.82845162280926232</v>
      </c>
      <c r="BH25">
        <f t="shared" si="36"/>
        <v>0.85464023696227542</v>
      </c>
      <c r="BI25">
        <f t="shared" si="37"/>
        <v>0.88986384275402775</v>
      </c>
      <c r="BJ25">
        <f t="shared" si="38"/>
        <v>0.35577073276958632</v>
      </c>
      <c r="BK25">
        <f t="shared" si="39"/>
        <v>0.64422926723041374</v>
      </c>
      <c r="BL25">
        <f t="shared" si="40"/>
        <v>1400.03033333333</v>
      </c>
      <c r="BM25">
        <f t="shared" si="41"/>
        <v>1180.2104315543738</v>
      </c>
      <c r="BN25">
        <f t="shared" si="42"/>
        <v>0.84298918634456499</v>
      </c>
      <c r="BO25">
        <f t="shared" si="43"/>
        <v>0.19597837268913015</v>
      </c>
      <c r="BP25">
        <v>6</v>
      </c>
      <c r="BQ25">
        <v>0.5</v>
      </c>
      <c r="BR25" t="s">
        <v>296</v>
      </c>
      <c r="BS25">
        <v>2</v>
      </c>
      <c r="BT25">
        <v>1607726181.25</v>
      </c>
      <c r="BU25">
        <v>499.15496666666701</v>
      </c>
      <c r="BV25">
        <v>525.81983333333301</v>
      </c>
      <c r="BW25">
        <v>19.033343333333299</v>
      </c>
      <c r="BX25">
        <v>14.6029066666667</v>
      </c>
      <c r="BY25">
        <v>498.81079999999997</v>
      </c>
      <c r="BZ25">
        <v>18.737593333333301</v>
      </c>
      <c r="CA25">
        <v>500.13226666666702</v>
      </c>
      <c r="CB25">
        <v>101.9605</v>
      </c>
      <c r="CC25">
        <v>0.10002685</v>
      </c>
      <c r="CD25">
        <v>27.992423333333299</v>
      </c>
      <c r="CE25">
        <v>27.752030000000001</v>
      </c>
      <c r="CF25">
        <v>999.9</v>
      </c>
      <c r="CG25">
        <v>0</v>
      </c>
      <c r="CH25">
        <v>0</v>
      </c>
      <c r="CI25">
        <v>9996.3726666666698</v>
      </c>
      <c r="CJ25">
        <v>0</v>
      </c>
      <c r="CK25">
        <v>184.66030000000001</v>
      </c>
      <c r="CL25">
        <v>1400.03033333333</v>
      </c>
      <c r="CM25">
        <v>0.90000243333333296</v>
      </c>
      <c r="CN25">
        <v>9.99975633333334E-2</v>
      </c>
      <c r="CO25">
        <v>0</v>
      </c>
      <c r="CP25">
        <v>756.17556666666701</v>
      </c>
      <c r="CQ25">
        <v>4.9994800000000001</v>
      </c>
      <c r="CR25">
        <v>10626.3766666667</v>
      </c>
      <c r="CS25">
        <v>11417.836666666701</v>
      </c>
      <c r="CT25">
        <v>46.311999999999998</v>
      </c>
      <c r="CU25">
        <v>47.728999999999999</v>
      </c>
      <c r="CV25">
        <v>47.311999999999998</v>
      </c>
      <c r="CW25">
        <v>47.233199999999997</v>
      </c>
      <c r="CX25">
        <v>48.307866666666598</v>
      </c>
      <c r="CY25">
        <v>1255.5319999999999</v>
      </c>
      <c r="CZ25">
        <v>139.49833333333299</v>
      </c>
      <c r="DA25">
        <v>0</v>
      </c>
      <c r="DB25">
        <v>124.39999985694899</v>
      </c>
      <c r="DC25">
        <v>0</v>
      </c>
      <c r="DD25">
        <v>756.24642307692295</v>
      </c>
      <c r="DE25">
        <v>8.9753504257950194</v>
      </c>
      <c r="DF25">
        <v>106.540171053222</v>
      </c>
      <c r="DG25">
        <v>10626.8807692308</v>
      </c>
      <c r="DH25">
        <v>15</v>
      </c>
      <c r="DI25">
        <v>1607726094.5</v>
      </c>
      <c r="DJ25" t="s">
        <v>329</v>
      </c>
      <c r="DK25">
        <v>1607726088.5</v>
      </c>
      <c r="DL25">
        <v>1607726094.5</v>
      </c>
      <c r="DM25">
        <v>20</v>
      </c>
      <c r="DN25">
        <v>-0.13800000000000001</v>
      </c>
      <c r="DO25">
        <v>3.4000000000000002E-2</v>
      </c>
      <c r="DP25">
        <v>0.41099999999999998</v>
      </c>
      <c r="DQ25">
        <v>0.14099999999999999</v>
      </c>
      <c r="DR25">
        <v>421</v>
      </c>
      <c r="DS25">
        <v>15</v>
      </c>
      <c r="DT25">
        <v>0.08</v>
      </c>
      <c r="DU25">
        <v>0.02</v>
      </c>
      <c r="DV25">
        <v>20.361155547409901</v>
      </c>
      <c r="DW25">
        <v>-0.14738996590930101</v>
      </c>
      <c r="DX25">
        <v>3.7539607552003203E-2</v>
      </c>
      <c r="DY25">
        <v>1</v>
      </c>
      <c r="DZ25">
        <v>-26.6720333333333</v>
      </c>
      <c r="EA25">
        <v>0.14862380422693899</v>
      </c>
      <c r="EB25">
        <v>4.3064643915345903E-2</v>
      </c>
      <c r="EC25">
        <v>1</v>
      </c>
      <c r="ED25">
        <v>4.4317693333333299</v>
      </c>
      <c r="EE25">
        <v>-7.9213348164626898E-2</v>
      </c>
      <c r="EF25">
        <v>1.6286958163580501E-2</v>
      </c>
      <c r="EG25">
        <v>1</v>
      </c>
      <c r="EH25">
        <v>3</v>
      </c>
      <c r="EI25">
        <v>3</v>
      </c>
      <c r="EJ25" t="s">
        <v>312</v>
      </c>
      <c r="EK25">
        <v>100</v>
      </c>
      <c r="EL25">
        <v>100</v>
      </c>
      <c r="EM25">
        <v>0.34399999999999997</v>
      </c>
      <c r="EN25">
        <v>0.2954</v>
      </c>
      <c r="EO25">
        <v>0.59381326278385105</v>
      </c>
      <c r="EP25">
        <v>-1.6043650578588901E-5</v>
      </c>
      <c r="EQ25">
        <v>-1.15305589960158E-6</v>
      </c>
      <c r="ER25">
        <v>3.6581349982770798E-10</v>
      </c>
      <c r="ES25">
        <v>-7.8439409410402793E-3</v>
      </c>
      <c r="ET25">
        <v>-1.48585495900011E-2</v>
      </c>
      <c r="EU25">
        <v>2.0620247853856302E-3</v>
      </c>
      <c r="EV25">
        <v>-2.1578943166311499E-5</v>
      </c>
      <c r="EW25">
        <v>18</v>
      </c>
      <c r="EX25">
        <v>2225</v>
      </c>
      <c r="EY25">
        <v>1</v>
      </c>
      <c r="EZ25">
        <v>25</v>
      </c>
      <c r="FA25">
        <v>1.7</v>
      </c>
      <c r="FB25">
        <v>1.6</v>
      </c>
      <c r="FC25">
        <v>2</v>
      </c>
      <c r="FD25">
        <v>506.61200000000002</v>
      </c>
      <c r="FE25">
        <v>489.63799999999998</v>
      </c>
      <c r="FF25">
        <v>25.325900000000001</v>
      </c>
      <c r="FG25">
        <v>30.4938</v>
      </c>
      <c r="FH25">
        <v>29.999600000000001</v>
      </c>
      <c r="FI25">
        <v>30.6494</v>
      </c>
      <c r="FJ25">
        <v>30.706600000000002</v>
      </c>
      <c r="FK25">
        <v>23.61</v>
      </c>
      <c r="FL25">
        <v>31.5014</v>
      </c>
      <c r="FM25">
        <v>32.07</v>
      </c>
      <c r="FN25">
        <v>25.3264</v>
      </c>
      <c r="FO25">
        <v>526.07100000000003</v>
      </c>
      <c r="FP25">
        <v>14.705399999999999</v>
      </c>
      <c r="FQ25">
        <v>98.539699999999996</v>
      </c>
      <c r="FR25">
        <v>102.488</v>
      </c>
    </row>
    <row r="26" spans="1:174" x14ac:dyDescent="0.25">
      <c r="A26">
        <v>10</v>
      </c>
      <c r="B26">
        <v>1607726300</v>
      </c>
      <c r="C26">
        <v>911</v>
      </c>
      <c r="D26" t="s">
        <v>334</v>
      </c>
      <c r="E26" t="s">
        <v>335</v>
      </c>
      <c r="F26" t="s">
        <v>291</v>
      </c>
      <c r="G26" t="s">
        <v>292</v>
      </c>
      <c r="H26">
        <v>1607726292.25</v>
      </c>
      <c r="I26">
        <f t="shared" si="0"/>
        <v>3.6194617043495019E-3</v>
      </c>
      <c r="J26">
        <f t="shared" si="1"/>
        <v>3.6194617043495021</v>
      </c>
      <c r="K26">
        <f t="shared" si="2"/>
        <v>22.989359108067969</v>
      </c>
      <c r="L26">
        <f t="shared" si="3"/>
        <v>599.67446666666694</v>
      </c>
      <c r="M26">
        <f t="shared" si="4"/>
        <v>400.74779957988028</v>
      </c>
      <c r="N26">
        <f t="shared" si="5"/>
        <v>40.897618453882821</v>
      </c>
      <c r="O26">
        <f t="shared" si="6"/>
        <v>61.198732868851224</v>
      </c>
      <c r="P26">
        <f t="shared" si="7"/>
        <v>0.20605047792002673</v>
      </c>
      <c r="Q26">
        <f t="shared" si="8"/>
        <v>2.9631544280438584</v>
      </c>
      <c r="R26">
        <f t="shared" si="9"/>
        <v>0.19840854403310801</v>
      </c>
      <c r="S26">
        <f t="shared" si="10"/>
        <v>0.12466832381843201</v>
      </c>
      <c r="T26">
        <f t="shared" si="11"/>
        <v>231.29404045025726</v>
      </c>
      <c r="U26">
        <f t="shared" si="12"/>
        <v>28.409114268083478</v>
      </c>
      <c r="V26">
        <f t="shared" si="13"/>
        <v>27.758506666666701</v>
      </c>
      <c r="W26">
        <f t="shared" si="14"/>
        <v>3.7417420111244457</v>
      </c>
      <c r="X26">
        <f t="shared" si="15"/>
        <v>50.931843131632192</v>
      </c>
      <c r="Y26">
        <f t="shared" si="16"/>
        <v>1.9317882261007964</v>
      </c>
      <c r="Z26">
        <f t="shared" si="17"/>
        <v>3.7928889027403421</v>
      </c>
      <c r="AA26">
        <f t="shared" si="18"/>
        <v>1.8099537850236493</v>
      </c>
      <c r="AB26">
        <f t="shared" si="19"/>
        <v>-159.61826116181302</v>
      </c>
      <c r="AC26">
        <f t="shared" si="20"/>
        <v>37.169467631951647</v>
      </c>
      <c r="AD26">
        <f t="shared" si="21"/>
        <v>2.7308695768094498</v>
      </c>
      <c r="AE26">
        <f t="shared" si="22"/>
        <v>111.57611649720533</v>
      </c>
      <c r="AF26">
        <v>0</v>
      </c>
      <c r="AG26">
        <v>0</v>
      </c>
      <c r="AH26">
        <f t="shared" si="23"/>
        <v>1</v>
      </c>
      <c r="AI26">
        <f t="shared" si="24"/>
        <v>0</v>
      </c>
      <c r="AJ26">
        <f t="shared" si="25"/>
        <v>53719.853367760079</v>
      </c>
      <c r="AK26" t="s">
        <v>293</v>
      </c>
      <c r="AL26">
        <v>10143.9</v>
      </c>
      <c r="AM26">
        <v>715.47692307692296</v>
      </c>
      <c r="AN26">
        <v>3262.08</v>
      </c>
      <c r="AO26">
        <f t="shared" si="26"/>
        <v>0.78066849277855754</v>
      </c>
      <c r="AP26">
        <v>-0.57774747981622299</v>
      </c>
      <c r="AQ26" t="s">
        <v>336</v>
      </c>
      <c r="AR26">
        <v>15451.2</v>
      </c>
      <c r="AS26">
        <v>778.12161538461601</v>
      </c>
      <c r="AT26">
        <v>1043.6600000000001</v>
      </c>
      <c r="AU26">
        <f t="shared" si="27"/>
        <v>0.25442997203628004</v>
      </c>
      <c r="AV26">
        <v>0.5</v>
      </c>
      <c r="AW26">
        <f t="shared" si="28"/>
        <v>1180.1997215544664</v>
      </c>
      <c r="AX26">
        <f t="shared" si="29"/>
        <v>22.989359108067969</v>
      </c>
      <c r="AY26">
        <f t="shared" si="30"/>
        <v>150.13909107616419</v>
      </c>
      <c r="AZ26">
        <f t="shared" si="31"/>
        <v>1.9968744406110732E-2</v>
      </c>
      <c r="BA26">
        <f t="shared" si="32"/>
        <v>2.1256156219458444</v>
      </c>
      <c r="BB26" t="s">
        <v>337</v>
      </c>
      <c r="BC26">
        <v>778.12161538461601</v>
      </c>
      <c r="BD26">
        <v>532.66999999999996</v>
      </c>
      <c r="BE26">
        <f t="shared" si="33"/>
        <v>0.48961347565299052</v>
      </c>
      <c r="BF26">
        <f t="shared" si="34"/>
        <v>0.51965475765745717</v>
      </c>
      <c r="BG26">
        <f t="shared" si="35"/>
        <v>0.81278371516188486</v>
      </c>
      <c r="BH26">
        <f t="shared" si="36"/>
        <v>0.80911662814845153</v>
      </c>
      <c r="BI26">
        <f t="shared" si="37"/>
        <v>0.8711290817571764</v>
      </c>
      <c r="BJ26">
        <f t="shared" si="38"/>
        <v>0.35573423779594732</v>
      </c>
      <c r="BK26">
        <f t="shared" si="39"/>
        <v>0.64426576220405263</v>
      </c>
      <c r="BL26">
        <f t="shared" si="40"/>
        <v>1400.01733333333</v>
      </c>
      <c r="BM26">
        <f t="shared" si="41"/>
        <v>1180.1997215544664</v>
      </c>
      <c r="BN26">
        <f t="shared" si="42"/>
        <v>0.84298936409916059</v>
      </c>
      <c r="BO26">
        <f t="shared" si="43"/>
        <v>0.19597872819832132</v>
      </c>
      <c r="BP26">
        <v>6</v>
      </c>
      <c r="BQ26">
        <v>0.5</v>
      </c>
      <c r="BR26" t="s">
        <v>296</v>
      </c>
      <c r="BS26">
        <v>2</v>
      </c>
      <c r="BT26">
        <v>1607726292.25</v>
      </c>
      <c r="BU26">
        <v>599.67446666666694</v>
      </c>
      <c r="BV26">
        <v>629.85839999999996</v>
      </c>
      <c r="BW26">
        <v>18.929216666666701</v>
      </c>
      <c r="BX26">
        <v>14.6691933333333</v>
      </c>
      <c r="BY26">
        <v>599.425833333333</v>
      </c>
      <c r="BZ26">
        <v>18.637443333333302</v>
      </c>
      <c r="CA26">
        <v>500.13080000000002</v>
      </c>
      <c r="CB26">
        <v>101.95326666666701</v>
      </c>
      <c r="CC26">
        <v>9.9991010000000005E-2</v>
      </c>
      <c r="CD26">
        <v>27.99118</v>
      </c>
      <c r="CE26">
        <v>27.758506666666701</v>
      </c>
      <c r="CF26">
        <v>999.9</v>
      </c>
      <c r="CG26">
        <v>0</v>
      </c>
      <c r="CH26">
        <v>0</v>
      </c>
      <c r="CI26">
        <v>9997.5509999999995</v>
      </c>
      <c r="CJ26">
        <v>0</v>
      </c>
      <c r="CK26">
        <v>184.03899999999999</v>
      </c>
      <c r="CL26">
        <v>1400.01733333333</v>
      </c>
      <c r="CM26">
        <v>0.89999716666666696</v>
      </c>
      <c r="CN26">
        <v>0.10000284333333299</v>
      </c>
      <c r="CO26">
        <v>0</v>
      </c>
      <c r="CP26">
        <v>778.14643333333299</v>
      </c>
      <c r="CQ26">
        <v>4.9994800000000001</v>
      </c>
      <c r="CR26">
        <v>10923.8</v>
      </c>
      <c r="CS26">
        <v>11417.723333333301</v>
      </c>
      <c r="CT26">
        <v>46.2164</v>
      </c>
      <c r="CU26">
        <v>47.637333333333302</v>
      </c>
      <c r="CV26">
        <v>47.216333333333303</v>
      </c>
      <c r="CW26">
        <v>47.1332666666667</v>
      </c>
      <c r="CX26">
        <v>48.239433333333302</v>
      </c>
      <c r="CY26">
        <v>1255.5119999999999</v>
      </c>
      <c r="CZ26">
        <v>139.505333333333</v>
      </c>
      <c r="DA26">
        <v>0</v>
      </c>
      <c r="DB26">
        <v>110.39999985694899</v>
      </c>
      <c r="DC26">
        <v>0</v>
      </c>
      <c r="DD26">
        <v>778.12161538461601</v>
      </c>
      <c r="DE26">
        <v>9.7777846025759192E-3</v>
      </c>
      <c r="DF26">
        <v>1.8666666289296401</v>
      </c>
      <c r="DG26">
        <v>10923.8923076923</v>
      </c>
      <c r="DH26">
        <v>15</v>
      </c>
      <c r="DI26">
        <v>1607726094.5</v>
      </c>
      <c r="DJ26" t="s">
        <v>329</v>
      </c>
      <c r="DK26">
        <v>1607726088.5</v>
      </c>
      <c r="DL26">
        <v>1607726094.5</v>
      </c>
      <c r="DM26">
        <v>20</v>
      </c>
      <c r="DN26">
        <v>-0.13800000000000001</v>
      </c>
      <c r="DO26">
        <v>3.4000000000000002E-2</v>
      </c>
      <c r="DP26">
        <v>0.41099999999999998</v>
      </c>
      <c r="DQ26">
        <v>0.14099999999999999</v>
      </c>
      <c r="DR26">
        <v>421</v>
      </c>
      <c r="DS26">
        <v>15</v>
      </c>
      <c r="DT26">
        <v>0.08</v>
      </c>
      <c r="DU26">
        <v>0.02</v>
      </c>
      <c r="DV26">
        <v>22.993902919945601</v>
      </c>
      <c r="DW26">
        <v>-0.16209933886039099</v>
      </c>
      <c r="DX26">
        <v>4.2073471198905199E-2</v>
      </c>
      <c r="DY26">
        <v>1</v>
      </c>
      <c r="DZ26">
        <v>-30.186233333333298</v>
      </c>
      <c r="EA26">
        <v>0.110004894327007</v>
      </c>
      <c r="EB26">
        <v>4.9449201768638797E-2</v>
      </c>
      <c r="EC26">
        <v>1</v>
      </c>
      <c r="ED26">
        <v>4.2603636666666702</v>
      </c>
      <c r="EE26">
        <v>2.0383448275880799E-2</v>
      </c>
      <c r="EF26">
        <v>1.6957323783218001E-2</v>
      </c>
      <c r="EG26">
        <v>1</v>
      </c>
      <c r="EH26">
        <v>3</v>
      </c>
      <c r="EI26">
        <v>3</v>
      </c>
      <c r="EJ26" t="s">
        <v>312</v>
      </c>
      <c r="EK26">
        <v>100</v>
      </c>
      <c r="EL26">
        <v>100</v>
      </c>
      <c r="EM26">
        <v>0.249</v>
      </c>
      <c r="EN26">
        <v>0.29189999999999999</v>
      </c>
      <c r="EO26">
        <v>0.59381326278385105</v>
      </c>
      <c r="EP26">
        <v>-1.6043650578588901E-5</v>
      </c>
      <c r="EQ26">
        <v>-1.15305589960158E-6</v>
      </c>
      <c r="ER26">
        <v>3.6581349982770798E-10</v>
      </c>
      <c r="ES26">
        <v>-7.8439409410402793E-3</v>
      </c>
      <c r="ET26">
        <v>-1.48585495900011E-2</v>
      </c>
      <c r="EU26">
        <v>2.0620247853856302E-3</v>
      </c>
      <c r="EV26">
        <v>-2.1578943166311499E-5</v>
      </c>
      <c r="EW26">
        <v>18</v>
      </c>
      <c r="EX26">
        <v>2225</v>
      </c>
      <c r="EY26">
        <v>1</v>
      </c>
      <c r="EZ26">
        <v>25</v>
      </c>
      <c r="FA26">
        <v>3.5</v>
      </c>
      <c r="FB26">
        <v>3.4</v>
      </c>
      <c r="FC26">
        <v>2</v>
      </c>
      <c r="FD26">
        <v>506.20100000000002</v>
      </c>
      <c r="FE26">
        <v>490.30700000000002</v>
      </c>
      <c r="FF26">
        <v>25.343699999999998</v>
      </c>
      <c r="FG26">
        <v>30.352699999999999</v>
      </c>
      <c r="FH26">
        <v>29.999600000000001</v>
      </c>
      <c r="FI26">
        <v>30.507300000000001</v>
      </c>
      <c r="FJ26">
        <v>30.5671</v>
      </c>
      <c r="FK26">
        <v>27.299399999999999</v>
      </c>
      <c r="FL26">
        <v>28.3963</v>
      </c>
      <c r="FM26">
        <v>29.439800000000002</v>
      </c>
      <c r="FN26">
        <v>25.348299999999998</v>
      </c>
      <c r="FO26">
        <v>629.95100000000002</v>
      </c>
      <c r="FP26">
        <v>14.7418</v>
      </c>
      <c r="FQ26">
        <v>98.565700000000007</v>
      </c>
      <c r="FR26">
        <v>102.51600000000001</v>
      </c>
    </row>
    <row r="27" spans="1:174" x14ac:dyDescent="0.25">
      <c r="A27">
        <v>11</v>
      </c>
      <c r="B27">
        <v>1607726420.5</v>
      </c>
      <c r="C27">
        <v>1031.5</v>
      </c>
      <c r="D27" t="s">
        <v>338</v>
      </c>
      <c r="E27" t="s">
        <v>339</v>
      </c>
      <c r="F27" t="s">
        <v>291</v>
      </c>
      <c r="G27" t="s">
        <v>292</v>
      </c>
      <c r="H27">
        <v>1607726412.5</v>
      </c>
      <c r="I27">
        <f t="shared" si="0"/>
        <v>3.306855152348426E-3</v>
      </c>
      <c r="J27">
        <f t="shared" si="1"/>
        <v>3.306855152348426</v>
      </c>
      <c r="K27">
        <f t="shared" si="2"/>
        <v>24.547282438366963</v>
      </c>
      <c r="L27">
        <f t="shared" si="3"/>
        <v>699.90770967741901</v>
      </c>
      <c r="M27">
        <f t="shared" si="4"/>
        <v>466.52404519541119</v>
      </c>
      <c r="N27">
        <f t="shared" si="5"/>
        <v>47.606476487435486</v>
      </c>
      <c r="O27">
        <f t="shared" si="6"/>
        <v>71.422127685136118</v>
      </c>
      <c r="P27">
        <f t="shared" si="7"/>
        <v>0.18694620011180357</v>
      </c>
      <c r="Q27">
        <f t="shared" si="8"/>
        <v>2.9622099636083985</v>
      </c>
      <c r="R27">
        <f t="shared" si="9"/>
        <v>0.18063034060505337</v>
      </c>
      <c r="S27">
        <f t="shared" si="10"/>
        <v>0.11344364193767337</v>
      </c>
      <c r="T27">
        <f t="shared" si="11"/>
        <v>231.29376704660871</v>
      </c>
      <c r="U27">
        <f t="shared" si="12"/>
        <v>28.486827400353118</v>
      </c>
      <c r="V27">
        <f t="shared" si="13"/>
        <v>27.789651612903199</v>
      </c>
      <c r="W27">
        <f t="shared" si="14"/>
        <v>3.748553299370514</v>
      </c>
      <c r="X27">
        <f t="shared" si="15"/>
        <v>50.955931053613249</v>
      </c>
      <c r="Y27">
        <f t="shared" si="16"/>
        <v>1.9323842724749731</v>
      </c>
      <c r="Z27">
        <f t="shared" si="17"/>
        <v>3.7922656548887632</v>
      </c>
      <c r="AA27">
        <f t="shared" si="18"/>
        <v>1.8161690268955408</v>
      </c>
      <c r="AB27">
        <f t="shared" si="19"/>
        <v>-145.83231221856559</v>
      </c>
      <c r="AC27">
        <f t="shared" si="20"/>
        <v>31.733669919930833</v>
      </c>
      <c r="AD27">
        <f t="shared" si="21"/>
        <v>2.3325699566366223</v>
      </c>
      <c r="AE27">
        <f t="shared" si="22"/>
        <v>119.52769470461058</v>
      </c>
      <c r="AF27">
        <v>0</v>
      </c>
      <c r="AG27">
        <v>0</v>
      </c>
      <c r="AH27">
        <f t="shared" si="23"/>
        <v>1</v>
      </c>
      <c r="AI27">
        <f t="shared" si="24"/>
        <v>0</v>
      </c>
      <c r="AJ27">
        <f t="shared" si="25"/>
        <v>53692.60348537314</v>
      </c>
      <c r="AK27" t="s">
        <v>293</v>
      </c>
      <c r="AL27">
        <v>10143.9</v>
      </c>
      <c r="AM27">
        <v>715.47692307692296</v>
      </c>
      <c r="AN27">
        <v>3262.08</v>
      </c>
      <c r="AO27">
        <f t="shared" si="26"/>
        <v>0.78066849277855754</v>
      </c>
      <c r="AP27">
        <v>-0.57774747981622299</v>
      </c>
      <c r="AQ27" t="s">
        <v>340</v>
      </c>
      <c r="AR27">
        <v>15451.9</v>
      </c>
      <c r="AS27">
        <v>786.65246153846203</v>
      </c>
      <c r="AT27">
        <v>1063.56</v>
      </c>
      <c r="AU27">
        <f t="shared" si="27"/>
        <v>0.26035911322495953</v>
      </c>
      <c r="AV27">
        <v>0.5</v>
      </c>
      <c r="AW27">
        <f t="shared" si="28"/>
        <v>1180.1984231707993</v>
      </c>
      <c r="AX27">
        <f t="shared" si="29"/>
        <v>24.547282438366963</v>
      </c>
      <c r="AY27">
        <f t="shared" si="30"/>
        <v>153.63770744312242</v>
      </c>
      <c r="AZ27">
        <f t="shared" si="31"/>
        <v>2.1288818409603207E-2</v>
      </c>
      <c r="BA27">
        <f t="shared" si="32"/>
        <v>2.0671330249351239</v>
      </c>
      <c r="BB27" t="s">
        <v>341</v>
      </c>
      <c r="BC27">
        <v>786.65246153846203</v>
      </c>
      <c r="BD27">
        <v>535.41</v>
      </c>
      <c r="BE27">
        <f t="shared" si="33"/>
        <v>0.49658693444657565</v>
      </c>
      <c r="BF27">
        <f t="shared" si="34"/>
        <v>0.52429714751782241</v>
      </c>
      <c r="BG27">
        <f t="shared" si="35"/>
        <v>0.80630219278460535</v>
      </c>
      <c r="BH27">
        <f t="shared" si="36"/>
        <v>0.79552140514642666</v>
      </c>
      <c r="BI27">
        <f t="shared" si="37"/>
        <v>0.86331475050927564</v>
      </c>
      <c r="BJ27">
        <f t="shared" si="38"/>
        <v>0.35684619254037919</v>
      </c>
      <c r="BK27">
        <f t="shared" si="39"/>
        <v>0.64315380745962081</v>
      </c>
      <c r="BL27">
        <f t="shared" si="40"/>
        <v>1400.0158064516099</v>
      </c>
      <c r="BM27">
        <f t="shared" si="41"/>
        <v>1180.1984231707993</v>
      </c>
      <c r="BN27">
        <f t="shared" si="42"/>
        <v>0.84298935607166781</v>
      </c>
      <c r="BO27">
        <f t="shared" si="43"/>
        <v>0.19597871214333565</v>
      </c>
      <c r="BP27">
        <v>6</v>
      </c>
      <c r="BQ27">
        <v>0.5</v>
      </c>
      <c r="BR27" t="s">
        <v>296</v>
      </c>
      <c r="BS27">
        <v>2</v>
      </c>
      <c r="BT27">
        <v>1607726412.5</v>
      </c>
      <c r="BU27">
        <v>699.90770967741901</v>
      </c>
      <c r="BV27">
        <v>732.13264516129004</v>
      </c>
      <c r="BW27">
        <v>18.936577419354801</v>
      </c>
      <c r="BX27">
        <v>15.0446064516129</v>
      </c>
      <c r="BY27">
        <v>699.76441935483899</v>
      </c>
      <c r="BZ27">
        <v>18.644516129032301</v>
      </c>
      <c r="CA27">
        <v>500.14267741935498</v>
      </c>
      <c r="CB27">
        <v>101.945032258065</v>
      </c>
      <c r="CC27">
        <v>0.10003268064516101</v>
      </c>
      <c r="CD27">
        <v>27.988361290322601</v>
      </c>
      <c r="CE27">
        <v>27.789651612903199</v>
      </c>
      <c r="CF27">
        <v>999.9</v>
      </c>
      <c r="CG27">
        <v>0</v>
      </c>
      <c r="CH27">
        <v>0</v>
      </c>
      <c r="CI27">
        <v>9993.0080645161306</v>
      </c>
      <c r="CJ27">
        <v>0</v>
      </c>
      <c r="CK27">
        <v>183.43348387096799</v>
      </c>
      <c r="CL27">
        <v>1400.0158064516099</v>
      </c>
      <c r="CM27">
        <v>0.89999700000000005</v>
      </c>
      <c r="CN27">
        <v>0.100002983870968</v>
      </c>
      <c r="CO27">
        <v>0</v>
      </c>
      <c r="CP27">
        <v>786.70754838709695</v>
      </c>
      <c r="CQ27">
        <v>4.9994800000000001</v>
      </c>
      <c r="CR27">
        <v>11039.870967741899</v>
      </c>
      <c r="CS27">
        <v>11417.696774193601</v>
      </c>
      <c r="CT27">
        <v>46.128935483870997</v>
      </c>
      <c r="CU27">
        <v>47.561999999999998</v>
      </c>
      <c r="CV27">
        <v>47.144935483871002</v>
      </c>
      <c r="CW27">
        <v>47.062064516128999</v>
      </c>
      <c r="CX27">
        <v>48.146935483870998</v>
      </c>
      <c r="CY27">
        <v>1255.51129032258</v>
      </c>
      <c r="CZ27">
        <v>139.50483870967699</v>
      </c>
      <c r="DA27">
        <v>0</v>
      </c>
      <c r="DB27">
        <v>120.10000014305101</v>
      </c>
      <c r="DC27">
        <v>0</v>
      </c>
      <c r="DD27">
        <v>786.65246153846203</v>
      </c>
      <c r="DE27">
        <v>-6.2083418852469601</v>
      </c>
      <c r="DF27">
        <v>-84.834187917898703</v>
      </c>
      <c r="DG27">
        <v>11038.7</v>
      </c>
      <c r="DH27">
        <v>15</v>
      </c>
      <c r="DI27">
        <v>1607726094.5</v>
      </c>
      <c r="DJ27" t="s">
        <v>329</v>
      </c>
      <c r="DK27">
        <v>1607726088.5</v>
      </c>
      <c r="DL27">
        <v>1607726094.5</v>
      </c>
      <c r="DM27">
        <v>20</v>
      </c>
      <c r="DN27">
        <v>-0.13800000000000001</v>
      </c>
      <c r="DO27">
        <v>3.4000000000000002E-2</v>
      </c>
      <c r="DP27">
        <v>0.41099999999999998</v>
      </c>
      <c r="DQ27">
        <v>0.14099999999999999</v>
      </c>
      <c r="DR27">
        <v>421</v>
      </c>
      <c r="DS27">
        <v>15</v>
      </c>
      <c r="DT27">
        <v>0.08</v>
      </c>
      <c r="DU27">
        <v>0.02</v>
      </c>
      <c r="DV27">
        <v>24.550988875803899</v>
      </c>
      <c r="DW27">
        <v>0.23410337998438099</v>
      </c>
      <c r="DX27">
        <v>5.1427028582196499E-2</v>
      </c>
      <c r="DY27">
        <v>1</v>
      </c>
      <c r="DZ27">
        <v>-32.223883333333298</v>
      </c>
      <c r="EA27">
        <v>-1.53904338153137E-2</v>
      </c>
      <c r="EB27">
        <v>6.5492992415643506E-2</v>
      </c>
      <c r="EC27">
        <v>1</v>
      </c>
      <c r="ED27">
        <v>3.8897910000000002</v>
      </c>
      <c r="EE27">
        <v>-0.19713503893214501</v>
      </c>
      <c r="EF27">
        <v>1.72268030212612E-2</v>
      </c>
      <c r="EG27">
        <v>1</v>
      </c>
      <c r="EH27">
        <v>3</v>
      </c>
      <c r="EI27">
        <v>3</v>
      </c>
      <c r="EJ27" t="s">
        <v>312</v>
      </c>
      <c r="EK27">
        <v>100</v>
      </c>
      <c r="EL27">
        <v>100</v>
      </c>
      <c r="EM27">
        <v>0.14399999999999999</v>
      </c>
      <c r="EN27">
        <v>0.29420000000000002</v>
      </c>
      <c r="EO27">
        <v>0.59381326278385105</v>
      </c>
      <c r="EP27">
        <v>-1.6043650578588901E-5</v>
      </c>
      <c r="EQ27">
        <v>-1.15305589960158E-6</v>
      </c>
      <c r="ER27">
        <v>3.6581349982770798E-10</v>
      </c>
      <c r="ES27">
        <v>-7.8439409410402793E-3</v>
      </c>
      <c r="ET27">
        <v>-1.48585495900011E-2</v>
      </c>
      <c r="EU27">
        <v>2.0620247853856302E-3</v>
      </c>
      <c r="EV27">
        <v>-2.1578943166311499E-5</v>
      </c>
      <c r="EW27">
        <v>18</v>
      </c>
      <c r="EX27">
        <v>2225</v>
      </c>
      <c r="EY27">
        <v>1</v>
      </c>
      <c r="EZ27">
        <v>25</v>
      </c>
      <c r="FA27">
        <v>5.5</v>
      </c>
      <c r="FB27">
        <v>5.4</v>
      </c>
      <c r="FC27">
        <v>2</v>
      </c>
      <c r="FD27">
        <v>505.71499999999997</v>
      </c>
      <c r="FE27">
        <v>492.12099999999998</v>
      </c>
      <c r="FF27">
        <v>25.407900000000001</v>
      </c>
      <c r="FG27">
        <v>30.2087</v>
      </c>
      <c r="FH27">
        <v>29.999700000000001</v>
      </c>
      <c r="FI27">
        <v>30.360199999999999</v>
      </c>
      <c r="FJ27">
        <v>30.418600000000001</v>
      </c>
      <c r="FK27">
        <v>30.850200000000001</v>
      </c>
      <c r="FL27">
        <v>22.936699999999998</v>
      </c>
      <c r="FM27">
        <v>27.568899999999999</v>
      </c>
      <c r="FN27">
        <v>25.4129</v>
      </c>
      <c r="FO27">
        <v>732.22199999999998</v>
      </c>
      <c r="FP27">
        <v>15.197699999999999</v>
      </c>
      <c r="FQ27">
        <v>98.591800000000006</v>
      </c>
      <c r="FR27">
        <v>102.54300000000001</v>
      </c>
    </row>
    <row r="28" spans="1:174" x14ac:dyDescent="0.25">
      <c r="A28">
        <v>12</v>
      </c>
      <c r="B28">
        <v>1607726541</v>
      </c>
      <c r="C28">
        <v>1152</v>
      </c>
      <c r="D28" t="s">
        <v>342</v>
      </c>
      <c r="E28" t="s">
        <v>343</v>
      </c>
      <c r="F28" t="s">
        <v>291</v>
      </c>
      <c r="G28" t="s">
        <v>292</v>
      </c>
      <c r="H28">
        <v>1607726533</v>
      </c>
      <c r="I28">
        <f t="shared" si="0"/>
        <v>2.9916555391358221E-3</v>
      </c>
      <c r="J28">
        <f t="shared" si="1"/>
        <v>2.9916555391358219</v>
      </c>
      <c r="K28">
        <f t="shared" si="2"/>
        <v>25.459427118851139</v>
      </c>
      <c r="L28">
        <f t="shared" si="3"/>
        <v>799.95899999999995</v>
      </c>
      <c r="M28">
        <f t="shared" si="4"/>
        <v>531.5625449728492</v>
      </c>
      <c r="N28">
        <f t="shared" si="5"/>
        <v>54.241025534243214</v>
      </c>
      <c r="O28">
        <f t="shared" si="6"/>
        <v>81.62839341429509</v>
      </c>
      <c r="P28">
        <f t="shared" si="7"/>
        <v>0.16805051381608371</v>
      </c>
      <c r="Q28">
        <f t="shared" si="8"/>
        <v>2.9634434329628352</v>
      </c>
      <c r="R28">
        <f t="shared" si="9"/>
        <v>0.16293012306919852</v>
      </c>
      <c r="S28">
        <f t="shared" si="10"/>
        <v>0.10227837777821081</v>
      </c>
      <c r="T28">
        <f t="shared" si="11"/>
        <v>231.29314963661966</v>
      </c>
      <c r="U28">
        <f t="shared" si="12"/>
        <v>28.579089439241091</v>
      </c>
      <c r="V28">
        <f t="shared" si="13"/>
        <v>27.8420129032258</v>
      </c>
      <c r="W28">
        <f t="shared" si="14"/>
        <v>3.7600289115124736</v>
      </c>
      <c r="X28">
        <f t="shared" si="15"/>
        <v>51.088935548736146</v>
      </c>
      <c r="Y28">
        <f t="shared" si="16"/>
        <v>1.9387184062542231</v>
      </c>
      <c r="Z28">
        <f t="shared" si="17"/>
        <v>3.7947911527825591</v>
      </c>
      <c r="AA28">
        <f t="shared" si="18"/>
        <v>1.8213105052582506</v>
      </c>
      <c r="AB28">
        <f t="shared" si="19"/>
        <v>-131.93200927588975</v>
      </c>
      <c r="AC28">
        <f t="shared" si="20"/>
        <v>25.205788905163427</v>
      </c>
      <c r="AD28">
        <f t="shared" si="21"/>
        <v>1.8525585080613511</v>
      </c>
      <c r="AE28">
        <f t="shared" si="22"/>
        <v>126.41948777395469</v>
      </c>
      <c r="AF28">
        <v>0</v>
      </c>
      <c r="AG28">
        <v>0</v>
      </c>
      <c r="AH28">
        <f t="shared" si="23"/>
        <v>1</v>
      </c>
      <c r="AI28">
        <f t="shared" si="24"/>
        <v>0</v>
      </c>
      <c r="AJ28">
        <f t="shared" si="25"/>
        <v>53726.488601156612</v>
      </c>
      <c r="AK28" t="s">
        <v>293</v>
      </c>
      <c r="AL28">
        <v>10143.9</v>
      </c>
      <c r="AM28">
        <v>715.47692307692296</v>
      </c>
      <c r="AN28">
        <v>3262.08</v>
      </c>
      <c r="AO28">
        <f t="shared" si="26"/>
        <v>0.78066849277855754</v>
      </c>
      <c r="AP28">
        <v>-0.57774747981622299</v>
      </c>
      <c r="AQ28" t="s">
        <v>344</v>
      </c>
      <c r="AR28">
        <v>15452.1</v>
      </c>
      <c r="AS28">
        <v>784.29496153846196</v>
      </c>
      <c r="AT28">
        <v>1059.75</v>
      </c>
      <c r="AU28">
        <f t="shared" si="27"/>
        <v>0.25992454679078847</v>
      </c>
      <c r="AV28">
        <v>0.5</v>
      </c>
      <c r="AW28">
        <f t="shared" si="28"/>
        <v>1180.1980951027278</v>
      </c>
      <c r="AX28">
        <f t="shared" si="29"/>
        <v>25.459427118851139</v>
      </c>
      <c r="AY28">
        <f t="shared" si="30"/>
        <v>153.38122749646419</v>
      </c>
      <c r="AZ28">
        <f t="shared" si="31"/>
        <v>2.2061698545955553E-2</v>
      </c>
      <c r="BA28">
        <f t="shared" si="32"/>
        <v>2.0781599433828735</v>
      </c>
      <c r="BB28" t="s">
        <v>345</v>
      </c>
      <c r="BC28">
        <v>784.29496153846196</v>
      </c>
      <c r="BD28">
        <v>537.99</v>
      </c>
      <c r="BE28">
        <f t="shared" si="33"/>
        <v>0.492342533616419</v>
      </c>
      <c r="BF28">
        <f t="shared" si="34"/>
        <v>0.52793437300969415</v>
      </c>
      <c r="BG28">
        <f t="shared" si="35"/>
        <v>0.80846447804587951</v>
      </c>
      <c r="BH28">
        <f t="shared" si="36"/>
        <v>0.80010624392532614</v>
      </c>
      <c r="BI28">
        <f t="shared" si="37"/>
        <v>0.86481086116528072</v>
      </c>
      <c r="BJ28">
        <f t="shared" si="38"/>
        <v>0.36213851581852452</v>
      </c>
      <c r="BK28">
        <f t="shared" si="39"/>
        <v>0.63786148418147548</v>
      </c>
      <c r="BL28">
        <f t="shared" si="40"/>
        <v>1400.0158064516099</v>
      </c>
      <c r="BM28">
        <f t="shared" si="41"/>
        <v>1180.1980951027278</v>
      </c>
      <c r="BN28">
        <f t="shared" si="42"/>
        <v>0.84298912173997675</v>
      </c>
      <c r="BO28">
        <f t="shared" si="43"/>
        <v>0.19597824347995346</v>
      </c>
      <c r="BP28">
        <v>6</v>
      </c>
      <c r="BQ28">
        <v>0.5</v>
      </c>
      <c r="BR28" t="s">
        <v>296</v>
      </c>
      <c r="BS28">
        <v>2</v>
      </c>
      <c r="BT28">
        <v>1607726533</v>
      </c>
      <c r="BU28">
        <v>799.95899999999995</v>
      </c>
      <c r="BV28">
        <v>833.37335483871004</v>
      </c>
      <c r="BW28">
        <v>18.999458064516102</v>
      </c>
      <c r="BX28">
        <v>15.478606451612899</v>
      </c>
      <c r="BY28">
        <v>799.92854838709695</v>
      </c>
      <c r="BZ28">
        <v>18.704999999999998</v>
      </c>
      <c r="CA28">
        <v>500.13167741935501</v>
      </c>
      <c r="CB28">
        <v>101.94077419354799</v>
      </c>
      <c r="CC28">
        <v>9.9947161290322606E-2</v>
      </c>
      <c r="CD28">
        <v>27.999780645161302</v>
      </c>
      <c r="CE28">
        <v>27.8420129032258</v>
      </c>
      <c r="CF28">
        <v>999.9</v>
      </c>
      <c r="CG28">
        <v>0</v>
      </c>
      <c r="CH28">
        <v>0</v>
      </c>
      <c r="CI28">
        <v>10000.413870967701</v>
      </c>
      <c r="CJ28">
        <v>0</v>
      </c>
      <c r="CK28">
        <v>183.15358064516099</v>
      </c>
      <c r="CL28">
        <v>1400.0158064516099</v>
      </c>
      <c r="CM28">
        <v>0.90000364516128994</v>
      </c>
      <c r="CN28">
        <v>9.9996396774193599E-2</v>
      </c>
      <c r="CO28">
        <v>0</v>
      </c>
      <c r="CP28">
        <v>784.41793548387102</v>
      </c>
      <c r="CQ28">
        <v>4.9994800000000001</v>
      </c>
      <c r="CR28">
        <v>11009.5741935484</v>
      </c>
      <c r="CS28">
        <v>11417.735483871</v>
      </c>
      <c r="CT28">
        <v>45.999935483870999</v>
      </c>
      <c r="CU28">
        <v>47.441129032257997</v>
      </c>
      <c r="CV28">
        <v>47.012</v>
      </c>
      <c r="CW28">
        <v>46.937064516128999</v>
      </c>
      <c r="CX28">
        <v>48.023935483871</v>
      </c>
      <c r="CY28">
        <v>1255.52193548387</v>
      </c>
      <c r="CZ28">
        <v>139.493870967742</v>
      </c>
      <c r="DA28">
        <v>0</v>
      </c>
      <c r="DB28">
        <v>120.10000014305101</v>
      </c>
      <c r="DC28">
        <v>0</v>
      </c>
      <c r="DD28">
        <v>784.29496153846196</v>
      </c>
      <c r="DE28">
        <v>-8.6680000068629095</v>
      </c>
      <c r="DF28">
        <v>-117.599999922482</v>
      </c>
      <c r="DG28">
        <v>11007.7692307692</v>
      </c>
      <c r="DH28">
        <v>15</v>
      </c>
      <c r="DI28">
        <v>1607726094.5</v>
      </c>
      <c r="DJ28" t="s">
        <v>329</v>
      </c>
      <c r="DK28">
        <v>1607726088.5</v>
      </c>
      <c r="DL28">
        <v>1607726094.5</v>
      </c>
      <c r="DM28">
        <v>20</v>
      </c>
      <c r="DN28">
        <v>-0.13800000000000001</v>
      </c>
      <c r="DO28">
        <v>3.4000000000000002E-2</v>
      </c>
      <c r="DP28">
        <v>0.41099999999999998</v>
      </c>
      <c r="DQ28">
        <v>0.14099999999999999</v>
      </c>
      <c r="DR28">
        <v>421</v>
      </c>
      <c r="DS28">
        <v>15</v>
      </c>
      <c r="DT28">
        <v>0.08</v>
      </c>
      <c r="DU28">
        <v>0.02</v>
      </c>
      <c r="DV28">
        <v>25.471999505615798</v>
      </c>
      <c r="DW28">
        <v>-0.97757753954453996</v>
      </c>
      <c r="DX28">
        <v>8.0197688929476194E-2</v>
      </c>
      <c r="DY28">
        <v>0</v>
      </c>
      <c r="DZ28">
        <v>-33.414769999999997</v>
      </c>
      <c r="EA28">
        <v>1.23316484983311</v>
      </c>
      <c r="EB28">
        <v>9.75780684033732E-2</v>
      </c>
      <c r="EC28">
        <v>0</v>
      </c>
      <c r="ED28">
        <v>3.5221146666666701</v>
      </c>
      <c r="EE28">
        <v>-0.342007741935484</v>
      </c>
      <c r="EF28">
        <v>2.5491805315085499E-2</v>
      </c>
      <c r="EG28">
        <v>0</v>
      </c>
      <c r="EH28">
        <v>0</v>
      </c>
      <c r="EI28">
        <v>3</v>
      </c>
      <c r="EJ28" t="s">
        <v>303</v>
      </c>
      <c r="EK28">
        <v>100</v>
      </c>
      <c r="EL28">
        <v>100</v>
      </c>
      <c r="EM28">
        <v>0.03</v>
      </c>
      <c r="EN28">
        <v>0.29459999999999997</v>
      </c>
      <c r="EO28">
        <v>0.59381326278385105</v>
      </c>
      <c r="EP28">
        <v>-1.6043650578588901E-5</v>
      </c>
      <c r="EQ28">
        <v>-1.15305589960158E-6</v>
      </c>
      <c r="ER28">
        <v>3.6581349982770798E-10</v>
      </c>
      <c r="ES28">
        <v>-7.8439409410402793E-3</v>
      </c>
      <c r="ET28">
        <v>-1.48585495900011E-2</v>
      </c>
      <c r="EU28">
        <v>2.0620247853856302E-3</v>
      </c>
      <c r="EV28">
        <v>-2.1578943166311499E-5</v>
      </c>
      <c r="EW28">
        <v>18</v>
      </c>
      <c r="EX28">
        <v>2225</v>
      </c>
      <c r="EY28">
        <v>1</v>
      </c>
      <c r="EZ28">
        <v>25</v>
      </c>
      <c r="FA28">
        <v>7.5</v>
      </c>
      <c r="FB28">
        <v>7.4</v>
      </c>
      <c r="FC28">
        <v>2</v>
      </c>
      <c r="FD28">
        <v>505.21</v>
      </c>
      <c r="FE28">
        <v>493.66500000000002</v>
      </c>
      <c r="FF28">
        <v>25.3551</v>
      </c>
      <c r="FG28">
        <v>30.067699999999999</v>
      </c>
      <c r="FH28">
        <v>29.999400000000001</v>
      </c>
      <c r="FI28">
        <v>30.215199999999999</v>
      </c>
      <c r="FJ28">
        <v>30.273599999999998</v>
      </c>
      <c r="FK28">
        <v>34.297499999999999</v>
      </c>
      <c r="FL28">
        <v>19.082599999999999</v>
      </c>
      <c r="FM28">
        <v>26.447800000000001</v>
      </c>
      <c r="FN28">
        <v>25.365300000000001</v>
      </c>
      <c r="FO28">
        <v>833.38800000000003</v>
      </c>
      <c r="FP28">
        <v>15.591100000000001</v>
      </c>
      <c r="FQ28">
        <v>98.617599999999996</v>
      </c>
      <c r="FR28">
        <v>102.56699999999999</v>
      </c>
    </row>
    <row r="29" spans="1:174" x14ac:dyDescent="0.25">
      <c r="A29">
        <v>13</v>
      </c>
      <c r="B29">
        <v>1607726661.5</v>
      </c>
      <c r="C29">
        <v>1272.5</v>
      </c>
      <c r="D29" t="s">
        <v>346</v>
      </c>
      <c r="E29" t="s">
        <v>347</v>
      </c>
      <c r="F29" t="s">
        <v>291</v>
      </c>
      <c r="G29" t="s">
        <v>292</v>
      </c>
      <c r="H29">
        <v>1607726653.5</v>
      </c>
      <c r="I29">
        <f t="shared" si="0"/>
        <v>2.4118455379983244E-3</v>
      </c>
      <c r="J29">
        <f t="shared" si="1"/>
        <v>2.4118455379983246</v>
      </c>
      <c r="K29">
        <f t="shared" si="2"/>
        <v>25.584806191613438</v>
      </c>
      <c r="L29">
        <f t="shared" si="3"/>
        <v>899.99970967741899</v>
      </c>
      <c r="M29">
        <f t="shared" si="4"/>
        <v>570.13478307749313</v>
      </c>
      <c r="N29">
        <f t="shared" si="5"/>
        <v>58.17786071486416</v>
      </c>
      <c r="O29">
        <f t="shared" si="6"/>
        <v>91.838034280946943</v>
      </c>
      <c r="P29">
        <f t="shared" si="7"/>
        <v>0.13557997535251681</v>
      </c>
      <c r="Q29">
        <f t="shared" si="8"/>
        <v>2.9640837293587419</v>
      </c>
      <c r="R29">
        <f t="shared" si="9"/>
        <v>0.13222657681924888</v>
      </c>
      <c r="S29">
        <f t="shared" si="10"/>
        <v>8.2935991807028847E-2</v>
      </c>
      <c r="T29">
        <f t="shared" si="11"/>
        <v>231.28786876359297</v>
      </c>
      <c r="U29">
        <f t="shared" si="12"/>
        <v>28.714633689516429</v>
      </c>
      <c r="V29">
        <f t="shared" si="13"/>
        <v>27.9091870967742</v>
      </c>
      <c r="W29">
        <f t="shared" si="14"/>
        <v>3.7747958294853223</v>
      </c>
      <c r="X29">
        <f t="shared" si="15"/>
        <v>51.844935683533066</v>
      </c>
      <c r="Y29">
        <f t="shared" si="16"/>
        <v>1.9658747334078968</v>
      </c>
      <c r="Z29">
        <f t="shared" si="17"/>
        <v>3.7918356103435107</v>
      </c>
      <c r="AA29">
        <f t="shared" si="18"/>
        <v>1.8089210960774256</v>
      </c>
      <c r="AB29">
        <f t="shared" si="19"/>
        <v>-106.36238822572611</v>
      </c>
      <c r="AC29">
        <f t="shared" si="20"/>
        <v>12.341174797339461</v>
      </c>
      <c r="AD29">
        <f t="shared" si="21"/>
        <v>0.90709083035742388</v>
      </c>
      <c r="AE29">
        <f t="shared" si="22"/>
        <v>138.17374616556373</v>
      </c>
      <c r="AF29">
        <v>0</v>
      </c>
      <c r="AG29">
        <v>0</v>
      </c>
      <c r="AH29">
        <f t="shared" si="23"/>
        <v>1</v>
      </c>
      <c r="AI29">
        <f t="shared" si="24"/>
        <v>0</v>
      </c>
      <c r="AJ29">
        <f t="shared" si="25"/>
        <v>53747.607176589263</v>
      </c>
      <c r="AK29" t="s">
        <v>293</v>
      </c>
      <c r="AL29">
        <v>10143.9</v>
      </c>
      <c r="AM29">
        <v>715.47692307692296</v>
      </c>
      <c r="AN29">
        <v>3262.08</v>
      </c>
      <c r="AO29">
        <f t="shared" si="26"/>
        <v>0.78066849277855754</v>
      </c>
      <c r="AP29">
        <v>-0.57774747981622299</v>
      </c>
      <c r="AQ29" t="s">
        <v>348</v>
      </c>
      <c r="AR29">
        <v>15452.2</v>
      </c>
      <c r="AS29">
        <v>777.579269230769</v>
      </c>
      <c r="AT29">
        <v>1047.8399999999999</v>
      </c>
      <c r="AU29">
        <f t="shared" si="27"/>
        <v>0.25792175405522877</v>
      </c>
      <c r="AV29">
        <v>0.5</v>
      </c>
      <c r="AW29">
        <f t="shared" si="28"/>
        <v>1180.1699531673014</v>
      </c>
      <c r="AX29">
        <f t="shared" si="29"/>
        <v>25.584806191613438</v>
      </c>
      <c r="AY29">
        <f t="shared" si="30"/>
        <v>152.19575220209379</v>
      </c>
      <c r="AZ29">
        <f t="shared" si="31"/>
        <v>2.2168462772006237E-2</v>
      </c>
      <c r="BA29">
        <f t="shared" si="32"/>
        <v>2.1131470453504351</v>
      </c>
      <c r="BB29" t="s">
        <v>349</v>
      </c>
      <c r="BC29">
        <v>777.579269230769</v>
      </c>
      <c r="BD29">
        <v>536.9</v>
      </c>
      <c r="BE29">
        <f t="shared" si="33"/>
        <v>0.48761261261261257</v>
      </c>
      <c r="BF29">
        <f t="shared" si="34"/>
        <v>0.52894807760056162</v>
      </c>
      <c r="BG29">
        <f t="shared" si="35"/>
        <v>0.81251146713244626</v>
      </c>
      <c r="BH29">
        <f t="shared" si="36"/>
        <v>0.81314908163454269</v>
      </c>
      <c r="BI29">
        <f t="shared" si="37"/>
        <v>0.86948767951515493</v>
      </c>
      <c r="BJ29">
        <f t="shared" si="38"/>
        <v>0.36522607289245856</v>
      </c>
      <c r="BK29">
        <f t="shared" si="39"/>
        <v>0.63477392710754144</v>
      </c>
      <c r="BL29">
        <f t="shared" si="40"/>
        <v>1399.98225806452</v>
      </c>
      <c r="BM29">
        <f t="shared" si="41"/>
        <v>1180.1699531673014</v>
      </c>
      <c r="BN29">
        <f t="shared" si="42"/>
        <v>0.84298922101976503</v>
      </c>
      <c r="BO29">
        <f t="shared" si="43"/>
        <v>0.19597844203953013</v>
      </c>
      <c r="BP29">
        <v>6</v>
      </c>
      <c r="BQ29">
        <v>0.5</v>
      </c>
      <c r="BR29" t="s">
        <v>296</v>
      </c>
      <c r="BS29">
        <v>2</v>
      </c>
      <c r="BT29">
        <v>1607726653.5</v>
      </c>
      <c r="BU29">
        <v>899.99970967741899</v>
      </c>
      <c r="BV29">
        <v>933.29693548387104</v>
      </c>
      <c r="BW29">
        <v>19.265293548387099</v>
      </c>
      <c r="BX29">
        <v>16.427632258064499</v>
      </c>
      <c r="BY29">
        <v>900.08767741935503</v>
      </c>
      <c r="BZ29">
        <v>18.960641935483899</v>
      </c>
      <c r="CA29">
        <v>500.14016129032302</v>
      </c>
      <c r="CB29">
        <v>101.942322580645</v>
      </c>
      <c r="CC29">
        <v>9.9970648387096794E-2</v>
      </c>
      <c r="CD29">
        <v>27.9864161290323</v>
      </c>
      <c r="CE29">
        <v>27.9091870967742</v>
      </c>
      <c r="CF29">
        <v>999.9</v>
      </c>
      <c r="CG29">
        <v>0</v>
      </c>
      <c r="CH29">
        <v>0</v>
      </c>
      <c r="CI29">
        <v>10003.8909677419</v>
      </c>
      <c r="CJ29">
        <v>0</v>
      </c>
      <c r="CK29">
        <v>183.13900000000001</v>
      </c>
      <c r="CL29">
        <v>1399.98225806452</v>
      </c>
      <c r="CM29">
        <v>0.90000067741935497</v>
      </c>
      <c r="CN29">
        <v>9.9999351612903201E-2</v>
      </c>
      <c r="CO29">
        <v>0</v>
      </c>
      <c r="CP29">
        <v>777.65016129032301</v>
      </c>
      <c r="CQ29">
        <v>4.9994800000000001</v>
      </c>
      <c r="CR29">
        <v>10916.6451612903</v>
      </c>
      <c r="CS29">
        <v>11417.4258064516</v>
      </c>
      <c r="CT29">
        <v>45.9491935483871</v>
      </c>
      <c r="CU29">
        <v>47.383000000000003</v>
      </c>
      <c r="CV29">
        <v>46.949258064516101</v>
      </c>
      <c r="CW29">
        <v>46.899000000000001</v>
      </c>
      <c r="CX29">
        <v>47.965451612903202</v>
      </c>
      <c r="CY29">
        <v>1255.4870967741899</v>
      </c>
      <c r="CZ29">
        <v>139.49516129032301</v>
      </c>
      <c r="DA29">
        <v>0</v>
      </c>
      <c r="DB29">
        <v>120.10000014305101</v>
      </c>
      <c r="DC29">
        <v>0</v>
      </c>
      <c r="DD29">
        <v>777.579269230769</v>
      </c>
      <c r="DE29">
        <v>-9.2616410251181893</v>
      </c>
      <c r="DF29">
        <v>-128.03760682448299</v>
      </c>
      <c r="DG29">
        <v>10915.396153846201</v>
      </c>
      <c r="DH29">
        <v>15</v>
      </c>
      <c r="DI29">
        <v>1607726094.5</v>
      </c>
      <c r="DJ29" t="s">
        <v>329</v>
      </c>
      <c r="DK29">
        <v>1607726088.5</v>
      </c>
      <c r="DL29">
        <v>1607726094.5</v>
      </c>
      <c r="DM29">
        <v>20</v>
      </c>
      <c r="DN29">
        <v>-0.13800000000000001</v>
      </c>
      <c r="DO29">
        <v>3.4000000000000002E-2</v>
      </c>
      <c r="DP29">
        <v>0.41099999999999998</v>
      </c>
      <c r="DQ29">
        <v>0.14099999999999999</v>
      </c>
      <c r="DR29">
        <v>421</v>
      </c>
      <c r="DS29">
        <v>15</v>
      </c>
      <c r="DT29">
        <v>0.08</v>
      </c>
      <c r="DU29">
        <v>0.02</v>
      </c>
      <c r="DV29">
        <v>25.5884439799513</v>
      </c>
      <c r="DW29">
        <v>-1.13322665662144</v>
      </c>
      <c r="DX29">
        <v>9.6058439048685801E-2</v>
      </c>
      <c r="DY29">
        <v>0</v>
      </c>
      <c r="DZ29">
        <v>-33.297713333333299</v>
      </c>
      <c r="EA29">
        <v>1.29866429365966</v>
      </c>
      <c r="EB29">
        <v>0.10362289879923001</v>
      </c>
      <c r="EC29">
        <v>0</v>
      </c>
      <c r="ED29">
        <v>2.83754966666667</v>
      </c>
      <c r="EE29">
        <v>0.18844538375973199</v>
      </c>
      <c r="EF29">
        <v>1.4869634266592499E-2</v>
      </c>
      <c r="EG29">
        <v>1</v>
      </c>
      <c r="EH29">
        <v>1</v>
      </c>
      <c r="EI29">
        <v>3</v>
      </c>
      <c r="EJ29" t="s">
        <v>298</v>
      </c>
      <c r="EK29">
        <v>100</v>
      </c>
      <c r="EL29">
        <v>100</v>
      </c>
      <c r="EM29">
        <v>-8.8999999999999996E-2</v>
      </c>
      <c r="EN29">
        <v>0.30609999999999998</v>
      </c>
      <c r="EO29">
        <v>0.59381326278385105</v>
      </c>
      <c r="EP29">
        <v>-1.6043650578588901E-5</v>
      </c>
      <c r="EQ29">
        <v>-1.15305589960158E-6</v>
      </c>
      <c r="ER29">
        <v>3.6581349982770798E-10</v>
      </c>
      <c r="ES29">
        <v>-7.8439409410402793E-3</v>
      </c>
      <c r="ET29">
        <v>-1.48585495900011E-2</v>
      </c>
      <c r="EU29">
        <v>2.0620247853856302E-3</v>
      </c>
      <c r="EV29">
        <v>-2.1578943166311499E-5</v>
      </c>
      <c r="EW29">
        <v>18</v>
      </c>
      <c r="EX29">
        <v>2225</v>
      </c>
      <c r="EY29">
        <v>1</v>
      </c>
      <c r="EZ29">
        <v>25</v>
      </c>
      <c r="FA29">
        <v>9.6</v>
      </c>
      <c r="FB29">
        <v>9.4</v>
      </c>
      <c r="FC29">
        <v>2</v>
      </c>
      <c r="FD29">
        <v>504.76400000000001</v>
      </c>
      <c r="FE29">
        <v>495.36799999999999</v>
      </c>
      <c r="FF29">
        <v>25.366</v>
      </c>
      <c r="FG29">
        <v>29.9513</v>
      </c>
      <c r="FH29">
        <v>29.9998</v>
      </c>
      <c r="FI29">
        <v>30.088100000000001</v>
      </c>
      <c r="FJ29">
        <v>30.145099999999999</v>
      </c>
      <c r="FK29">
        <v>37.627699999999997</v>
      </c>
      <c r="FL29">
        <v>11.243499999999999</v>
      </c>
      <c r="FM29">
        <v>26.0749</v>
      </c>
      <c r="FN29">
        <v>25.371400000000001</v>
      </c>
      <c r="FO29">
        <v>933.25699999999995</v>
      </c>
      <c r="FP29">
        <v>16.480599999999999</v>
      </c>
      <c r="FQ29">
        <v>98.639200000000002</v>
      </c>
      <c r="FR29">
        <v>102.59</v>
      </c>
    </row>
    <row r="30" spans="1:174" x14ac:dyDescent="0.25">
      <c r="A30">
        <v>14</v>
      </c>
      <c r="B30">
        <v>1607726782</v>
      </c>
      <c r="C30">
        <v>1393</v>
      </c>
      <c r="D30" t="s">
        <v>350</v>
      </c>
      <c r="E30" t="s">
        <v>351</v>
      </c>
      <c r="F30" t="s">
        <v>291</v>
      </c>
      <c r="G30" t="s">
        <v>292</v>
      </c>
      <c r="H30">
        <v>1607726774</v>
      </c>
      <c r="I30">
        <f t="shared" si="0"/>
        <v>1.8986372415272454E-3</v>
      </c>
      <c r="J30">
        <f t="shared" si="1"/>
        <v>1.8986372415272454</v>
      </c>
      <c r="K30">
        <f t="shared" si="2"/>
        <v>25.603747661958568</v>
      </c>
      <c r="L30">
        <f t="shared" si="3"/>
        <v>1200.2020322580599</v>
      </c>
      <c r="M30">
        <f t="shared" si="4"/>
        <v>777.59283821631197</v>
      </c>
      <c r="N30">
        <f t="shared" si="5"/>
        <v>79.341951909069138</v>
      </c>
      <c r="O30">
        <f t="shared" si="6"/>
        <v>122.46302594944402</v>
      </c>
      <c r="P30">
        <f t="shared" si="7"/>
        <v>0.10580915353193593</v>
      </c>
      <c r="Q30">
        <f t="shared" si="8"/>
        <v>2.9633609566299857</v>
      </c>
      <c r="R30">
        <f t="shared" si="9"/>
        <v>0.10375424220332746</v>
      </c>
      <c r="S30">
        <f t="shared" si="10"/>
        <v>6.5027703012622812E-2</v>
      </c>
      <c r="T30">
        <f t="shared" si="11"/>
        <v>231.28868952751384</v>
      </c>
      <c r="U30">
        <f t="shared" si="12"/>
        <v>28.855139256292372</v>
      </c>
      <c r="V30">
        <f t="shared" si="13"/>
        <v>27.982516129032302</v>
      </c>
      <c r="W30">
        <f t="shared" si="14"/>
        <v>3.7909735098976367</v>
      </c>
      <c r="X30">
        <f t="shared" si="15"/>
        <v>52.101326966060427</v>
      </c>
      <c r="Y30">
        <f t="shared" si="16"/>
        <v>1.976562175737663</v>
      </c>
      <c r="Z30">
        <f t="shared" si="17"/>
        <v>3.7936887423716192</v>
      </c>
      <c r="AA30">
        <f t="shared" si="18"/>
        <v>1.8144113341599737</v>
      </c>
      <c r="AB30">
        <f t="shared" si="19"/>
        <v>-83.729902351351527</v>
      </c>
      <c r="AC30">
        <f t="shared" si="20"/>
        <v>1.9619646625911418</v>
      </c>
      <c r="AD30">
        <f t="shared" si="21"/>
        <v>0.14430062743280767</v>
      </c>
      <c r="AE30">
        <f t="shared" si="22"/>
        <v>149.66505246618624</v>
      </c>
      <c r="AF30">
        <v>0</v>
      </c>
      <c r="AG30">
        <v>0</v>
      </c>
      <c r="AH30">
        <f t="shared" si="23"/>
        <v>1</v>
      </c>
      <c r="AI30">
        <f t="shared" si="24"/>
        <v>0</v>
      </c>
      <c r="AJ30">
        <f t="shared" si="25"/>
        <v>53724.852343149869</v>
      </c>
      <c r="AK30" t="s">
        <v>293</v>
      </c>
      <c r="AL30">
        <v>10143.9</v>
      </c>
      <c r="AM30">
        <v>715.47692307692296</v>
      </c>
      <c r="AN30">
        <v>3262.08</v>
      </c>
      <c r="AO30">
        <f t="shared" si="26"/>
        <v>0.78066849277855754</v>
      </c>
      <c r="AP30">
        <v>-0.57774747981622299</v>
      </c>
      <c r="AQ30" t="s">
        <v>352</v>
      </c>
      <c r="AR30">
        <v>15451.8</v>
      </c>
      <c r="AS30">
        <v>760.49361538461505</v>
      </c>
      <c r="AT30">
        <v>1005.68</v>
      </c>
      <c r="AU30">
        <f t="shared" si="27"/>
        <v>0.24380159157523751</v>
      </c>
      <c r="AV30">
        <v>0.5</v>
      </c>
      <c r="AW30">
        <f t="shared" si="28"/>
        <v>1180.172825432305</v>
      </c>
      <c r="AX30">
        <f t="shared" si="29"/>
        <v>25.603747661958568</v>
      </c>
      <c r="AY30">
        <f t="shared" si="30"/>
        <v>143.86400658712046</v>
      </c>
      <c r="AZ30">
        <f t="shared" si="31"/>
        <v>2.2184458561977431E-2</v>
      </c>
      <c r="BA30">
        <f t="shared" si="32"/>
        <v>2.2436560337284228</v>
      </c>
      <c r="BB30" t="s">
        <v>353</v>
      </c>
      <c r="BC30">
        <v>760.49361538461505</v>
      </c>
      <c r="BD30">
        <v>527.45000000000005</v>
      </c>
      <c r="BE30">
        <f t="shared" si="33"/>
        <v>0.47552899530665815</v>
      </c>
      <c r="BF30">
        <f t="shared" si="34"/>
        <v>0.5126955327256445</v>
      </c>
      <c r="BG30">
        <f t="shared" si="35"/>
        <v>0.82512076588057615</v>
      </c>
      <c r="BH30">
        <f t="shared" si="36"/>
        <v>0.84487865261461548</v>
      </c>
      <c r="BI30">
        <f t="shared" si="37"/>
        <v>0.8860430667217627</v>
      </c>
      <c r="BJ30">
        <f t="shared" si="38"/>
        <v>0.35558649443674462</v>
      </c>
      <c r="BK30">
        <f t="shared" si="39"/>
        <v>0.64441350556325538</v>
      </c>
      <c r="BL30">
        <f t="shared" si="40"/>
        <v>1399.98548387097</v>
      </c>
      <c r="BM30">
        <f t="shared" si="41"/>
        <v>1180.172825432305</v>
      </c>
      <c r="BN30">
        <f t="shared" si="42"/>
        <v>0.84298933026728151</v>
      </c>
      <c r="BO30">
        <f t="shared" si="43"/>
        <v>0.19597866053456306</v>
      </c>
      <c r="BP30">
        <v>6</v>
      </c>
      <c r="BQ30">
        <v>0.5</v>
      </c>
      <c r="BR30" t="s">
        <v>296</v>
      </c>
      <c r="BS30">
        <v>2</v>
      </c>
      <c r="BT30">
        <v>1607726774</v>
      </c>
      <c r="BU30">
        <v>1200.2020322580599</v>
      </c>
      <c r="BV30">
        <v>1233.6519354838699</v>
      </c>
      <c r="BW30">
        <v>19.371348387096798</v>
      </c>
      <c r="BX30">
        <v>17.137725806451598</v>
      </c>
      <c r="BY30">
        <v>1200.0790322580599</v>
      </c>
      <c r="BZ30">
        <v>19.1573483870968</v>
      </c>
      <c r="CA30">
        <v>500.13590322580598</v>
      </c>
      <c r="CB30">
        <v>101.93532258064501</v>
      </c>
      <c r="CC30">
        <v>0.100020351612903</v>
      </c>
      <c r="CD30">
        <v>27.9947967741935</v>
      </c>
      <c r="CE30">
        <v>27.982516129032302</v>
      </c>
      <c r="CF30">
        <v>999.9</v>
      </c>
      <c r="CG30">
        <v>0</v>
      </c>
      <c r="CH30">
        <v>0</v>
      </c>
      <c r="CI30">
        <v>10000.481290322599</v>
      </c>
      <c r="CJ30">
        <v>0</v>
      </c>
      <c r="CK30">
        <v>183.24709677419401</v>
      </c>
      <c r="CL30">
        <v>1399.98548387097</v>
      </c>
      <c r="CM30">
        <v>0.89999848387096704</v>
      </c>
      <c r="CN30">
        <v>0.100001538709677</v>
      </c>
      <c r="CO30">
        <v>0</v>
      </c>
      <c r="CP30">
        <v>760.67593548387094</v>
      </c>
      <c r="CQ30">
        <v>4.9994800000000001</v>
      </c>
      <c r="CR30">
        <v>10687.890322580601</v>
      </c>
      <c r="CS30">
        <v>11417.4548387097</v>
      </c>
      <c r="CT30">
        <v>45.874935483870999</v>
      </c>
      <c r="CU30">
        <v>47.3</v>
      </c>
      <c r="CV30">
        <v>46.878999999999998</v>
      </c>
      <c r="CW30">
        <v>46.812064516128999</v>
      </c>
      <c r="CX30">
        <v>47.895000000000003</v>
      </c>
      <c r="CY30">
        <v>1255.48548387097</v>
      </c>
      <c r="CZ30">
        <v>139.50064516129001</v>
      </c>
      <c r="DA30">
        <v>0</v>
      </c>
      <c r="DB30">
        <v>120.10000014305101</v>
      </c>
      <c r="DC30">
        <v>0</v>
      </c>
      <c r="DD30">
        <v>760.49361538461505</v>
      </c>
      <c r="DE30">
        <v>-17.886017081348399</v>
      </c>
      <c r="DF30">
        <v>-244.02735034918399</v>
      </c>
      <c r="DG30">
        <v>10685.3615384615</v>
      </c>
      <c r="DH30">
        <v>15</v>
      </c>
      <c r="DI30">
        <v>1607726814.5</v>
      </c>
      <c r="DJ30" t="s">
        <v>354</v>
      </c>
      <c r="DK30">
        <v>1607726814.5</v>
      </c>
      <c r="DL30">
        <v>1607726806</v>
      </c>
      <c r="DM30">
        <v>21</v>
      </c>
      <c r="DN30">
        <v>0.61899999999999999</v>
      </c>
      <c r="DO30">
        <v>-1.2999999999999999E-2</v>
      </c>
      <c r="DP30">
        <v>0.123</v>
      </c>
      <c r="DQ30">
        <v>0.214</v>
      </c>
      <c r="DR30">
        <v>1234</v>
      </c>
      <c r="DS30">
        <v>17</v>
      </c>
      <c r="DT30">
        <v>0.08</v>
      </c>
      <c r="DU30">
        <v>0.03</v>
      </c>
      <c r="DV30">
        <v>26.003022351368202</v>
      </c>
      <c r="DW30">
        <v>-0.26703912889861597</v>
      </c>
      <c r="DX30">
        <v>6.2556219292985105E-2</v>
      </c>
      <c r="DY30">
        <v>1</v>
      </c>
      <c r="DZ30">
        <v>-34.032119999999999</v>
      </c>
      <c r="EA30">
        <v>-3.6798220244764597E-2</v>
      </c>
      <c r="EB30">
        <v>6.2267800132438697E-2</v>
      </c>
      <c r="EC30">
        <v>1</v>
      </c>
      <c r="ED30">
        <v>2.3331733333333302</v>
      </c>
      <c r="EE30">
        <v>9.1241112347056702E-2</v>
      </c>
      <c r="EF30">
        <v>1.34792577276677E-2</v>
      </c>
      <c r="EG30">
        <v>1</v>
      </c>
      <c r="EH30">
        <v>3</v>
      </c>
      <c r="EI30">
        <v>3</v>
      </c>
      <c r="EJ30" t="s">
        <v>312</v>
      </c>
      <c r="EK30">
        <v>100</v>
      </c>
      <c r="EL30">
        <v>100</v>
      </c>
      <c r="EM30">
        <v>0.123</v>
      </c>
      <c r="EN30">
        <v>0.214</v>
      </c>
      <c r="EO30">
        <v>0.59381326278385105</v>
      </c>
      <c r="EP30">
        <v>-1.6043650578588901E-5</v>
      </c>
      <c r="EQ30">
        <v>-1.15305589960158E-6</v>
      </c>
      <c r="ER30">
        <v>3.6581349982770798E-10</v>
      </c>
      <c r="ES30">
        <v>-7.8439409410402793E-3</v>
      </c>
      <c r="ET30">
        <v>-1.48585495900011E-2</v>
      </c>
      <c r="EU30">
        <v>2.0620247853856302E-3</v>
      </c>
      <c r="EV30">
        <v>-2.1578943166311499E-5</v>
      </c>
      <c r="EW30">
        <v>18</v>
      </c>
      <c r="EX30">
        <v>2225</v>
      </c>
      <c r="EY30">
        <v>1</v>
      </c>
      <c r="EZ30">
        <v>25</v>
      </c>
      <c r="FA30">
        <v>11.6</v>
      </c>
      <c r="FB30">
        <v>11.5</v>
      </c>
      <c r="FC30">
        <v>2</v>
      </c>
      <c r="FD30">
        <v>504.18900000000002</v>
      </c>
      <c r="FE30">
        <v>497.17700000000002</v>
      </c>
      <c r="FF30">
        <v>25.4161</v>
      </c>
      <c r="FG30">
        <v>29.854800000000001</v>
      </c>
      <c r="FH30">
        <v>29.9999</v>
      </c>
      <c r="FI30">
        <v>29.977499999999999</v>
      </c>
      <c r="FJ30">
        <v>30.033100000000001</v>
      </c>
      <c r="FK30">
        <v>47.247</v>
      </c>
      <c r="FL30">
        <v>9.7059899999999999</v>
      </c>
      <c r="FM30">
        <v>29.157</v>
      </c>
      <c r="FN30">
        <v>25.417000000000002</v>
      </c>
      <c r="FO30">
        <v>1233.49</v>
      </c>
      <c r="FP30">
        <v>17.078900000000001</v>
      </c>
      <c r="FQ30">
        <v>98.654799999999994</v>
      </c>
      <c r="FR30">
        <v>102.605</v>
      </c>
    </row>
    <row r="31" spans="1:174" x14ac:dyDescent="0.25">
      <c r="A31">
        <v>15</v>
      </c>
      <c r="B31">
        <v>1607726935.5</v>
      </c>
      <c r="C31">
        <v>1546.5</v>
      </c>
      <c r="D31" t="s">
        <v>355</v>
      </c>
      <c r="E31" t="s">
        <v>356</v>
      </c>
      <c r="F31" t="s">
        <v>291</v>
      </c>
      <c r="G31" t="s">
        <v>292</v>
      </c>
      <c r="H31">
        <v>1607726927.5</v>
      </c>
      <c r="I31">
        <f t="shared" si="0"/>
        <v>1.4856578504792591E-3</v>
      </c>
      <c r="J31">
        <f t="shared" si="1"/>
        <v>1.485657850479259</v>
      </c>
      <c r="K31">
        <f t="shared" si="2"/>
        <v>24.574817481898322</v>
      </c>
      <c r="L31">
        <f t="shared" si="3"/>
        <v>1399.85064516129</v>
      </c>
      <c r="M31">
        <f t="shared" si="4"/>
        <v>884.6447971852125</v>
      </c>
      <c r="N31">
        <f t="shared" si="5"/>
        <v>90.261693631018218</v>
      </c>
      <c r="O31">
        <f t="shared" si="6"/>
        <v>142.82895289133526</v>
      </c>
      <c r="P31">
        <f t="shared" si="7"/>
        <v>8.2669994963545282E-2</v>
      </c>
      <c r="Q31">
        <f t="shared" si="8"/>
        <v>2.9637301020239621</v>
      </c>
      <c r="R31">
        <f t="shared" si="9"/>
        <v>8.1409961257649335E-2</v>
      </c>
      <c r="S31">
        <f t="shared" si="10"/>
        <v>5.0992834959573838E-2</v>
      </c>
      <c r="T31">
        <f t="shared" si="11"/>
        <v>231.29182364668202</v>
      </c>
      <c r="U31">
        <f t="shared" si="12"/>
        <v>28.958334769696574</v>
      </c>
      <c r="V31">
        <f t="shared" si="13"/>
        <v>28.0752290322581</v>
      </c>
      <c r="W31">
        <f t="shared" si="14"/>
        <v>3.8115141798526482</v>
      </c>
      <c r="X31">
        <f t="shared" si="15"/>
        <v>52.796117545699808</v>
      </c>
      <c r="Y31">
        <f t="shared" si="16"/>
        <v>2.0025817658134417</v>
      </c>
      <c r="Z31">
        <f t="shared" si="17"/>
        <v>3.7930474036846111</v>
      </c>
      <c r="AA31">
        <f t="shared" si="18"/>
        <v>1.8089324140392065</v>
      </c>
      <c r="AB31">
        <f t="shared" si="19"/>
        <v>-65.517511206135325</v>
      </c>
      <c r="AC31">
        <f t="shared" si="20"/>
        <v>-13.314879631242018</v>
      </c>
      <c r="AD31">
        <f t="shared" si="21"/>
        <v>-0.97961305876978932</v>
      </c>
      <c r="AE31">
        <f t="shared" si="22"/>
        <v>151.47981975053492</v>
      </c>
      <c r="AF31">
        <v>0</v>
      </c>
      <c r="AG31">
        <v>0</v>
      </c>
      <c r="AH31">
        <f t="shared" si="23"/>
        <v>1</v>
      </c>
      <c r="AI31">
        <f t="shared" si="24"/>
        <v>0</v>
      </c>
      <c r="AJ31">
        <f t="shared" si="25"/>
        <v>53736.069013317661</v>
      </c>
      <c r="AK31" t="s">
        <v>293</v>
      </c>
      <c r="AL31">
        <v>10143.9</v>
      </c>
      <c r="AM31">
        <v>715.47692307692296</v>
      </c>
      <c r="AN31">
        <v>3262.08</v>
      </c>
      <c r="AO31">
        <f t="shared" si="26"/>
        <v>0.78066849277855754</v>
      </c>
      <c r="AP31">
        <v>-0.57774747981622299</v>
      </c>
      <c r="AQ31" t="s">
        <v>357</v>
      </c>
      <c r="AR31">
        <v>15451.7</v>
      </c>
      <c r="AS31">
        <v>745.03692000000001</v>
      </c>
      <c r="AT31">
        <v>979.55</v>
      </c>
      <c r="AU31">
        <f t="shared" si="27"/>
        <v>0.23940899392578219</v>
      </c>
      <c r="AV31">
        <v>0.5</v>
      </c>
      <c r="AW31">
        <f t="shared" si="28"/>
        <v>1180.1881331810812</v>
      </c>
      <c r="AX31">
        <f t="shared" si="29"/>
        <v>24.574817481898322</v>
      </c>
      <c r="AY31">
        <f t="shared" si="30"/>
        <v>141.27382680401485</v>
      </c>
      <c r="AZ31">
        <f t="shared" si="31"/>
        <v>2.1312335088405167E-2</v>
      </c>
      <c r="BA31">
        <f t="shared" si="32"/>
        <v>2.3301822265325915</v>
      </c>
      <c r="BB31" t="s">
        <v>358</v>
      </c>
      <c r="BC31">
        <v>745.03692000000001</v>
      </c>
      <c r="BD31">
        <v>526.14</v>
      </c>
      <c r="BE31">
        <f t="shared" si="33"/>
        <v>0.46287581032106584</v>
      </c>
      <c r="BF31">
        <f t="shared" si="34"/>
        <v>0.51722079354226846</v>
      </c>
      <c r="BG31">
        <f t="shared" si="35"/>
        <v>0.83427633646936694</v>
      </c>
      <c r="BH31">
        <f t="shared" si="36"/>
        <v>0.88806130004806316</v>
      </c>
      <c r="BI31">
        <f t="shared" si="37"/>
        <v>0.89630379413420702</v>
      </c>
      <c r="BJ31">
        <f t="shared" si="38"/>
        <v>0.36525780267953584</v>
      </c>
      <c r="BK31">
        <f t="shared" si="39"/>
        <v>0.63474219732046411</v>
      </c>
      <c r="BL31">
        <f t="shared" si="40"/>
        <v>1400.0035483871</v>
      </c>
      <c r="BM31">
        <f t="shared" si="41"/>
        <v>1180.1881331810812</v>
      </c>
      <c r="BN31">
        <f t="shared" si="42"/>
        <v>0.84298938709172477</v>
      </c>
      <c r="BO31">
        <f t="shared" si="43"/>
        <v>0.19597877418344958</v>
      </c>
      <c r="BP31">
        <v>6</v>
      </c>
      <c r="BQ31">
        <v>0.5</v>
      </c>
      <c r="BR31" t="s">
        <v>296</v>
      </c>
      <c r="BS31">
        <v>2</v>
      </c>
      <c r="BT31">
        <v>1607726927.5</v>
      </c>
      <c r="BU31">
        <v>1399.85064516129</v>
      </c>
      <c r="BV31">
        <v>1431.8280645161301</v>
      </c>
      <c r="BW31">
        <v>19.6270806451613</v>
      </c>
      <c r="BX31">
        <v>17.879719354838699</v>
      </c>
      <c r="BY31">
        <v>1399.9164516128999</v>
      </c>
      <c r="BZ31">
        <v>19.321174193548401</v>
      </c>
      <c r="CA31">
        <v>500.12509677419399</v>
      </c>
      <c r="CB31">
        <v>101.93158064516101</v>
      </c>
      <c r="CC31">
        <v>9.9984925806451602E-2</v>
      </c>
      <c r="CD31">
        <v>27.991896774193599</v>
      </c>
      <c r="CE31">
        <v>28.0752290322581</v>
      </c>
      <c r="CF31">
        <v>999.9</v>
      </c>
      <c r="CG31">
        <v>0</v>
      </c>
      <c r="CH31">
        <v>0</v>
      </c>
      <c r="CI31">
        <v>10002.940645161299</v>
      </c>
      <c r="CJ31">
        <v>0</v>
      </c>
      <c r="CK31">
        <v>183.409032258065</v>
      </c>
      <c r="CL31">
        <v>1400.0035483871</v>
      </c>
      <c r="CM31">
        <v>0.89999700000000005</v>
      </c>
      <c r="CN31">
        <v>0.100003012903226</v>
      </c>
      <c r="CO31">
        <v>0</v>
      </c>
      <c r="CP31">
        <v>745.11364516129004</v>
      </c>
      <c r="CQ31">
        <v>4.9994800000000001</v>
      </c>
      <c r="CR31">
        <v>10473.1</v>
      </c>
      <c r="CS31">
        <v>11417.606451612901</v>
      </c>
      <c r="CT31">
        <v>45.78</v>
      </c>
      <c r="CU31">
        <v>47.237806451612897</v>
      </c>
      <c r="CV31">
        <v>46.790096774193501</v>
      </c>
      <c r="CW31">
        <v>46.737806451612897</v>
      </c>
      <c r="CX31">
        <v>47.800064516128998</v>
      </c>
      <c r="CY31">
        <v>1255.4996774193601</v>
      </c>
      <c r="CZ31">
        <v>139.505161290323</v>
      </c>
      <c r="DA31">
        <v>0</v>
      </c>
      <c r="DB31">
        <v>152.5</v>
      </c>
      <c r="DC31">
        <v>0</v>
      </c>
      <c r="DD31">
        <v>745.03692000000001</v>
      </c>
      <c r="DE31">
        <v>-7.4126153691638201</v>
      </c>
      <c r="DF31">
        <v>-107.361538424956</v>
      </c>
      <c r="DG31">
        <v>10472.096</v>
      </c>
      <c r="DH31">
        <v>15</v>
      </c>
      <c r="DI31">
        <v>1607726814.5</v>
      </c>
      <c r="DJ31" t="s">
        <v>354</v>
      </c>
      <c r="DK31">
        <v>1607726814.5</v>
      </c>
      <c r="DL31">
        <v>1607726806</v>
      </c>
      <c r="DM31">
        <v>21</v>
      </c>
      <c r="DN31">
        <v>0.61899999999999999</v>
      </c>
      <c r="DO31">
        <v>-1.2999999999999999E-2</v>
      </c>
      <c r="DP31">
        <v>0.123</v>
      </c>
      <c r="DQ31">
        <v>0.214</v>
      </c>
      <c r="DR31">
        <v>1234</v>
      </c>
      <c r="DS31">
        <v>17</v>
      </c>
      <c r="DT31">
        <v>0.08</v>
      </c>
      <c r="DU31">
        <v>0.03</v>
      </c>
      <c r="DV31">
        <v>24.5873321646718</v>
      </c>
      <c r="DW31">
        <v>-1.52171408090976</v>
      </c>
      <c r="DX31">
        <v>0.14257454397630001</v>
      </c>
      <c r="DY31">
        <v>0</v>
      </c>
      <c r="DZ31">
        <v>-31.968253333333301</v>
      </c>
      <c r="EA31">
        <v>1.46131968854275</v>
      </c>
      <c r="EB31">
        <v>0.14233239906016501</v>
      </c>
      <c r="EC31">
        <v>0</v>
      </c>
      <c r="ED31">
        <v>1.7472686666666699</v>
      </c>
      <c r="EE31">
        <v>3.4978598442713102E-2</v>
      </c>
      <c r="EF31">
        <v>1.29351244636026E-2</v>
      </c>
      <c r="EG31">
        <v>1</v>
      </c>
      <c r="EH31">
        <v>1</v>
      </c>
      <c r="EI31">
        <v>3</v>
      </c>
      <c r="EJ31" t="s">
        <v>298</v>
      </c>
      <c r="EK31">
        <v>100</v>
      </c>
      <c r="EL31">
        <v>100</v>
      </c>
      <c r="EM31">
        <v>-0.06</v>
      </c>
      <c r="EN31">
        <v>0.30549999999999999</v>
      </c>
      <c r="EO31">
        <v>1.2110249917652101</v>
      </c>
      <c r="EP31">
        <v>-1.6043650578588901E-5</v>
      </c>
      <c r="EQ31">
        <v>-1.15305589960158E-6</v>
      </c>
      <c r="ER31">
        <v>3.6581349982770798E-10</v>
      </c>
      <c r="ES31">
        <v>-2.1143990942369101E-2</v>
      </c>
      <c r="ET31">
        <v>-1.48585495900011E-2</v>
      </c>
      <c r="EU31">
        <v>2.0620247853856302E-3</v>
      </c>
      <c r="EV31">
        <v>-2.1578943166311499E-5</v>
      </c>
      <c r="EW31">
        <v>18</v>
      </c>
      <c r="EX31">
        <v>2225</v>
      </c>
      <c r="EY31">
        <v>1</v>
      </c>
      <c r="EZ31">
        <v>25</v>
      </c>
      <c r="FA31">
        <v>2</v>
      </c>
      <c r="FB31">
        <v>2.2000000000000002</v>
      </c>
      <c r="FC31">
        <v>2</v>
      </c>
      <c r="FD31">
        <v>503.66399999999999</v>
      </c>
      <c r="FE31">
        <v>499.02</v>
      </c>
      <c r="FF31">
        <v>25.412800000000001</v>
      </c>
      <c r="FG31">
        <v>29.751100000000001</v>
      </c>
      <c r="FH31">
        <v>29.9999</v>
      </c>
      <c r="FI31">
        <v>29.859000000000002</v>
      </c>
      <c r="FJ31">
        <v>29.911999999999999</v>
      </c>
      <c r="FK31">
        <v>53.362400000000001</v>
      </c>
      <c r="FL31">
        <v>10.1586</v>
      </c>
      <c r="FM31">
        <v>34.633000000000003</v>
      </c>
      <c r="FN31">
        <v>25.416599999999999</v>
      </c>
      <c r="FO31">
        <v>1431.95</v>
      </c>
      <c r="FP31">
        <v>17.778099999999998</v>
      </c>
      <c r="FQ31">
        <v>98.671599999999998</v>
      </c>
      <c r="FR31">
        <v>102.621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17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 Carvajal</cp:lastModifiedBy>
  <dcterms:created xsi:type="dcterms:W3CDTF">2020-12-11T17:00:00Z</dcterms:created>
  <dcterms:modified xsi:type="dcterms:W3CDTF">2021-05-04T23:17:14Z</dcterms:modified>
</cp:coreProperties>
</file>