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uments\Forrestel Lab\GH Drydown\Data\Raw_Data_Preharvest_GHDD_20\CO2 curves!\all excel files\"/>
    </mc:Choice>
  </mc:AlternateContent>
  <xr:revisionPtr revIDLastSave="0" documentId="13_ncr:1_{4D87CA96-2CD6-4C9F-BE98-FB831A7CC4F1}" xr6:coauthVersionLast="46" xr6:coauthVersionMax="46" xr10:uidLastSave="{00000000-0000-0000-0000-000000000000}"/>
  <bookViews>
    <workbookView xWindow="1770" yWindow="1770" windowWidth="21600" windowHeight="11385" xr2:uid="{00000000-000D-0000-FFFF-FFFF00000000}"/>
  </bookViews>
  <sheets>
    <sheet name="Measurements" sheetId="1" r:id="rId1"/>
    <sheet name="Remarks" sheetId="2" r:id="rId2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K31" i="1" l="1"/>
  <c r="BJ31" i="1"/>
  <c r="BH31" i="1"/>
  <c r="BI31" i="1" s="1"/>
  <c r="BG31" i="1"/>
  <c r="BF31" i="1"/>
  <c r="BE31" i="1"/>
  <c r="BD31" i="1"/>
  <c r="BC31" i="1"/>
  <c r="AX31" i="1" s="1"/>
  <c r="AZ31" i="1"/>
  <c r="AS31" i="1"/>
  <c r="AM31" i="1"/>
  <c r="AN31" i="1" s="1"/>
  <c r="AI31" i="1"/>
  <c r="AG31" i="1" s="1"/>
  <c r="Y31" i="1"/>
  <c r="X31" i="1"/>
  <c r="W31" i="1" s="1"/>
  <c r="P31" i="1"/>
  <c r="BK30" i="1"/>
  <c r="BJ30" i="1"/>
  <c r="BH30" i="1"/>
  <c r="BI30" i="1" s="1"/>
  <c r="BG30" i="1"/>
  <c r="BF30" i="1"/>
  <c r="BE30" i="1"/>
  <c r="BD30" i="1"/>
  <c r="BC30" i="1"/>
  <c r="AX30" i="1" s="1"/>
  <c r="AZ30" i="1"/>
  <c r="AS30" i="1"/>
  <c r="AN30" i="1"/>
  <c r="AM30" i="1"/>
  <c r="AI30" i="1"/>
  <c r="AG30" i="1"/>
  <c r="N30" i="1" s="1"/>
  <c r="Y30" i="1"/>
  <c r="X30" i="1"/>
  <c r="W30" i="1"/>
  <c r="P30" i="1"/>
  <c r="BK29" i="1"/>
  <c r="BJ29" i="1"/>
  <c r="BH29" i="1"/>
  <c r="BI29" i="1" s="1"/>
  <c r="BG29" i="1"/>
  <c r="BF29" i="1"/>
  <c r="BE29" i="1"/>
  <c r="BD29" i="1"/>
  <c r="BC29" i="1"/>
  <c r="AX29" i="1" s="1"/>
  <c r="AZ29" i="1"/>
  <c r="AS29" i="1"/>
  <c r="AM29" i="1"/>
  <c r="AN29" i="1" s="1"/>
  <c r="AI29" i="1"/>
  <c r="AG29" i="1"/>
  <c r="AH29" i="1" s="1"/>
  <c r="AA29" i="1"/>
  <c r="Y29" i="1"/>
  <c r="X29" i="1"/>
  <c r="W29" i="1"/>
  <c r="P29" i="1"/>
  <c r="N29" i="1"/>
  <c r="K29" i="1"/>
  <c r="J29" i="1"/>
  <c r="AV29" i="1" s="1"/>
  <c r="I29" i="1"/>
  <c r="BK28" i="1"/>
  <c r="BJ28" i="1"/>
  <c r="BI28" i="1"/>
  <c r="S28" i="1" s="1"/>
  <c r="BH28" i="1"/>
  <c r="BG28" i="1"/>
  <c r="BF28" i="1"/>
  <c r="BE28" i="1"/>
  <c r="BD28" i="1"/>
  <c r="BC28" i="1"/>
  <c r="AX28" i="1" s="1"/>
  <c r="AZ28" i="1"/>
  <c r="AU28" i="1"/>
  <c r="AS28" i="1"/>
  <c r="AW28" i="1" s="1"/>
  <c r="AN28" i="1"/>
  <c r="AM28" i="1"/>
  <c r="AI28" i="1"/>
  <c r="AG28" i="1" s="1"/>
  <c r="Y28" i="1"/>
  <c r="W28" i="1" s="1"/>
  <c r="X28" i="1"/>
  <c r="P28" i="1"/>
  <c r="BK27" i="1"/>
  <c r="BJ27" i="1"/>
  <c r="BH27" i="1"/>
  <c r="BI27" i="1" s="1"/>
  <c r="BG27" i="1"/>
  <c r="BF27" i="1"/>
  <c r="BE27" i="1"/>
  <c r="BD27" i="1"/>
  <c r="BC27" i="1"/>
  <c r="AZ27" i="1"/>
  <c r="AX27" i="1"/>
  <c r="AS27" i="1"/>
  <c r="AN27" i="1"/>
  <c r="AM27" i="1"/>
  <c r="AI27" i="1"/>
  <c r="AG27" i="1" s="1"/>
  <c r="Y27" i="1"/>
  <c r="X27" i="1"/>
  <c r="W27" i="1" s="1"/>
  <c r="P27" i="1"/>
  <c r="BK26" i="1"/>
  <c r="S26" i="1" s="1"/>
  <c r="BJ26" i="1"/>
  <c r="BI26" i="1"/>
  <c r="AU26" i="1" s="1"/>
  <c r="AW26" i="1" s="1"/>
  <c r="BH26" i="1"/>
  <c r="BG26" i="1"/>
  <c r="BF26" i="1"/>
  <c r="BE26" i="1"/>
  <c r="BD26" i="1"/>
  <c r="BC26" i="1"/>
  <c r="AX26" i="1" s="1"/>
  <c r="AZ26" i="1"/>
  <c r="AS26" i="1"/>
  <c r="AN26" i="1"/>
  <c r="AM26" i="1"/>
  <c r="AI26" i="1"/>
  <c r="AG26" i="1"/>
  <c r="J26" i="1" s="1"/>
  <c r="AV26" i="1" s="1"/>
  <c r="Y26" i="1"/>
  <c r="X26" i="1"/>
  <c r="W26" i="1"/>
  <c r="P26" i="1"/>
  <c r="K26" i="1"/>
  <c r="BK25" i="1"/>
  <c r="BJ25" i="1"/>
  <c r="BI25" i="1" s="1"/>
  <c r="BH25" i="1"/>
  <c r="BG25" i="1"/>
  <c r="BF25" i="1"/>
  <c r="BE25" i="1"/>
  <c r="BD25" i="1"/>
  <c r="BC25" i="1"/>
  <c r="AX25" i="1" s="1"/>
  <c r="AZ25" i="1"/>
  <c r="AV25" i="1"/>
  <c r="AS25" i="1"/>
  <c r="AM25" i="1"/>
  <c r="AN25" i="1" s="1"/>
  <c r="AI25" i="1"/>
  <c r="AG25" i="1"/>
  <c r="AH25" i="1" s="1"/>
  <c r="Y25" i="1"/>
  <c r="X25" i="1"/>
  <c r="W25" i="1"/>
  <c r="P25" i="1"/>
  <c r="N25" i="1"/>
  <c r="K25" i="1"/>
  <c r="J25" i="1"/>
  <c r="I25" i="1"/>
  <c r="AA25" i="1" s="1"/>
  <c r="BK24" i="1"/>
  <c r="BJ24" i="1"/>
  <c r="BI24" i="1"/>
  <c r="AU24" i="1" s="1"/>
  <c r="BH24" i="1"/>
  <c r="BG24" i="1"/>
  <c r="BF24" i="1"/>
  <c r="BE24" i="1"/>
  <c r="BD24" i="1"/>
  <c r="BC24" i="1"/>
  <c r="AX24" i="1" s="1"/>
  <c r="AZ24" i="1"/>
  <c r="AS24" i="1"/>
  <c r="AW24" i="1" s="1"/>
  <c r="AM24" i="1"/>
  <c r="AN24" i="1" s="1"/>
  <c r="AI24" i="1"/>
  <c r="AG24" i="1" s="1"/>
  <c r="Y24" i="1"/>
  <c r="W24" i="1" s="1"/>
  <c r="X24" i="1"/>
  <c r="P24" i="1"/>
  <c r="BK23" i="1"/>
  <c r="BJ23" i="1"/>
  <c r="BH23" i="1"/>
  <c r="BI23" i="1" s="1"/>
  <c r="BG23" i="1"/>
  <c r="BF23" i="1"/>
  <c r="BE23" i="1"/>
  <c r="BD23" i="1"/>
  <c r="BC23" i="1"/>
  <c r="AZ23" i="1"/>
  <c r="AX23" i="1"/>
  <c r="AS23" i="1"/>
  <c r="AM23" i="1"/>
  <c r="AN23" i="1" s="1"/>
  <c r="AI23" i="1"/>
  <c r="AH23" i="1"/>
  <c r="AG23" i="1"/>
  <c r="I23" i="1" s="1"/>
  <c r="Y23" i="1"/>
  <c r="X23" i="1"/>
  <c r="W23" i="1" s="1"/>
  <c r="P23" i="1"/>
  <c r="N23" i="1"/>
  <c r="K23" i="1"/>
  <c r="J23" i="1"/>
  <c r="AV23" i="1" s="1"/>
  <c r="BK22" i="1"/>
  <c r="BJ22" i="1"/>
  <c r="BH22" i="1"/>
  <c r="BI22" i="1" s="1"/>
  <c r="BG22" i="1"/>
  <c r="BF22" i="1"/>
  <c r="BE22" i="1"/>
  <c r="BD22" i="1"/>
  <c r="BC22" i="1"/>
  <c r="AX22" i="1" s="1"/>
  <c r="AZ22" i="1"/>
  <c r="AS22" i="1"/>
  <c r="AN22" i="1"/>
  <c r="AM22" i="1"/>
  <c r="AI22" i="1"/>
  <c r="AG22" i="1"/>
  <c r="N22" i="1" s="1"/>
  <c r="Y22" i="1"/>
  <c r="X22" i="1"/>
  <c r="W22" i="1"/>
  <c r="P22" i="1"/>
  <c r="BK21" i="1"/>
  <c r="BJ21" i="1"/>
  <c r="BH21" i="1"/>
  <c r="BI21" i="1" s="1"/>
  <c r="BG21" i="1"/>
  <c r="BF21" i="1"/>
  <c r="BE21" i="1"/>
  <c r="BD21" i="1"/>
  <c r="BC21" i="1"/>
  <c r="AX21" i="1" s="1"/>
  <c r="AZ21" i="1"/>
  <c r="AS21" i="1"/>
  <c r="AM21" i="1"/>
  <c r="AN21" i="1" s="1"/>
  <c r="AI21" i="1"/>
  <c r="AG21" i="1" s="1"/>
  <c r="Y21" i="1"/>
  <c r="X21" i="1"/>
  <c r="W21" i="1" s="1"/>
  <c r="P21" i="1"/>
  <c r="BK20" i="1"/>
  <c r="BJ20" i="1"/>
  <c r="BI20" i="1"/>
  <c r="S20" i="1" s="1"/>
  <c r="BH20" i="1"/>
  <c r="BG20" i="1"/>
  <c r="BF20" i="1"/>
  <c r="BE20" i="1"/>
  <c r="BD20" i="1"/>
  <c r="BC20" i="1"/>
  <c r="AX20" i="1" s="1"/>
  <c r="AZ20" i="1"/>
  <c r="AU20" i="1"/>
  <c r="AW20" i="1" s="1"/>
  <c r="AS20" i="1"/>
  <c r="AN20" i="1"/>
  <c r="AM20" i="1"/>
  <c r="AI20" i="1"/>
  <c r="AG20" i="1" s="1"/>
  <c r="Y20" i="1"/>
  <c r="X20" i="1"/>
  <c r="W20" i="1" s="1"/>
  <c r="P20" i="1"/>
  <c r="BK19" i="1"/>
  <c r="BJ19" i="1"/>
  <c r="BH19" i="1"/>
  <c r="BI19" i="1" s="1"/>
  <c r="BG19" i="1"/>
  <c r="BF19" i="1"/>
  <c r="BE19" i="1"/>
  <c r="BD19" i="1"/>
  <c r="BC19" i="1"/>
  <c r="AZ19" i="1"/>
  <c r="AX19" i="1"/>
  <c r="AS19" i="1"/>
  <c r="AN19" i="1"/>
  <c r="AM19" i="1"/>
  <c r="AI19" i="1"/>
  <c r="AG19" i="1" s="1"/>
  <c r="Y19" i="1"/>
  <c r="X19" i="1"/>
  <c r="W19" i="1" s="1"/>
  <c r="P19" i="1"/>
  <c r="BK18" i="1"/>
  <c r="S18" i="1" s="1"/>
  <c r="BJ18" i="1"/>
  <c r="BI18" i="1"/>
  <c r="AU18" i="1" s="1"/>
  <c r="AW18" i="1" s="1"/>
  <c r="BH18" i="1"/>
  <c r="BG18" i="1"/>
  <c r="BF18" i="1"/>
  <c r="BE18" i="1"/>
  <c r="BD18" i="1"/>
  <c r="BC18" i="1"/>
  <c r="AX18" i="1" s="1"/>
  <c r="AZ18" i="1"/>
  <c r="AS18" i="1"/>
  <c r="AN18" i="1"/>
  <c r="AM18" i="1"/>
  <c r="AI18" i="1"/>
  <c r="AG18" i="1"/>
  <c r="J18" i="1" s="1"/>
  <c r="AV18" i="1" s="1"/>
  <c r="Y18" i="1"/>
  <c r="X18" i="1"/>
  <c r="W18" i="1"/>
  <c r="P18" i="1"/>
  <c r="K18" i="1"/>
  <c r="BK17" i="1"/>
  <c r="BJ17" i="1"/>
  <c r="BI17" i="1" s="1"/>
  <c r="BH17" i="1"/>
  <c r="BG17" i="1"/>
  <c r="BF17" i="1"/>
  <c r="BE17" i="1"/>
  <c r="BD17" i="1"/>
  <c r="BC17" i="1"/>
  <c r="AZ17" i="1"/>
  <c r="AX17" i="1"/>
  <c r="AS17" i="1"/>
  <c r="AM17" i="1"/>
  <c r="AN17" i="1" s="1"/>
  <c r="AI17" i="1"/>
  <c r="AG17" i="1" s="1"/>
  <c r="Y17" i="1"/>
  <c r="X17" i="1"/>
  <c r="W17" i="1" s="1"/>
  <c r="P17" i="1"/>
  <c r="AU19" i="1" l="1"/>
  <c r="AW19" i="1" s="1"/>
  <c r="S19" i="1"/>
  <c r="I21" i="1"/>
  <c r="AH21" i="1"/>
  <c r="J21" i="1"/>
  <c r="AV21" i="1" s="1"/>
  <c r="AY21" i="1" s="1"/>
  <c r="N21" i="1"/>
  <c r="K21" i="1"/>
  <c r="S23" i="1"/>
  <c r="AU23" i="1"/>
  <c r="AW23" i="1" s="1"/>
  <c r="AH27" i="1"/>
  <c r="N27" i="1"/>
  <c r="K27" i="1"/>
  <c r="J27" i="1"/>
  <c r="AV27" i="1" s="1"/>
  <c r="I27" i="1"/>
  <c r="N17" i="1"/>
  <c r="K17" i="1"/>
  <c r="J17" i="1"/>
  <c r="AV17" i="1" s="1"/>
  <c r="I17" i="1"/>
  <c r="AH17" i="1"/>
  <c r="T18" i="1"/>
  <c r="U18" i="1" s="1"/>
  <c r="AU21" i="1"/>
  <c r="S21" i="1"/>
  <c r="K28" i="1"/>
  <c r="J28" i="1"/>
  <c r="AV28" i="1" s="1"/>
  <c r="AY28" i="1" s="1"/>
  <c r="I28" i="1"/>
  <c r="AH28" i="1"/>
  <c r="N28" i="1"/>
  <c r="AY29" i="1"/>
  <c r="AW21" i="1"/>
  <c r="AU25" i="1"/>
  <c r="AY25" i="1" s="1"/>
  <c r="S25" i="1"/>
  <c r="AY18" i="1"/>
  <c r="AU22" i="1"/>
  <c r="AW22" i="1" s="1"/>
  <c r="S22" i="1"/>
  <c r="AW27" i="1"/>
  <c r="AU27" i="1"/>
  <c r="S27" i="1"/>
  <c r="AU29" i="1"/>
  <c r="S29" i="1"/>
  <c r="K31" i="1"/>
  <c r="J31" i="1"/>
  <c r="AV31" i="1" s="1"/>
  <c r="I31" i="1"/>
  <c r="AH31" i="1"/>
  <c r="N31" i="1"/>
  <c r="AU17" i="1"/>
  <c r="AW17" i="1" s="1"/>
  <c r="S17" i="1"/>
  <c r="AA23" i="1"/>
  <c r="AW29" i="1"/>
  <c r="S31" i="1"/>
  <c r="AU31" i="1"/>
  <c r="AW31" i="1" s="1"/>
  <c r="N19" i="1"/>
  <c r="AH19" i="1"/>
  <c r="K19" i="1"/>
  <c r="J19" i="1"/>
  <c r="AV19" i="1" s="1"/>
  <c r="AY19" i="1" s="1"/>
  <c r="I19" i="1"/>
  <c r="AU30" i="1"/>
  <c r="AW30" i="1" s="1"/>
  <c r="S30" i="1"/>
  <c r="K20" i="1"/>
  <c r="J20" i="1"/>
  <c r="AV20" i="1" s="1"/>
  <c r="AY20" i="1" s="1"/>
  <c r="I20" i="1"/>
  <c r="T20" i="1" s="1"/>
  <c r="U20" i="1" s="1"/>
  <c r="AH20" i="1"/>
  <c r="N20" i="1"/>
  <c r="AY23" i="1"/>
  <c r="AH24" i="1"/>
  <c r="N24" i="1"/>
  <c r="K24" i="1"/>
  <c r="I24" i="1"/>
  <c r="J24" i="1"/>
  <c r="AV24" i="1" s="1"/>
  <c r="AY24" i="1" s="1"/>
  <c r="AY26" i="1"/>
  <c r="AH22" i="1"/>
  <c r="AH30" i="1"/>
  <c r="I22" i="1"/>
  <c r="S24" i="1"/>
  <c r="I30" i="1"/>
  <c r="N18" i="1"/>
  <c r="J22" i="1"/>
  <c r="AV22" i="1" s="1"/>
  <c r="AY22" i="1" s="1"/>
  <c r="N26" i="1"/>
  <c r="J30" i="1"/>
  <c r="AV30" i="1" s="1"/>
  <c r="AY30" i="1" s="1"/>
  <c r="K22" i="1"/>
  <c r="K30" i="1"/>
  <c r="AH18" i="1"/>
  <c r="AH26" i="1"/>
  <c r="I18" i="1"/>
  <c r="I26" i="1"/>
  <c r="AC20" i="1" l="1"/>
  <c r="V20" i="1"/>
  <c r="Z20" i="1" s="1"/>
  <c r="AB20" i="1"/>
  <c r="AA24" i="1"/>
  <c r="V18" i="1"/>
  <c r="Z18" i="1" s="1"/>
  <c r="AC18" i="1"/>
  <c r="AB18" i="1"/>
  <c r="T31" i="1"/>
  <c r="U31" i="1" s="1"/>
  <c r="T17" i="1"/>
  <c r="U17" i="1" s="1"/>
  <c r="AY27" i="1"/>
  <c r="AA27" i="1"/>
  <c r="AA19" i="1"/>
  <c r="T27" i="1"/>
  <c r="U27" i="1" s="1"/>
  <c r="Q27" i="1" s="1"/>
  <c r="O27" i="1" s="1"/>
  <c r="R27" i="1" s="1"/>
  <c r="L27" i="1" s="1"/>
  <c r="M27" i="1" s="1"/>
  <c r="T25" i="1"/>
  <c r="U25" i="1" s="1"/>
  <c r="AA26" i="1"/>
  <c r="AA28" i="1"/>
  <c r="AA17" i="1"/>
  <c r="Q17" i="1"/>
  <c r="O17" i="1" s="1"/>
  <c r="R17" i="1" s="1"/>
  <c r="L17" i="1" s="1"/>
  <c r="M17" i="1" s="1"/>
  <c r="Q18" i="1"/>
  <c r="O18" i="1" s="1"/>
  <c r="R18" i="1" s="1"/>
  <c r="L18" i="1" s="1"/>
  <c r="M18" i="1" s="1"/>
  <c r="AA18" i="1"/>
  <c r="T30" i="1"/>
  <c r="U30" i="1" s="1"/>
  <c r="T26" i="1"/>
  <c r="U26" i="1" s="1"/>
  <c r="Q26" i="1" s="1"/>
  <c r="O26" i="1" s="1"/>
  <c r="R26" i="1" s="1"/>
  <c r="L26" i="1" s="1"/>
  <c r="M26" i="1" s="1"/>
  <c r="AY17" i="1"/>
  <c r="AA21" i="1"/>
  <c r="T29" i="1"/>
  <c r="U29" i="1" s="1"/>
  <c r="AA31" i="1"/>
  <c r="Q31" i="1"/>
  <c r="O31" i="1" s="1"/>
  <c r="R31" i="1" s="1"/>
  <c r="L31" i="1" s="1"/>
  <c r="M31" i="1" s="1"/>
  <c r="T22" i="1"/>
  <c r="U22" i="1" s="1"/>
  <c r="T19" i="1"/>
  <c r="U19" i="1" s="1"/>
  <c r="AA22" i="1"/>
  <c r="Q22" i="1"/>
  <c r="O22" i="1" s="1"/>
  <c r="R22" i="1" s="1"/>
  <c r="L22" i="1" s="1"/>
  <c r="M22" i="1" s="1"/>
  <c r="AA30" i="1"/>
  <c r="Q30" i="1"/>
  <c r="O30" i="1" s="1"/>
  <c r="R30" i="1" s="1"/>
  <c r="L30" i="1" s="1"/>
  <c r="M30" i="1" s="1"/>
  <c r="AW25" i="1"/>
  <c r="AY31" i="1"/>
  <c r="T21" i="1"/>
  <c r="U21" i="1" s="1"/>
  <c r="T23" i="1"/>
  <c r="U23" i="1" s="1"/>
  <c r="T24" i="1"/>
  <c r="U24" i="1" s="1"/>
  <c r="AA20" i="1"/>
  <c r="Q20" i="1"/>
  <c r="O20" i="1" s="1"/>
  <c r="R20" i="1" s="1"/>
  <c r="L20" i="1" s="1"/>
  <c r="M20" i="1" s="1"/>
  <c r="T28" i="1"/>
  <c r="U28" i="1" s="1"/>
  <c r="V24" i="1" l="1"/>
  <c r="Z24" i="1" s="1"/>
  <c r="AC24" i="1"/>
  <c r="AB24" i="1"/>
  <c r="V30" i="1"/>
  <c r="Z30" i="1" s="1"/>
  <c r="AC30" i="1"/>
  <c r="AD30" i="1" s="1"/>
  <c r="AB30" i="1"/>
  <c r="AD18" i="1"/>
  <c r="AB23" i="1"/>
  <c r="V23" i="1"/>
  <c r="Z23" i="1" s="1"/>
  <c r="AC23" i="1"/>
  <c r="Q23" i="1"/>
  <c r="O23" i="1" s="1"/>
  <c r="R23" i="1" s="1"/>
  <c r="L23" i="1" s="1"/>
  <c r="M23" i="1" s="1"/>
  <c r="V29" i="1"/>
  <c r="Z29" i="1" s="1"/>
  <c r="AC29" i="1"/>
  <c r="AD29" i="1" s="1"/>
  <c r="Q29" i="1"/>
  <c r="O29" i="1" s="1"/>
  <c r="R29" i="1" s="1"/>
  <c r="L29" i="1" s="1"/>
  <c r="M29" i="1" s="1"/>
  <c r="AB29" i="1"/>
  <c r="AC25" i="1"/>
  <c r="AD25" i="1" s="1"/>
  <c r="AB25" i="1"/>
  <c r="V25" i="1"/>
  <c r="Z25" i="1" s="1"/>
  <c r="Q25" i="1"/>
  <c r="O25" i="1" s="1"/>
  <c r="R25" i="1" s="1"/>
  <c r="L25" i="1" s="1"/>
  <c r="M25" i="1" s="1"/>
  <c r="Q24" i="1"/>
  <c r="O24" i="1" s="1"/>
  <c r="R24" i="1" s="1"/>
  <c r="L24" i="1" s="1"/>
  <c r="M24" i="1" s="1"/>
  <c r="V26" i="1"/>
  <c r="Z26" i="1" s="1"/>
  <c r="AC26" i="1"/>
  <c r="AD26" i="1" s="1"/>
  <c r="AB26" i="1"/>
  <c r="V21" i="1"/>
  <c r="Z21" i="1" s="1"/>
  <c r="AC21" i="1"/>
  <c r="AB21" i="1"/>
  <c r="V27" i="1"/>
  <c r="Z27" i="1" s="1"/>
  <c r="AC27" i="1"/>
  <c r="AD27" i="1" s="1"/>
  <c r="AB27" i="1"/>
  <c r="AC17" i="1"/>
  <c r="V17" i="1"/>
  <c r="Z17" i="1" s="1"/>
  <c r="AB17" i="1"/>
  <c r="V19" i="1"/>
  <c r="Z19" i="1" s="1"/>
  <c r="AC19" i="1"/>
  <c r="AB19" i="1"/>
  <c r="AC28" i="1"/>
  <c r="AD28" i="1" s="1"/>
  <c r="V28" i="1"/>
  <c r="Z28" i="1" s="1"/>
  <c r="AB28" i="1"/>
  <c r="Q21" i="1"/>
  <c r="O21" i="1" s="1"/>
  <c r="R21" i="1" s="1"/>
  <c r="L21" i="1" s="1"/>
  <c r="M21" i="1" s="1"/>
  <c r="V22" i="1"/>
  <c r="Z22" i="1" s="1"/>
  <c r="AC22" i="1"/>
  <c r="AB22" i="1"/>
  <c r="Q28" i="1"/>
  <c r="O28" i="1" s="1"/>
  <c r="R28" i="1" s="1"/>
  <c r="L28" i="1" s="1"/>
  <c r="M28" i="1" s="1"/>
  <c r="Q19" i="1"/>
  <c r="O19" i="1" s="1"/>
  <c r="R19" i="1" s="1"/>
  <c r="L19" i="1" s="1"/>
  <c r="M19" i="1" s="1"/>
  <c r="AB31" i="1"/>
  <c r="V31" i="1"/>
  <c r="Z31" i="1" s="1"/>
  <c r="AC31" i="1"/>
  <c r="AD31" i="1" s="1"/>
  <c r="AD20" i="1"/>
  <c r="AD17" i="1" l="1"/>
  <c r="AD19" i="1"/>
  <c r="AD23" i="1"/>
  <c r="AD24" i="1"/>
  <c r="AD22" i="1"/>
  <c r="AD21" i="1"/>
</calcChain>
</file>

<file path=xl/sharedStrings.xml><?xml version="1.0" encoding="utf-8"?>
<sst xmlns="http://schemas.openxmlformats.org/spreadsheetml/2006/main" count="693" uniqueCount="353">
  <si>
    <t>File opened</t>
  </si>
  <si>
    <t>2020-12-14 10:23:52</t>
  </si>
  <si>
    <t>Console s/n</t>
  </si>
  <si>
    <t>68C-811897</t>
  </si>
  <si>
    <t>Console ver</t>
  </si>
  <si>
    <t>Bluestem v.1.4.02</t>
  </si>
  <si>
    <t>Scripts ver</t>
  </si>
  <si>
    <t>2020.02  1.4.02, Jan 2020</t>
  </si>
  <si>
    <t>Head s/n</t>
  </si>
  <si>
    <t>68H-711887</t>
  </si>
  <si>
    <t>Head ver</t>
  </si>
  <si>
    <t>1.4.0</t>
  </si>
  <si>
    <t>Head cal</t>
  </si>
  <si>
    <t>{"co2azero": "0.965182", "tbzero": "0.134552", "h2obspan2": "0", "h2oaspan2b": "0.070146", "oxygen": "21", "h2obspan1": "0.99587", "ssa_ref": "35809.5", "h2obspan2b": "0.0705964", "h2oaspanconc2": "0", "co2bspan2": "-0.0301809", "co2aspan2a": "0.308883", "flowmeterzero": "1.00299", "co2aspan2b": "0.306383", "h2oaspanconc1": "12.28", "flowazero": "0.29042", "co2aspan2": "-0.0279682", "h2obspanconc2": "0", "h2oazero": "1.13424", "co2bspan2a": "0.310949", "h2obspanconc1": "12.28", "co2aspanconc2": "299.2", "flowbzero": "0.29097", "co2aspan1": "1.00054", "co2bspanconc1": "2500", "co2bspan2b": "0.308367", "h2oaspan2a": "0.0696095", "chamberpressurezero": "2.68126", "h2obzero": "1.1444", "co2bspan1": "1.00108", "tazero": "0.0863571", "ssb_ref": "37377.7", "h2oaspan1": "1.00771", "h2obspan2a": "0.0708892", "co2bzero": "0.964262", "h2oaspan2": "0", "co2aspanconc1": "2500", "co2bspanconc2": "299.2"}</t>
  </si>
  <si>
    <t>Chamber type</t>
  </si>
  <si>
    <t>6800-01A</t>
  </si>
  <si>
    <t>Chamber s/n</t>
  </si>
  <si>
    <t>MPF-831684</t>
  </si>
  <si>
    <t>Chamber rev</t>
  </si>
  <si>
    <t>0</t>
  </si>
  <si>
    <t>Chamber cal</t>
  </si>
  <si>
    <t>Fluorometer</t>
  </si>
  <si>
    <t>Flr. Version</t>
  </si>
  <si>
    <t>10:23:52</t>
  </si>
  <si>
    <t>Stability Definition:	A (GasEx): Slp&lt;0.5 Per=15	ΔCO2 (Meas2): Slp&lt;0.2 Per=15	ΔH2O (Meas2): Slp&lt;0.2 Per=15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</si>
  <si>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</si>
  <si>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</si>
  <si>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</si>
  <si>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</si>
  <si>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</si>
  <si>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</si>
  <si>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</si>
  <si>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</si>
  <si>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</si>
  <si>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</si>
  <si>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</si>
  <si>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</si>
  <si>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</si>
  <si>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</si>
  <si>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</si>
  <si>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</si>
  <si>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</si>
  <si>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</si>
  <si>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</si>
  <si>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</si>
  <si>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</si>
  <si>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</si>
  <si>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</si>
  <si>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</si>
  <si>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</si>
  <si>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</si>
  <si>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</si>
  <si>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</si>
  <si>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</si>
  <si>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</si>
  <si>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</si>
  <si>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</si>
  <si>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</si>
  <si>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</si>
  <si>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</si>
  <si>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</si>
  <si>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</si>
  <si>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</si>
  <si>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</si>
  <si>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</si>
  <si>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</si>
  <si>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</si>
  <si>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</si>
  <si>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</si>
  <si>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</si>
  <si>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</si>
  <si>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</si>
  <si>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</si>
  <si>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</si>
  <si>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</si>
  <si>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</si>
  <si>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</si>
  <si>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1.86967 68.8464 370.919 629.074 886.912 1104.14 1300.35 1494.75</t>
  </si>
  <si>
    <t>Fs_true</t>
  </si>
  <si>
    <t>0.0653078 100.212 402.679 601.23 800.776 999.92 1201.06 1400.76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</si>
  <si>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</si>
  <si>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</si>
  <si>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</si>
  <si>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</si>
  <si>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</si>
  <si>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</si>
  <si>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</si>
  <si>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</si>
  <si>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</si>
  <si>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</si>
  <si>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</si>
  <si>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</si>
  <si>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</si>
  <si>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</si>
  <si>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</si>
  <si>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</si>
  <si>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</si>
  <si>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</si>
  <si>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</si>
  <si>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</si>
  <si>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</si>
  <si>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</si>
  <si>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</si>
  <si>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</si>
  <si>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</si>
  <si>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</si>
  <si>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</si>
  <si>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</si>
  <si>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</si>
  <si>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</si>
  <si>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</si>
  <si>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</si>
  <si>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</si>
  <si>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</si>
  <si>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</si>
  <si>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</si>
  <si>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</si>
  <si>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</si>
  <si>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</si>
  <si>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</si>
  <si>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</si>
  <si>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</si>
  <si>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</si>
  <si>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</si>
  <si>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</si>
  <si>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</si>
  <si>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</si>
  <si>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</si>
  <si>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</si>
  <si>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</si>
  <si>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</si>
  <si>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</si>
  <si>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</si>
  <si>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</si>
  <si>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</si>
  <si>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</si>
  <si>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</si>
  <si>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</si>
  <si>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</si>
  <si>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</si>
  <si>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</si>
  <si>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</si>
  <si>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</si>
  <si>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</si>
  <si>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</si>
  <si>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</si>
  <si>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</si>
  <si>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</si>
  <si>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</si>
  <si>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</si>
  <si>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</si>
  <si>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</si>
  <si>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</si>
  <si>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</si>
  <si>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</si>
  <si>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</si>
  <si>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</si>
  <si>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</si>
  <si>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</si>
  <si>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</si>
  <si>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</si>
  <si>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</si>
  <si>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</si>
  <si>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</si>
  <si>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</si>
  <si>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</si>
  <si>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</si>
  <si>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</si>
  <si>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</si>
  <si>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</si>
  <si>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</si>
  <si>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</si>
  <si>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</si>
  <si>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</si>
  <si>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</si>
  <si>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</si>
  <si>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</si>
  <si>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</si>
  <si>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</si>
  <si>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</si>
  <si>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</si>
  <si>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</si>
  <si>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</si>
  <si>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</si>
  <si>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</si>
  <si>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</si>
  <si>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</si>
  <si>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</si>
  <si>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</si>
  <si>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</si>
  <si>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</si>
  <si>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</si>
  <si>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</si>
  <si>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</si>
  <si>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</si>
  <si>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</si>
  <si>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</si>
  <si>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</si>
  <si>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</si>
  <si>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</si>
  <si>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</si>
  <si>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</si>
  <si>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</si>
  <si>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</si>
  <si>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</si>
  <si>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</si>
  <si>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</si>
  <si>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</si>
  <si>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</si>
  <si>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</si>
  <si>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</si>
  <si>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</si>
  <si>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</si>
  <si>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</si>
  <si>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</si>
  <si>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</si>
  <si>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</si>
  <si>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</si>
  <si>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</si>
  <si>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</si>
  <si>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</si>
  <si>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</si>
  <si>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</si>
  <si>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</si>
  <si>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</si>
  <si>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</si>
  <si>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</si>
  <si>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</si>
  <si>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</si>
  <si>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</si>
  <si>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</si>
  <si>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</si>
  <si>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</si>
  <si>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</si>
  <si>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</si>
  <si>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</si>
  <si>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</si>
  <si>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</si>
  <si>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</si>
  <si>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</si>
  <si>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</si>
  <si>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</si>
  <si>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</si>
  <si>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</si>
  <si>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</si>
  <si>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</si>
  <si>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</si>
  <si>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</si>
  <si>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</si>
  <si>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</si>
  <si>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</si>
  <si>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</si>
  <si>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</si>
  <si>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</si>
  <si>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</si>
  <si>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</si>
  <si>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</si>
  <si>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</si>
  <si>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</si>
  <si>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</si>
  <si>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</si>
  <si>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</si>
  <si>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</si>
  <si>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</si>
  <si>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</si>
  <si>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</si>
  <si>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</si>
  <si>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</si>
  <si>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</si>
  <si>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</si>
  <si>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</si>
  <si>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</si>
  <si>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</si>
  <si>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</si>
  <si>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</si>
  <si>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</si>
  <si>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</si>
  <si>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</si>
  <si>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</si>
  <si>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</si>
  <si>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</si>
  <si>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</si>
  <si>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</si>
  <si>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20201214 10:34:21</t>
  </si>
  <si>
    <t>10:34:21</t>
  </si>
  <si>
    <t>1149</t>
  </si>
  <si>
    <t>_1</t>
  </si>
  <si>
    <t>RECT-4143-20200907-06_33_50</t>
  </si>
  <si>
    <t>RECT-7089-20201214-10_34_25</t>
  </si>
  <si>
    <t>DARK-7090-20201214-10_34_27</t>
  </si>
  <si>
    <t>0: Broadleaf</t>
  </si>
  <si>
    <t>10:34:41</t>
  </si>
  <si>
    <t>1/3</t>
  </si>
  <si>
    <t>20201214 10:36:33</t>
  </si>
  <si>
    <t>10:36:33</t>
  </si>
  <si>
    <t>RECT-7091-20201214-10_36_36</t>
  </si>
  <si>
    <t>DARK-7092-20201214-10_36_38</t>
  </si>
  <si>
    <t>3/3</t>
  </si>
  <si>
    <t>20201214 10:38:10</t>
  </si>
  <si>
    <t>10:38:10</t>
  </si>
  <si>
    <t>RECT-7093-20201214-10_38_13</t>
  </si>
  <si>
    <t>DARK-7094-20201214-10_38_15</t>
  </si>
  <si>
    <t>20201214 10:39:32</t>
  </si>
  <si>
    <t>10:39:32</t>
  </si>
  <si>
    <t>RECT-7095-20201214-10_39_35</t>
  </si>
  <si>
    <t>DARK-7096-20201214-10_39_37</t>
  </si>
  <si>
    <t>20201214 10:41:02</t>
  </si>
  <si>
    <t>10:41:02</t>
  </si>
  <si>
    <t>RECT-7097-20201214-10_41_05</t>
  </si>
  <si>
    <t>DARK-7098-20201214-10_41_07</t>
  </si>
  <si>
    <t>20201214 10:42:26</t>
  </si>
  <si>
    <t>10:42:26</t>
  </si>
  <si>
    <t>RECT-7099-20201214-10_42_29</t>
  </si>
  <si>
    <t>DARK-7100-20201214-10_42_31</t>
  </si>
  <si>
    <t>20201214 10:43:38</t>
  </si>
  <si>
    <t>10:43:38</t>
  </si>
  <si>
    <t>RECT-7101-20201214-10_43_41</t>
  </si>
  <si>
    <t>DARK-7102-20201214-10_43_43</t>
  </si>
  <si>
    <t>20201214 10:44:51</t>
  </si>
  <si>
    <t>10:44:51</t>
  </si>
  <si>
    <t>RECT-7103-20201214-10_44_54</t>
  </si>
  <si>
    <t>DARK-7104-20201214-10_44_56</t>
  </si>
  <si>
    <t>10:45:17</t>
  </si>
  <si>
    <t>20201214 10:46:54</t>
  </si>
  <si>
    <t>10:46:54</t>
  </si>
  <si>
    <t>RECT-7105-20201214-10_46_57</t>
  </si>
  <si>
    <t>DARK-7106-20201214-10_46_59</t>
  </si>
  <si>
    <t>20201214 10:48:01</t>
  </si>
  <si>
    <t>10:48:01</t>
  </si>
  <si>
    <t>RECT-7107-20201214-10_48_04</t>
  </si>
  <si>
    <t>DARK-7108-20201214-10_48_06</t>
  </si>
  <si>
    <t>20201214 10:50:01</t>
  </si>
  <si>
    <t>10:50:01</t>
  </si>
  <si>
    <t>RECT-7109-20201214-10_50_05</t>
  </si>
  <si>
    <t>DARK-7110-20201214-10_50_07</t>
  </si>
  <si>
    <t>20201214 10:51:09</t>
  </si>
  <si>
    <t>10:51:09</t>
  </si>
  <si>
    <t>RECT-7111-20201214-10_51_12</t>
  </si>
  <si>
    <t>DARK-7112-20201214-10_51_14</t>
  </si>
  <si>
    <t>20201214 10:53:09</t>
  </si>
  <si>
    <t>10:53:09</t>
  </si>
  <si>
    <t>RECT-7113-20201214-10_53_13</t>
  </si>
  <si>
    <t>DARK-7114-20201214-10_53_15</t>
  </si>
  <si>
    <t>0/3</t>
  </si>
  <si>
    <t>20201214 10:54:12</t>
  </si>
  <si>
    <t>10:54:12</t>
  </si>
  <si>
    <t>RECT-7115-20201214-10_54_15</t>
  </si>
  <si>
    <t>DARK-7116-20201214-10_54_17</t>
  </si>
  <si>
    <t>20201214 10:56:12</t>
  </si>
  <si>
    <t>10:56:12</t>
  </si>
  <si>
    <t>RECT-7117-20201214-10_56_16</t>
  </si>
  <si>
    <t>DARK-7118-20201214-10_56_18</t>
  </si>
  <si>
    <t>10:56:46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</si>
</sst>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N31"/>
  <sheetViews>
    <sheetView tabSelected="1" workbookViewId="0"/>
  </sheetViews>
  <sheetFormatPr defaultRowHeight="15" x14ac:dyDescent="0.25"/>
  <sheetData>
    <row r="2" spans="1:170" x14ac:dyDescent="0.25">
      <c r="A2" t="s">
        <v>25</v>
      </c>
      <c r="B2" t="s">
        <v>26</v>
      </c>
      <c r="C2" t="s">
        <v>28</v>
      </c>
    </row>
    <row r="3" spans="1:170" x14ac:dyDescent="0.25">
      <c r="B3" t="s">
        <v>27</v>
      </c>
      <c r="C3">
        <v>21</v>
      </c>
    </row>
    <row r="4" spans="1:170" x14ac:dyDescent="0.25">
      <c r="A4" t="s">
        <v>29</v>
      </c>
      <c r="B4" t="s">
        <v>30</v>
      </c>
      <c r="C4" t="s">
        <v>31</v>
      </c>
      <c r="D4" t="s">
        <v>33</v>
      </c>
      <c r="E4" t="s">
        <v>34</v>
      </c>
      <c r="F4" t="s">
        <v>35</v>
      </c>
      <c r="G4" t="s">
        <v>36</v>
      </c>
      <c r="H4" t="s">
        <v>37</v>
      </c>
      <c r="I4" t="s">
        <v>38</v>
      </c>
      <c r="J4" t="s">
        <v>39</v>
      </c>
      <c r="K4" t="s">
        <v>40</v>
      </c>
    </row>
    <row r="5" spans="1:170" x14ac:dyDescent="0.25">
      <c r="B5" t="s">
        <v>15</v>
      </c>
      <c r="C5" t="s">
        <v>32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170" x14ac:dyDescent="0.25">
      <c r="A6" t="s">
        <v>41</v>
      </c>
      <c r="B6" t="s">
        <v>42</v>
      </c>
      <c r="C6" t="s">
        <v>43</v>
      </c>
      <c r="D6" t="s">
        <v>44</v>
      </c>
      <c r="E6" t="s">
        <v>45</v>
      </c>
    </row>
    <row r="7" spans="1:170" x14ac:dyDescent="0.25">
      <c r="B7">
        <v>0</v>
      </c>
      <c r="C7">
        <v>1</v>
      </c>
      <c r="D7">
        <v>0</v>
      </c>
      <c r="E7">
        <v>0</v>
      </c>
    </row>
    <row r="8" spans="1:170" x14ac:dyDescent="0.25">
      <c r="A8" t="s">
        <v>46</v>
      </c>
      <c r="B8" t="s">
        <v>47</v>
      </c>
      <c r="C8" t="s">
        <v>49</v>
      </c>
      <c r="D8" t="s">
        <v>51</v>
      </c>
      <c r="E8" t="s">
        <v>52</v>
      </c>
      <c r="F8" t="s">
        <v>53</v>
      </c>
      <c r="G8" t="s">
        <v>54</v>
      </c>
      <c r="H8" t="s">
        <v>55</v>
      </c>
      <c r="I8" t="s">
        <v>56</v>
      </c>
      <c r="J8" t="s">
        <v>57</v>
      </c>
      <c r="K8" t="s">
        <v>58</v>
      </c>
      <c r="L8" t="s">
        <v>59</v>
      </c>
      <c r="M8" t="s">
        <v>60</v>
      </c>
      <c r="N8" t="s">
        <v>61</v>
      </c>
      <c r="O8" t="s">
        <v>62</v>
      </c>
      <c r="P8" t="s">
        <v>63</v>
      </c>
      <c r="Q8" t="s">
        <v>64</v>
      </c>
    </row>
    <row r="9" spans="1:170" x14ac:dyDescent="0.25">
      <c r="B9" t="s">
        <v>48</v>
      </c>
      <c r="C9" t="s">
        <v>50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0" x14ac:dyDescent="0.25">
      <c r="A10" t="s">
        <v>65</v>
      </c>
      <c r="B10" t="s">
        <v>66</v>
      </c>
      <c r="C10" t="s">
        <v>67</v>
      </c>
      <c r="D10" t="s">
        <v>68</v>
      </c>
      <c r="E10" t="s">
        <v>69</v>
      </c>
      <c r="F10" t="s">
        <v>70</v>
      </c>
    </row>
    <row r="11" spans="1:170" x14ac:dyDescent="0.25">
      <c r="B11">
        <v>0</v>
      </c>
      <c r="C11">
        <v>0</v>
      </c>
      <c r="D11">
        <v>0</v>
      </c>
      <c r="E11">
        <v>0</v>
      </c>
      <c r="F11">
        <v>1</v>
      </c>
    </row>
    <row r="12" spans="1:170" x14ac:dyDescent="0.25">
      <c r="A12" t="s">
        <v>71</v>
      </c>
      <c r="B12" t="s">
        <v>72</v>
      </c>
      <c r="C12" t="s">
        <v>73</v>
      </c>
      <c r="D12" t="s">
        <v>74</v>
      </c>
      <c r="E12" t="s">
        <v>75</v>
      </c>
      <c r="F12" t="s">
        <v>76</v>
      </c>
      <c r="G12" t="s">
        <v>78</v>
      </c>
      <c r="H12" t="s">
        <v>80</v>
      </c>
    </row>
    <row r="13" spans="1:170" x14ac:dyDescent="0.25">
      <c r="B13">
        <v>-6276</v>
      </c>
      <c r="C13">
        <v>6.6</v>
      </c>
      <c r="D13">
        <v>1.7090000000000001E-5</v>
      </c>
      <c r="E13">
        <v>3.11</v>
      </c>
      <c r="F13" t="s">
        <v>77</v>
      </c>
      <c r="G13" t="s">
        <v>79</v>
      </c>
      <c r="H13">
        <v>0</v>
      </c>
    </row>
    <row r="14" spans="1:170" x14ac:dyDescent="0.25">
      <c r="A14" t="s">
        <v>81</v>
      </c>
      <c r="B14" t="s">
        <v>81</v>
      </c>
      <c r="C14" t="s">
        <v>81</v>
      </c>
      <c r="D14" t="s">
        <v>81</v>
      </c>
      <c r="E14" t="s">
        <v>81</v>
      </c>
      <c r="F14" t="s">
        <v>82</v>
      </c>
      <c r="G14" t="s">
        <v>82</v>
      </c>
      <c r="H14" t="s">
        <v>83</v>
      </c>
      <c r="I14" t="s">
        <v>83</v>
      </c>
      <c r="J14" t="s">
        <v>83</v>
      </c>
      <c r="K14" t="s">
        <v>83</v>
      </c>
      <c r="L14" t="s">
        <v>83</v>
      </c>
      <c r="M14" t="s">
        <v>83</v>
      </c>
      <c r="N14" t="s">
        <v>83</v>
      </c>
      <c r="O14" t="s">
        <v>83</v>
      </c>
      <c r="P14" t="s">
        <v>83</v>
      </c>
      <c r="Q14" t="s">
        <v>83</v>
      </c>
      <c r="R14" t="s">
        <v>83</v>
      </c>
      <c r="S14" t="s">
        <v>83</v>
      </c>
      <c r="T14" t="s">
        <v>83</v>
      </c>
      <c r="U14" t="s">
        <v>83</v>
      </c>
      <c r="V14" t="s">
        <v>83</v>
      </c>
      <c r="W14" t="s">
        <v>83</v>
      </c>
      <c r="X14" t="s">
        <v>83</v>
      </c>
      <c r="Y14" t="s">
        <v>83</v>
      </c>
      <c r="Z14" t="s">
        <v>83</v>
      </c>
      <c r="AA14" t="s">
        <v>83</v>
      </c>
      <c r="AB14" t="s">
        <v>83</v>
      </c>
      <c r="AC14" t="s">
        <v>83</v>
      </c>
      <c r="AD14" t="s">
        <v>83</v>
      </c>
      <c r="AE14" t="s">
        <v>84</v>
      </c>
      <c r="AF14" t="s">
        <v>84</v>
      </c>
      <c r="AG14" t="s">
        <v>84</v>
      </c>
      <c r="AH14" t="s">
        <v>84</v>
      </c>
      <c r="AI14" t="s">
        <v>84</v>
      </c>
      <c r="AJ14" t="s">
        <v>85</v>
      </c>
      <c r="AK14" t="s">
        <v>85</v>
      </c>
      <c r="AL14" t="s">
        <v>85</v>
      </c>
      <c r="AM14" t="s">
        <v>85</v>
      </c>
      <c r="AN14" t="s">
        <v>85</v>
      </c>
      <c r="AO14" t="s">
        <v>85</v>
      </c>
      <c r="AP14" t="s">
        <v>85</v>
      </c>
      <c r="AQ14" t="s">
        <v>85</v>
      </c>
      <c r="AR14" t="s">
        <v>85</v>
      </c>
      <c r="AS14" t="s">
        <v>85</v>
      </c>
      <c r="AT14" t="s">
        <v>85</v>
      </c>
      <c r="AU14" t="s">
        <v>85</v>
      </c>
      <c r="AV14" t="s">
        <v>85</v>
      </c>
      <c r="AW14" t="s">
        <v>85</v>
      </c>
      <c r="AX14" t="s">
        <v>85</v>
      </c>
      <c r="AY14" t="s">
        <v>85</v>
      </c>
      <c r="AZ14" t="s">
        <v>85</v>
      </c>
      <c r="BA14" t="s">
        <v>85</v>
      </c>
      <c r="BB14" t="s">
        <v>85</v>
      </c>
      <c r="BC14" t="s">
        <v>85</v>
      </c>
      <c r="BD14" t="s">
        <v>85</v>
      </c>
      <c r="BE14" t="s">
        <v>85</v>
      </c>
      <c r="BF14" t="s">
        <v>85</v>
      </c>
      <c r="BG14" t="s">
        <v>85</v>
      </c>
      <c r="BH14" t="s">
        <v>86</v>
      </c>
      <c r="BI14" t="s">
        <v>86</v>
      </c>
      <c r="BJ14" t="s">
        <v>86</v>
      </c>
      <c r="BK14" t="s">
        <v>86</v>
      </c>
      <c r="BL14" t="s">
        <v>87</v>
      </c>
      <c r="BM14" t="s">
        <v>87</v>
      </c>
      <c r="BN14" t="s">
        <v>87</v>
      </c>
      <c r="BO14" t="s">
        <v>87</v>
      </c>
      <c r="BP14" t="s">
        <v>88</v>
      </c>
      <c r="BQ14" t="s">
        <v>88</v>
      </c>
      <c r="BR14" t="s">
        <v>88</v>
      </c>
      <c r="BS14" t="s">
        <v>88</v>
      </c>
      <c r="BT14" t="s">
        <v>88</v>
      </c>
      <c r="BU14" t="s">
        <v>88</v>
      </c>
      <c r="BV14" t="s">
        <v>88</v>
      </c>
      <c r="BW14" t="s">
        <v>88</v>
      </c>
      <c r="BX14" t="s">
        <v>88</v>
      </c>
      <c r="BY14" t="s">
        <v>88</v>
      </c>
      <c r="BZ14" t="s">
        <v>88</v>
      </c>
      <c r="CA14" t="s">
        <v>88</v>
      </c>
      <c r="CB14" t="s">
        <v>88</v>
      </c>
      <c r="CC14" t="s">
        <v>88</v>
      </c>
      <c r="CD14" t="s">
        <v>88</v>
      </c>
      <c r="CE14" t="s">
        <v>88</v>
      </c>
      <c r="CF14" t="s">
        <v>88</v>
      </c>
      <c r="CG14" t="s">
        <v>88</v>
      </c>
      <c r="CH14" t="s">
        <v>89</v>
      </c>
      <c r="CI14" t="s">
        <v>89</v>
      </c>
      <c r="CJ14" t="s">
        <v>89</v>
      </c>
      <c r="CK14" t="s">
        <v>89</v>
      </c>
      <c r="CL14" t="s">
        <v>89</v>
      </c>
      <c r="CM14" t="s">
        <v>89</v>
      </c>
      <c r="CN14" t="s">
        <v>89</v>
      </c>
      <c r="CO14" t="s">
        <v>89</v>
      </c>
      <c r="CP14" t="s">
        <v>89</v>
      </c>
      <c r="CQ14" t="s">
        <v>89</v>
      </c>
      <c r="CR14" t="s">
        <v>89</v>
      </c>
      <c r="CS14" t="s">
        <v>89</v>
      </c>
      <c r="CT14" t="s">
        <v>89</v>
      </c>
      <c r="CU14" t="s">
        <v>89</v>
      </c>
      <c r="CV14" t="s">
        <v>89</v>
      </c>
      <c r="CW14" t="s">
        <v>89</v>
      </c>
      <c r="CX14" t="s">
        <v>89</v>
      </c>
      <c r="CY14" t="s">
        <v>89</v>
      </c>
      <c r="CZ14" t="s">
        <v>90</v>
      </c>
      <c r="DA14" t="s">
        <v>90</v>
      </c>
      <c r="DB14" t="s">
        <v>90</v>
      </c>
      <c r="DC14" t="s">
        <v>90</v>
      </c>
      <c r="DD14" t="s">
        <v>90</v>
      </c>
      <c r="DE14" t="s">
        <v>91</v>
      </c>
      <c r="DF14" t="s">
        <v>91</v>
      </c>
      <c r="DG14" t="s">
        <v>91</v>
      </c>
      <c r="DH14" t="s">
        <v>91</v>
      </c>
      <c r="DI14" t="s">
        <v>91</v>
      </c>
      <c r="DJ14" t="s">
        <v>91</v>
      </c>
      <c r="DK14" t="s">
        <v>91</v>
      </c>
      <c r="DL14" t="s">
        <v>91</v>
      </c>
      <c r="DM14" t="s">
        <v>91</v>
      </c>
      <c r="DN14" t="s">
        <v>91</v>
      </c>
      <c r="DO14" t="s">
        <v>91</v>
      </c>
      <c r="DP14" t="s">
        <v>91</v>
      </c>
      <c r="DQ14" t="s">
        <v>91</v>
      </c>
      <c r="DR14" t="s">
        <v>92</v>
      </c>
      <c r="DS14" t="s">
        <v>92</v>
      </c>
      <c r="DT14" t="s">
        <v>92</v>
      </c>
      <c r="DU14" t="s">
        <v>92</v>
      </c>
      <c r="DV14" t="s">
        <v>92</v>
      </c>
      <c r="DW14" t="s">
        <v>92</v>
      </c>
      <c r="DX14" t="s">
        <v>92</v>
      </c>
      <c r="DY14" t="s">
        <v>92</v>
      </c>
      <c r="DZ14" t="s">
        <v>92</v>
      </c>
      <c r="EA14" t="s">
        <v>92</v>
      </c>
      <c r="EB14" t="s">
        <v>92</v>
      </c>
      <c r="EC14" t="s">
        <v>92</v>
      </c>
      <c r="ED14" t="s">
        <v>92</v>
      </c>
      <c r="EE14" t="s">
        <v>92</v>
      </c>
      <c r="EF14" t="s">
        <v>92</v>
      </c>
      <c r="EG14" t="s">
        <v>93</v>
      </c>
      <c r="EH14" t="s">
        <v>93</v>
      </c>
      <c r="EI14" t="s">
        <v>93</v>
      </c>
      <c r="EJ14" t="s">
        <v>93</v>
      </c>
      <c r="EK14" t="s">
        <v>93</v>
      </c>
      <c r="EL14" t="s">
        <v>93</v>
      </c>
      <c r="EM14" t="s">
        <v>93</v>
      </c>
      <c r="EN14" t="s">
        <v>93</v>
      </c>
      <c r="EO14" t="s">
        <v>93</v>
      </c>
      <c r="EP14" t="s">
        <v>93</v>
      </c>
      <c r="EQ14" t="s">
        <v>93</v>
      </c>
      <c r="ER14" t="s">
        <v>93</v>
      </c>
      <c r="ES14" t="s">
        <v>93</v>
      </c>
      <c r="ET14" t="s">
        <v>93</v>
      </c>
      <c r="EU14" t="s">
        <v>93</v>
      </c>
      <c r="EV14" t="s">
        <v>93</v>
      </c>
      <c r="EW14" t="s">
        <v>93</v>
      </c>
      <c r="EX14" t="s">
        <v>93</v>
      </c>
      <c r="EY14" t="s">
        <v>94</v>
      </c>
      <c r="EZ14" t="s">
        <v>94</v>
      </c>
      <c r="FA14" t="s">
        <v>94</v>
      </c>
      <c r="FB14" t="s">
        <v>94</v>
      </c>
      <c r="FC14" t="s">
        <v>94</v>
      </c>
      <c r="FD14" t="s">
        <v>94</v>
      </c>
      <c r="FE14" t="s">
        <v>94</v>
      </c>
      <c r="FF14" t="s">
        <v>94</v>
      </c>
      <c r="FG14" t="s">
        <v>94</v>
      </c>
      <c r="FH14" t="s">
        <v>94</v>
      </c>
      <c r="FI14" t="s">
        <v>94</v>
      </c>
      <c r="FJ14" t="s">
        <v>94</v>
      </c>
      <c r="FK14" t="s">
        <v>94</v>
      </c>
      <c r="FL14" t="s">
        <v>94</v>
      </c>
      <c r="FM14" t="s">
        <v>94</v>
      </c>
      <c r="FN14" t="s">
        <v>94</v>
      </c>
    </row>
    <row r="15" spans="1:170" x14ac:dyDescent="0.25">
      <c r="A15" t="s">
        <v>95</v>
      </c>
      <c r="B15" t="s">
        <v>96</v>
      </c>
      <c r="C15" t="s">
        <v>97</v>
      </c>
      <c r="D15" t="s">
        <v>98</v>
      </c>
      <c r="E15" t="s">
        <v>99</v>
      </c>
      <c r="F15" t="s">
        <v>100</v>
      </c>
      <c r="G15" t="s">
        <v>101</v>
      </c>
      <c r="H15" t="s">
        <v>102</v>
      </c>
      <c r="I15" t="s">
        <v>103</v>
      </c>
      <c r="J15" t="s">
        <v>104</v>
      </c>
      <c r="K15" t="s">
        <v>105</v>
      </c>
      <c r="L15" t="s">
        <v>106</v>
      </c>
      <c r="M15" t="s">
        <v>107</v>
      </c>
      <c r="N15" t="s">
        <v>108</v>
      </c>
      <c r="O15" t="s">
        <v>109</v>
      </c>
      <c r="P15" t="s">
        <v>110</v>
      </c>
      <c r="Q15" t="s">
        <v>111</v>
      </c>
      <c r="R15" t="s">
        <v>112</v>
      </c>
      <c r="S15" t="s">
        <v>113</v>
      </c>
      <c r="T15" t="s">
        <v>114</v>
      </c>
      <c r="U15" t="s">
        <v>115</v>
      </c>
      <c r="V15" t="s">
        <v>116</v>
      </c>
      <c r="W15" t="s">
        <v>117</v>
      </c>
      <c r="X15" t="s">
        <v>118</v>
      </c>
      <c r="Y15" t="s">
        <v>119</v>
      </c>
      <c r="Z15" t="s">
        <v>120</v>
      </c>
      <c r="AA15" t="s">
        <v>121</v>
      </c>
      <c r="AB15" t="s">
        <v>122</v>
      </c>
      <c r="AC15" t="s">
        <v>123</v>
      </c>
      <c r="AD15" t="s">
        <v>124</v>
      </c>
      <c r="AE15" t="s">
        <v>84</v>
      </c>
      <c r="AF15" t="s">
        <v>125</v>
      </c>
      <c r="AG15" t="s">
        <v>126</v>
      </c>
      <c r="AH15" t="s">
        <v>127</v>
      </c>
      <c r="AI15" t="s">
        <v>128</v>
      </c>
      <c r="AJ15" t="s">
        <v>129</v>
      </c>
      <c r="AK15" t="s">
        <v>130</v>
      </c>
      <c r="AL15" t="s">
        <v>131</v>
      </c>
      <c r="AM15" t="s">
        <v>132</v>
      </c>
      <c r="AN15" t="s">
        <v>133</v>
      </c>
      <c r="AO15" t="s">
        <v>134</v>
      </c>
      <c r="AP15" t="s">
        <v>135</v>
      </c>
      <c r="AQ15" t="s">
        <v>136</v>
      </c>
      <c r="AR15" t="s">
        <v>137</v>
      </c>
      <c r="AS15" t="s">
        <v>138</v>
      </c>
      <c r="AT15" t="s">
        <v>139</v>
      </c>
      <c r="AU15" t="s">
        <v>140</v>
      </c>
      <c r="AV15" t="s">
        <v>141</v>
      </c>
      <c r="AW15" t="s">
        <v>142</v>
      </c>
      <c r="AX15" t="s">
        <v>143</v>
      </c>
      <c r="AY15" t="s">
        <v>144</v>
      </c>
      <c r="AZ15" t="s">
        <v>145</v>
      </c>
      <c r="BA15" t="s">
        <v>146</v>
      </c>
      <c r="BB15" t="s">
        <v>147</v>
      </c>
      <c r="BC15" t="s">
        <v>148</v>
      </c>
      <c r="BD15" t="s">
        <v>149</v>
      </c>
      <c r="BE15" t="s">
        <v>150</v>
      </c>
      <c r="BF15" t="s">
        <v>151</v>
      </c>
      <c r="BG15" t="s">
        <v>152</v>
      </c>
      <c r="BH15" t="s">
        <v>153</v>
      </c>
      <c r="BI15" t="s">
        <v>154</v>
      </c>
      <c r="BJ15" t="s">
        <v>155</v>
      </c>
      <c r="BK15" t="s">
        <v>156</v>
      </c>
      <c r="BL15" t="s">
        <v>157</v>
      </c>
      <c r="BM15" t="s">
        <v>158</v>
      </c>
      <c r="BN15" t="s">
        <v>159</v>
      </c>
      <c r="BO15" t="s">
        <v>160</v>
      </c>
      <c r="BP15" t="s">
        <v>102</v>
      </c>
      <c r="BQ15" t="s">
        <v>161</v>
      </c>
      <c r="BR15" t="s">
        <v>162</v>
      </c>
      <c r="BS15" t="s">
        <v>163</v>
      </c>
      <c r="BT15" t="s">
        <v>164</v>
      </c>
      <c r="BU15" t="s">
        <v>165</v>
      </c>
      <c r="BV15" t="s">
        <v>166</v>
      </c>
      <c r="BW15" t="s">
        <v>167</v>
      </c>
      <c r="BX15" t="s">
        <v>168</v>
      </c>
      <c r="BY15" t="s">
        <v>169</v>
      </c>
      <c r="BZ15" t="s">
        <v>170</v>
      </c>
      <c r="CA15" t="s">
        <v>171</v>
      </c>
      <c r="CB15" t="s">
        <v>172</v>
      </c>
      <c r="CC15" t="s">
        <v>173</v>
      </c>
      <c r="CD15" t="s">
        <v>174</v>
      </c>
      <c r="CE15" t="s">
        <v>175</v>
      </c>
      <c r="CF15" t="s">
        <v>176</v>
      </c>
      <c r="CG15" t="s">
        <v>177</v>
      </c>
      <c r="CH15" t="s">
        <v>178</v>
      </c>
      <c r="CI15" t="s">
        <v>179</v>
      </c>
      <c r="CJ15" t="s">
        <v>180</v>
      </c>
      <c r="CK15" t="s">
        <v>181</v>
      </c>
      <c r="CL15" t="s">
        <v>182</v>
      </c>
      <c r="CM15" t="s">
        <v>183</v>
      </c>
      <c r="CN15" t="s">
        <v>184</v>
      </c>
      <c r="CO15" t="s">
        <v>185</v>
      </c>
      <c r="CP15" t="s">
        <v>186</v>
      </c>
      <c r="CQ15" t="s">
        <v>187</v>
      </c>
      <c r="CR15" t="s">
        <v>188</v>
      </c>
      <c r="CS15" t="s">
        <v>189</v>
      </c>
      <c r="CT15" t="s">
        <v>190</v>
      </c>
      <c r="CU15" t="s">
        <v>191</v>
      </c>
      <c r="CV15" t="s">
        <v>192</v>
      </c>
      <c r="CW15" t="s">
        <v>193</v>
      </c>
      <c r="CX15" t="s">
        <v>194</v>
      </c>
      <c r="CY15" t="s">
        <v>195</v>
      </c>
      <c r="CZ15" t="s">
        <v>196</v>
      </c>
      <c r="DA15" t="s">
        <v>197</v>
      </c>
      <c r="DB15" t="s">
        <v>198</v>
      </c>
      <c r="DC15" t="s">
        <v>199</v>
      </c>
      <c r="DD15" t="s">
        <v>200</v>
      </c>
      <c r="DE15" t="s">
        <v>96</v>
      </c>
      <c r="DF15" t="s">
        <v>99</v>
      </c>
      <c r="DG15" t="s">
        <v>201</v>
      </c>
      <c r="DH15" t="s">
        <v>202</v>
      </c>
      <c r="DI15" t="s">
        <v>203</v>
      </c>
      <c r="DJ15" t="s">
        <v>204</v>
      </c>
      <c r="DK15" t="s">
        <v>205</v>
      </c>
      <c r="DL15" t="s">
        <v>206</v>
      </c>
      <c r="DM15" t="s">
        <v>207</v>
      </c>
      <c r="DN15" t="s">
        <v>208</v>
      </c>
      <c r="DO15" t="s">
        <v>209</v>
      </c>
      <c r="DP15" t="s">
        <v>210</v>
      </c>
      <c r="DQ15" t="s">
        <v>211</v>
      </c>
      <c r="DR15" t="s">
        <v>212</v>
      </c>
      <c r="DS15" t="s">
        <v>213</v>
      </c>
      <c r="DT15" t="s">
        <v>214</v>
      </c>
      <c r="DU15" t="s">
        <v>215</v>
      </c>
      <c r="DV15" t="s">
        <v>216</v>
      </c>
      <c r="DW15" t="s">
        <v>217</v>
      </c>
      <c r="DX15" t="s">
        <v>218</v>
      </c>
      <c r="DY15" t="s">
        <v>219</v>
      </c>
      <c r="DZ15" t="s">
        <v>220</v>
      </c>
      <c r="EA15" t="s">
        <v>221</v>
      </c>
      <c r="EB15" t="s">
        <v>222</v>
      </c>
      <c r="EC15" t="s">
        <v>223</v>
      </c>
      <c r="ED15" t="s">
        <v>224</v>
      </c>
      <c r="EE15" t="s">
        <v>225</v>
      </c>
      <c r="EF15" t="s">
        <v>226</v>
      </c>
      <c r="EG15" t="s">
        <v>227</v>
      </c>
      <c r="EH15" t="s">
        <v>228</v>
      </c>
      <c r="EI15" t="s">
        <v>229</v>
      </c>
      <c r="EJ15" t="s">
        <v>230</v>
      </c>
      <c r="EK15" t="s">
        <v>231</v>
      </c>
      <c r="EL15" t="s">
        <v>232</v>
      </c>
      <c r="EM15" t="s">
        <v>233</v>
      </c>
      <c r="EN15" t="s">
        <v>234</v>
      </c>
      <c r="EO15" t="s">
        <v>235</v>
      </c>
      <c r="EP15" t="s">
        <v>236</v>
      </c>
      <c r="EQ15" t="s">
        <v>237</v>
      </c>
      <c r="ER15" t="s">
        <v>238</v>
      </c>
      <c r="ES15" t="s">
        <v>239</v>
      </c>
      <c r="ET15" t="s">
        <v>240</v>
      </c>
      <c r="EU15" t="s">
        <v>241</v>
      </c>
      <c r="EV15" t="s">
        <v>242</v>
      </c>
      <c r="EW15" t="s">
        <v>243</v>
      </c>
      <c r="EX15" t="s">
        <v>244</v>
      </c>
      <c r="EY15" t="s">
        <v>245</v>
      </c>
      <c r="EZ15" t="s">
        <v>246</v>
      </c>
      <c r="FA15" t="s">
        <v>247</v>
      </c>
      <c r="FB15" t="s">
        <v>248</v>
      </c>
      <c r="FC15" t="s">
        <v>249</v>
      </c>
      <c r="FD15" t="s">
        <v>250</v>
      </c>
      <c r="FE15" t="s">
        <v>251</v>
      </c>
      <c r="FF15" t="s">
        <v>252</v>
      </c>
      <c r="FG15" t="s">
        <v>253</v>
      </c>
      <c r="FH15" t="s">
        <v>254</v>
      </c>
      <c r="FI15" t="s">
        <v>255</v>
      </c>
      <c r="FJ15" t="s">
        <v>256</v>
      </c>
      <c r="FK15" t="s">
        <v>257</v>
      </c>
      <c r="FL15" t="s">
        <v>258</v>
      </c>
      <c r="FM15" t="s">
        <v>259</v>
      </c>
      <c r="FN15" t="s">
        <v>260</v>
      </c>
    </row>
    <row r="16" spans="1:170" x14ac:dyDescent="0.25">
      <c r="B16" t="s">
        <v>261</v>
      </c>
      <c r="C16" t="s">
        <v>261</v>
      </c>
      <c r="H16" t="s">
        <v>261</v>
      </c>
      <c r="I16" t="s">
        <v>262</v>
      </c>
      <c r="J16" t="s">
        <v>263</v>
      </c>
      <c r="K16" t="s">
        <v>264</v>
      </c>
      <c r="L16" t="s">
        <v>264</v>
      </c>
      <c r="M16" t="s">
        <v>168</v>
      </c>
      <c r="N16" t="s">
        <v>168</v>
      </c>
      <c r="O16" t="s">
        <v>262</v>
      </c>
      <c r="P16" t="s">
        <v>262</v>
      </c>
      <c r="Q16" t="s">
        <v>262</v>
      </c>
      <c r="R16" t="s">
        <v>262</v>
      </c>
      <c r="S16" t="s">
        <v>265</v>
      </c>
      <c r="T16" t="s">
        <v>266</v>
      </c>
      <c r="U16" t="s">
        <v>266</v>
      </c>
      <c r="V16" t="s">
        <v>267</v>
      </c>
      <c r="W16" t="s">
        <v>268</v>
      </c>
      <c r="X16" t="s">
        <v>267</v>
      </c>
      <c r="Y16" t="s">
        <v>267</v>
      </c>
      <c r="Z16" t="s">
        <v>267</v>
      </c>
      <c r="AA16" t="s">
        <v>265</v>
      </c>
      <c r="AB16" t="s">
        <v>265</v>
      </c>
      <c r="AC16" t="s">
        <v>265</v>
      </c>
      <c r="AD16" t="s">
        <v>265</v>
      </c>
      <c r="AE16" t="s">
        <v>269</v>
      </c>
      <c r="AF16" t="s">
        <v>268</v>
      </c>
      <c r="AH16" t="s">
        <v>268</v>
      </c>
      <c r="AI16" t="s">
        <v>269</v>
      </c>
      <c r="AO16" t="s">
        <v>263</v>
      </c>
      <c r="AU16" t="s">
        <v>263</v>
      </c>
      <c r="AV16" t="s">
        <v>263</v>
      </c>
      <c r="AW16" t="s">
        <v>263</v>
      </c>
      <c r="AY16" t="s">
        <v>270</v>
      </c>
      <c r="BH16" t="s">
        <v>263</v>
      </c>
      <c r="BI16" t="s">
        <v>263</v>
      </c>
      <c r="BK16" t="s">
        <v>271</v>
      </c>
      <c r="BL16" t="s">
        <v>272</v>
      </c>
      <c r="BO16" t="s">
        <v>262</v>
      </c>
      <c r="BP16" t="s">
        <v>261</v>
      </c>
      <c r="BQ16" t="s">
        <v>264</v>
      </c>
      <c r="BR16" t="s">
        <v>264</v>
      </c>
      <c r="BS16" t="s">
        <v>273</v>
      </c>
      <c r="BT16" t="s">
        <v>273</v>
      </c>
      <c r="BU16" t="s">
        <v>264</v>
      </c>
      <c r="BV16" t="s">
        <v>273</v>
      </c>
      <c r="BW16" t="s">
        <v>269</v>
      </c>
      <c r="BX16" t="s">
        <v>267</v>
      </c>
      <c r="BY16" t="s">
        <v>267</v>
      </c>
      <c r="BZ16" t="s">
        <v>266</v>
      </c>
      <c r="CA16" t="s">
        <v>266</v>
      </c>
      <c r="CB16" t="s">
        <v>266</v>
      </c>
      <c r="CC16" t="s">
        <v>266</v>
      </c>
      <c r="CD16" t="s">
        <v>266</v>
      </c>
      <c r="CE16" t="s">
        <v>274</v>
      </c>
      <c r="CF16" t="s">
        <v>263</v>
      </c>
      <c r="CG16" t="s">
        <v>263</v>
      </c>
      <c r="CH16" t="s">
        <v>263</v>
      </c>
      <c r="CM16" t="s">
        <v>263</v>
      </c>
      <c r="CP16" t="s">
        <v>266</v>
      </c>
      <c r="CQ16" t="s">
        <v>266</v>
      </c>
      <c r="CR16" t="s">
        <v>266</v>
      </c>
      <c r="CS16" t="s">
        <v>266</v>
      </c>
      <c r="CT16" t="s">
        <v>266</v>
      </c>
      <c r="CU16" t="s">
        <v>263</v>
      </c>
      <c r="CV16" t="s">
        <v>263</v>
      </c>
      <c r="CW16" t="s">
        <v>263</v>
      </c>
      <c r="CX16" t="s">
        <v>261</v>
      </c>
      <c r="DA16" t="s">
        <v>275</v>
      </c>
      <c r="DB16" t="s">
        <v>275</v>
      </c>
      <c r="DD16" t="s">
        <v>261</v>
      </c>
      <c r="DE16" t="s">
        <v>276</v>
      </c>
      <c r="DG16" t="s">
        <v>261</v>
      </c>
      <c r="DH16" t="s">
        <v>261</v>
      </c>
      <c r="DJ16" t="s">
        <v>277</v>
      </c>
      <c r="DK16" t="s">
        <v>278</v>
      </c>
      <c r="DL16" t="s">
        <v>277</v>
      </c>
      <c r="DM16" t="s">
        <v>278</v>
      </c>
      <c r="DN16" t="s">
        <v>277</v>
      </c>
      <c r="DO16" t="s">
        <v>278</v>
      </c>
      <c r="DP16" t="s">
        <v>268</v>
      </c>
      <c r="DQ16" t="s">
        <v>268</v>
      </c>
      <c r="DR16" t="s">
        <v>263</v>
      </c>
      <c r="DS16" t="s">
        <v>279</v>
      </c>
      <c r="DT16" t="s">
        <v>263</v>
      </c>
      <c r="DV16" t="s">
        <v>264</v>
      </c>
      <c r="DW16" t="s">
        <v>280</v>
      </c>
      <c r="DX16" t="s">
        <v>264</v>
      </c>
      <c r="DZ16" t="s">
        <v>273</v>
      </c>
      <c r="EA16" t="s">
        <v>281</v>
      </c>
      <c r="EB16" t="s">
        <v>273</v>
      </c>
      <c r="EG16" t="s">
        <v>268</v>
      </c>
      <c r="EH16" t="s">
        <v>268</v>
      </c>
      <c r="EI16" t="s">
        <v>277</v>
      </c>
      <c r="EJ16" t="s">
        <v>278</v>
      </c>
      <c r="EK16" t="s">
        <v>278</v>
      </c>
      <c r="EO16" t="s">
        <v>278</v>
      </c>
      <c r="ES16" t="s">
        <v>264</v>
      </c>
      <c r="ET16" t="s">
        <v>264</v>
      </c>
      <c r="EU16" t="s">
        <v>273</v>
      </c>
      <c r="EV16" t="s">
        <v>273</v>
      </c>
      <c r="EW16" t="s">
        <v>282</v>
      </c>
      <c r="EX16" t="s">
        <v>282</v>
      </c>
      <c r="EZ16" t="s">
        <v>269</v>
      </c>
      <c r="FA16" t="s">
        <v>269</v>
      </c>
      <c r="FB16" t="s">
        <v>266</v>
      </c>
      <c r="FC16" t="s">
        <v>266</v>
      </c>
      <c r="FD16" t="s">
        <v>266</v>
      </c>
      <c r="FE16" t="s">
        <v>266</v>
      </c>
      <c r="FF16" t="s">
        <v>266</v>
      </c>
      <c r="FG16" t="s">
        <v>268</v>
      </c>
      <c r="FH16" t="s">
        <v>268</v>
      </c>
      <c r="FI16" t="s">
        <v>268</v>
      </c>
      <c r="FJ16" t="s">
        <v>266</v>
      </c>
      <c r="FK16" t="s">
        <v>264</v>
      </c>
      <c r="FL16" t="s">
        <v>273</v>
      </c>
      <c r="FM16" t="s">
        <v>268</v>
      </c>
      <c r="FN16" t="s">
        <v>268</v>
      </c>
    </row>
    <row r="17" spans="1:170" x14ac:dyDescent="0.25">
      <c r="A17">
        <v>1</v>
      </c>
      <c r="B17">
        <v>1607970861.5</v>
      </c>
      <c r="C17">
        <v>0</v>
      </c>
      <c r="D17" t="s">
        <v>283</v>
      </c>
      <c r="E17" t="s">
        <v>284</v>
      </c>
      <c r="F17" t="s">
        <v>285</v>
      </c>
      <c r="G17" t="s">
        <v>286</v>
      </c>
      <c r="H17">
        <v>1607970853.5</v>
      </c>
      <c r="I17">
        <f t="shared" ref="I17:I31" si="0">BW17*AG17*(BS17-BT17)/(100*BL17*(1000-AG17*BS17))</f>
        <v>1.2607308155195966E-3</v>
      </c>
      <c r="J17">
        <f t="shared" ref="J17:J31" si="1">BW17*AG17*(BR17-BQ17*(1000-AG17*BT17)/(1000-AG17*BS17))/(100*BL17)</f>
        <v>8.3025828397102508</v>
      </c>
      <c r="K17">
        <f t="shared" ref="K17:K31" si="2">BQ17 - IF(AG17&gt;1, J17*BL17*100/(AI17*CE17), 0)</f>
        <v>400.081161290323</v>
      </c>
      <c r="L17">
        <f t="shared" ref="L17:L31" si="3">((R17-I17/2)*K17-J17)/(R17+I17/2)</f>
        <v>200.1499649494005</v>
      </c>
      <c r="M17">
        <f t="shared" ref="M17:M31" si="4">L17*(BX17+BY17)/1000</f>
        <v>20.551326255981046</v>
      </c>
      <c r="N17">
        <f t="shared" ref="N17:N31" si="5">(BQ17 - IF(AG17&gt;1, J17*BL17*100/(AI17*CE17), 0))*(BX17+BY17)/1000</f>
        <v>41.080189430099772</v>
      </c>
      <c r="O17">
        <f t="shared" ref="O17:O31" si="6">2/((1/Q17-1/P17)+SIGN(Q17)*SQRT((1/Q17-1/P17)*(1/Q17-1/P17) + 4*BM17/((BM17+1)*(BM17+1))*(2*1/Q17*1/P17-1/P17*1/P17)))</f>
        <v>7.0251618349315814E-2</v>
      </c>
      <c r="P17">
        <f t="shared" ref="P17:P31" si="7">IF(LEFT(BN17,1)&lt;&gt;"0",IF(LEFT(BN17,1)="1",3,BO17),$D$5+$E$5*(CE17*BX17/($K$5*1000))+$F$5*(CE17*BX17/($K$5*1000))*MAX(MIN(BL17,$J$5),$I$5)*MAX(MIN(BL17,$J$5),$I$5)+$G$5*MAX(MIN(BL17,$J$5),$I$5)*(CE17*BX17/($K$5*1000))+$H$5*(CE17*BX17/($K$5*1000))*(CE17*BX17/($K$5*1000)))</f>
        <v>2.9732613813365889</v>
      </c>
      <c r="Q17">
        <f t="shared" ref="Q17:Q31" si="8">I17*(1000-(1000*0.61365*EXP(17.502*U17/(240.97+U17))/(BX17+BY17)+BS17)/2)/(1000*0.61365*EXP(17.502*U17/(240.97+U17))/(BX17+BY17)-BS17)</f>
        <v>6.9342338300021927E-2</v>
      </c>
      <c r="R17">
        <f t="shared" ref="R17:R31" si="9">1/((BM17+1)/(O17/1.6)+1/(P17/1.37)) + BM17/((BM17+1)/(O17/1.6) + BM17/(P17/1.37))</f>
        <v>4.3419676054704995E-2</v>
      </c>
      <c r="S17">
        <f t="shared" ref="S17:S31" si="10">(BI17*BK17)</f>
        <v>231.29083550603022</v>
      </c>
      <c r="T17">
        <f t="shared" ref="T17:T31" si="11">(BZ17+(S17+2*0.95*0.0000000567*(((BZ17+$B$7)+273)^4-(BZ17+273)^4)-44100*I17)/(1.84*29.3*P17+8*0.95*0.0000000567*(BZ17+273)^3))</f>
        <v>29.042973666060842</v>
      </c>
      <c r="U17">
        <f t="shared" ref="U17:U31" si="12">($C$7*CA17+$D$7*CB17+$E$7*T17)</f>
        <v>29.424970967741899</v>
      </c>
      <c r="V17">
        <f t="shared" ref="V17:V31" si="13">0.61365*EXP(17.502*U17/(240.97+U17))</f>
        <v>4.1217395618595303</v>
      </c>
      <c r="W17">
        <f t="shared" ref="W17:W31" si="14">(X17/Y17*100)</f>
        <v>60.884182129769215</v>
      </c>
      <c r="X17">
        <f t="shared" ref="X17:X31" si="15">BS17*(BX17+BY17)/1000</f>
        <v>2.3133941397789597</v>
      </c>
      <c r="Y17">
        <f t="shared" ref="Y17:Y31" si="16">0.61365*EXP(17.502*BZ17/(240.97+BZ17))</f>
        <v>3.7996636545895712</v>
      </c>
      <c r="Z17">
        <f t="shared" ref="Z17:Z31" si="17">(V17-BS17*(BX17+BY17)/1000)</f>
        <v>1.8083454220805706</v>
      </c>
      <c r="AA17">
        <f t="shared" ref="AA17:AA31" si="18">(-I17*44100)</f>
        <v>-55.598228964414211</v>
      </c>
      <c r="AB17">
        <f t="shared" ref="AB17:AB31" si="19">2*29.3*P17*0.92*(BZ17-U17)</f>
        <v>-224.92157737065483</v>
      </c>
      <c r="AC17">
        <f t="shared" ref="AC17:AC31" si="20">2*0.95*0.0000000567*(((BZ17+$B$7)+273)^4-(U17+273)^4)</f>
        <v>-16.608808924994666</v>
      </c>
      <c r="AD17">
        <f t="shared" ref="AD17:AD31" si="21">S17+AC17+AA17+AB17</f>
        <v>-65.837779754033477</v>
      </c>
      <c r="AE17">
        <v>0</v>
      </c>
      <c r="AF17">
        <v>0</v>
      </c>
      <c r="AG17">
        <f t="shared" ref="AG17:AG31" si="22">IF(AE17*$H$13&gt;=AI17,1,(AI17/(AI17-AE17*$H$13)))</f>
        <v>1</v>
      </c>
      <c r="AH17">
        <f t="shared" ref="AH17:AH31" si="23">(AG17-1)*100</f>
        <v>0</v>
      </c>
      <c r="AI17">
        <f t="shared" ref="AI17:AI31" si="24">MAX(0,($B$13+$C$13*CE17)/(1+$D$13*CE17)*BX17/(BZ17+273)*$E$13)</f>
        <v>54023.557263576789</v>
      </c>
      <c r="AJ17" t="s">
        <v>287</v>
      </c>
      <c r="AK17">
        <v>715.47692307692296</v>
      </c>
      <c r="AL17">
        <v>3262.08</v>
      </c>
      <c r="AM17">
        <f t="shared" ref="AM17:AM31" si="25">AL17-AK17</f>
        <v>2546.603076923077</v>
      </c>
      <c r="AN17">
        <f t="shared" ref="AN17:AN31" si="26">AM17/AL17</f>
        <v>0.78066849277855754</v>
      </c>
      <c r="AO17">
        <v>-0.57774747981622299</v>
      </c>
      <c r="AP17" t="s">
        <v>288</v>
      </c>
      <c r="AQ17">
        <v>969.50400000000002</v>
      </c>
      <c r="AR17">
        <v>1150.58</v>
      </c>
      <c r="AS17">
        <f t="shared" ref="AS17:AS31" si="27">1-AQ17/AR17</f>
        <v>0.15737801804307383</v>
      </c>
      <c r="AT17">
        <v>0.5</v>
      </c>
      <c r="AU17">
        <f t="shared" ref="AU17:AU31" si="28">BI17</f>
        <v>1180.1841975215136</v>
      </c>
      <c r="AV17">
        <f t="shared" ref="AV17:AV31" si="29">J17</f>
        <v>8.3025828397102508</v>
      </c>
      <c r="AW17">
        <f t="shared" ref="AW17:AW31" si="30">AS17*AT17*AU17</f>
        <v>92.867524965845689</v>
      </c>
      <c r="AX17">
        <f t="shared" ref="AX17:AX31" si="31">BC17/AR17</f>
        <v>0.31363312416346534</v>
      </c>
      <c r="AY17">
        <f t="shared" ref="AY17:AY31" si="32">(AV17-AO17)/AU17</f>
        <v>7.5245290846767112E-3</v>
      </c>
      <c r="AZ17">
        <f t="shared" ref="AZ17:AZ31" si="33">(AL17-AR17)/AR17</f>
        <v>1.8351613968607139</v>
      </c>
      <c r="BA17" t="s">
        <v>289</v>
      </c>
      <c r="BB17">
        <v>789.72</v>
      </c>
      <c r="BC17">
        <f t="shared" ref="BC17:BC31" si="34">AR17-BB17</f>
        <v>360.8599999999999</v>
      </c>
      <c r="BD17">
        <f t="shared" ref="BD17:BD31" si="35">(AR17-AQ17)/(AR17-BB17)</f>
        <v>0.50179016793216191</v>
      </c>
      <c r="BE17">
        <f t="shared" ref="BE17:BE31" si="36">(AL17-AR17)/(AL17-BB17)</f>
        <v>0.85404229157566058</v>
      </c>
      <c r="BF17">
        <f t="shared" ref="BF17:BF31" si="37">(AR17-AQ17)/(AR17-AK17)</f>
        <v>0.4161680521326509</v>
      </c>
      <c r="BG17">
        <f t="shared" ref="BG17:BG31" si="38">(AL17-AR17)/(AL17-AK17)</f>
        <v>0.829143740198104</v>
      </c>
      <c r="BH17">
        <f t="shared" ref="BH17:BH31" si="39">$B$11*CF17+$C$11*CG17+$F$11*CH17*(1-CK17)</f>
        <v>1399.99903225806</v>
      </c>
      <c r="BI17">
        <f t="shared" ref="BI17:BI31" si="40">BH17*BJ17</f>
        <v>1180.1841975215136</v>
      </c>
      <c r="BJ17">
        <f t="shared" ref="BJ17:BJ31" si="41">($B$11*$D$9+$C$11*$D$9+$F$11*((CU17+CM17)/MAX(CU17+CM17+CV17, 0.1)*$I$9+CV17/MAX(CU17+CM17+CV17, 0.1)*$J$9))/($B$11+$C$11+$F$11)</f>
        <v>0.84298929522686405</v>
      </c>
      <c r="BK17">
        <f t="shared" ref="BK17:BK31" si="42">($B$11*$K$9+$C$11*$K$9+$F$11*((CU17+CM17)/MAX(CU17+CM17+CV17, 0.1)*$P$9+CV17/MAX(CU17+CM17+CV17, 0.1)*$Q$9))/($B$11+$C$11+$F$11)</f>
        <v>0.1959785904537279</v>
      </c>
      <c r="BL17">
        <v>6</v>
      </c>
      <c r="BM17">
        <v>0.5</v>
      </c>
      <c r="BN17" t="s">
        <v>290</v>
      </c>
      <c r="BO17">
        <v>2</v>
      </c>
      <c r="BP17">
        <v>1607970853.5</v>
      </c>
      <c r="BQ17">
        <v>400.081161290323</v>
      </c>
      <c r="BR17">
        <v>410.64906451612899</v>
      </c>
      <c r="BS17">
        <v>22.530212903225799</v>
      </c>
      <c r="BT17">
        <v>21.051487096774199</v>
      </c>
      <c r="BU17">
        <v>397.82716129032298</v>
      </c>
      <c r="BV17">
        <v>22.349212903225801</v>
      </c>
      <c r="BW17">
        <v>500.02222580645201</v>
      </c>
      <c r="BX17">
        <v>102.57964516129</v>
      </c>
      <c r="BY17">
        <v>9.9994383870967707E-2</v>
      </c>
      <c r="BZ17">
        <v>28.021793548387102</v>
      </c>
      <c r="CA17">
        <v>29.424970967741899</v>
      </c>
      <c r="CB17">
        <v>999.9</v>
      </c>
      <c r="CC17">
        <v>0</v>
      </c>
      <c r="CD17">
        <v>0</v>
      </c>
      <c r="CE17">
        <v>9993.5316129032308</v>
      </c>
      <c r="CF17">
        <v>0</v>
      </c>
      <c r="CG17">
        <v>1044.53225806452</v>
      </c>
      <c r="CH17">
        <v>1399.99903225806</v>
      </c>
      <c r="CI17">
        <v>0.89999929032258097</v>
      </c>
      <c r="CJ17">
        <v>0.100000696774194</v>
      </c>
      <c r="CK17">
        <v>0</v>
      </c>
      <c r="CL17">
        <v>969.65380645161304</v>
      </c>
      <c r="CM17">
        <v>4.9997499999999997</v>
      </c>
      <c r="CN17">
        <v>13442.038709677399</v>
      </c>
      <c r="CO17">
        <v>12178.0258064516</v>
      </c>
      <c r="CP17">
        <v>47.455290322580602</v>
      </c>
      <c r="CQ17">
        <v>49.811999999999998</v>
      </c>
      <c r="CR17">
        <v>48.441064516129003</v>
      </c>
      <c r="CS17">
        <v>49</v>
      </c>
      <c r="CT17">
        <v>48.674999999999997</v>
      </c>
      <c r="CU17">
        <v>1255.49870967742</v>
      </c>
      <c r="CV17">
        <v>139.50032258064499</v>
      </c>
      <c r="CW17">
        <v>0</v>
      </c>
      <c r="CX17">
        <v>1171.2000000476801</v>
      </c>
      <c r="CY17">
        <v>0</v>
      </c>
      <c r="CZ17">
        <v>969.50400000000002</v>
      </c>
      <c r="DA17">
        <v>-23.792615393631799</v>
      </c>
      <c r="DB17">
        <v>-325.96239343647301</v>
      </c>
      <c r="DC17">
        <v>13439.746153846199</v>
      </c>
      <c r="DD17">
        <v>15</v>
      </c>
      <c r="DE17">
        <v>1607970881.5</v>
      </c>
      <c r="DF17" t="s">
        <v>291</v>
      </c>
      <c r="DG17">
        <v>1607970879</v>
      </c>
      <c r="DH17">
        <v>1607970881.5</v>
      </c>
      <c r="DI17">
        <v>3</v>
      </c>
      <c r="DJ17">
        <v>-1.744</v>
      </c>
      <c r="DK17">
        <v>2E-3</v>
      </c>
      <c r="DL17">
        <v>2.254</v>
      </c>
      <c r="DM17">
        <v>0.18099999999999999</v>
      </c>
      <c r="DN17">
        <v>409</v>
      </c>
      <c r="DO17">
        <v>21</v>
      </c>
      <c r="DP17">
        <v>0.17</v>
      </c>
      <c r="DQ17">
        <v>7.0000000000000007E-2</v>
      </c>
      <c r="DR17">
        <v>6.8516066225705696</v>
      </c>
      <c r="DS17">
        <v>1.3995624159946001</v>
      </c>
      <c r="DT17">
        <v>0.24170790634158201</v>
      </c>
      <c r="DU17">
        <v>0</v>
      </c>
      <c r="DV17">
        <v>-8.8239712903225804</v>
      </c>
      <c r="DW17">
        <v>-1.3869633870967599</v>
      </c>
      <c r="DX17">
        <v>0.278038735601911</v>
      </c>
      <c r="DY17">
        <v>0</v>
      </c>
      <c r="DZ17">
        <v>1.4767138709677401</v>
      </c>
      <c r="EA17">
        <v>-5.8401290322582997E-2</v>
      </c>
      <c r="EB17">
        <v>2.1743158905944599E-2</v>
      </c>
      <c r="EC17">
        <v>1</v>
      </c>
      <c r="ED17">
        <v>1</v>
      </c>
      <c r="EE17">
        <v>3</v>
      </c>
      <c r="EF17" t="s">
        <v>292</v>
      </c>
      <c r="EG17">
        <v>100</v>
      </c>
      <c r="EH17">
        <v>100</v>
      </c>
      <c r="EI17">
        <v>2.254</v>
      </c>
      <c r="EJ17">
        <v>0.18099999999999999</v>
      </c>
      <c r="EK17">
        <v>3.99800000000005</v>
      </c>
      <c r="EL17">
        <v>0</v>
      </c>
      <c r="EM17">
        <v>0</v>
      </c>
      <c r="EN17">
        <v>0</v>
      </c>
      <c r="EO17">
        <v>0.17900500000000399</v>
      </c>
      <c r="EP17">
        <v>0</v>
      </c>
      <c r="EQ17">
        <v>0</v>
      </c>
      <c r="ER17">
        <v>0</v>
      </c>
      <c r="ES17">
        <v>-1</v>
      </c>
      <c r="ET17">
        <v>-1</v>
      </c>
      <c r="EU17">
        <v>-1</v>
      </c>
      <c r="EV17">
        <v>-1</v>
      </c>
      <c r="EW17">
        <v>21.5</v>
      </c>
      <c r="EX17">
        <v>21.7</v>
      </c>
      <c r="EY17">
        <v>2</v>
      </c>
      <c r="EZ17">
        <v>511.95699999999999</v>
      </c>
      <c r="FA17">
        <v>473.024</v>
      </c>
      <c r="FB17">
        <v>22.832999999999998</v>
      </c>
      <c r="FC17">
        <v>35.796100000000003</v>
      </c>
      <c r="FD17">
        <v>30.001100000000001</v>
      </c>
      <c r="FE17">
        <v>35.564599999999999</v>
      </c>
      <c r="FF17">
        <v>35.514899999999997</v>
      </c>
      <c r="FG17">
        <v>21.5748</v>
      </c>
      <c r="FH17">
        <v>14.084099999999999</v>
      </c>
      <c r="FI17">
        <v>12.8613</v>
      </c>
      <c r="FJ17">
        <v>22.829599999999999</v>
      </c>
      <c r="FK17">
        <v>409.80399999999997</v>
      </c>
      <c r="FL17">
        <v>20.962499999999999</v>
      </c>
      <c r="FM17">
        <v>100.92700000000001</v>
      </c>
      <c r="FN17">
        <v>100.212</v>
      </c>
    </row>
    <row r="18" spans="1:170" x14ac:dyDescent="0.25">
      <c r="A18">
        <v>2</v>
      </c>
      <c r="B18">
        <v>1607970993</v>
      </c>
      <c r="C18">
        <v>131.5</v>
      </c>
      <c r="D18" t="s">
        <v>293</v>
      </c>
      <c r="E18" t="s">
        <v>294</v>
      </c>
      <c r="F18" t="s">
        <v>285</v>
      </c>
      <c r="G18" t="s">
        <v>286</v>
      </c>
      <c r="H18">
        <v>1607970985.25</v>
      </c>
      <c r="I18">
        <f t="shared" si="0"/>
        <v>1.7990556204679471E-3</v>
      </c>
      <c r="J18">
        <f t="shared" si="1"/>
        <v>-1.9901624567476328</v>
      </c>
      <c r="K18">
        <f t="shared" si="2"/>
        <v>50.6611166666667</v>
      </c>
      <c r="L18">
        <f t="shared" si="3"/>
        <v>80.721982053125458</v>
      </c>
      <c r="M18">
        <f t="shared" si="4"/>
        <v>8.2876408024334971</v>
      </c>
      <c r="N18">
        <f t="shared" si="5"/>
        <v>5.2013234425684436</v>
      </c>
      <c r="O18">
        <f t="shared" si="6"/>
        <v>0.10124857129496731</v>
      </c>
      <c r="P18">
        <f t="shared" si="7"/>
        <v>2.9735085688756824</v>
      </c>
      <c r="Q18">
        <f t="shared" si="8"/>
        <v>9.9371583310786715E-2</v>
      </c>
      <c r="R18">
        <f t="shared" si="9"/>
        <v>6.2272981219553249E-2</v>
      </c>
      <c r="S18">
        <f t="shared" si="10"/>
        <v>231.28958868275262</v>
      </c>
      <c r="T18">
        <f t="shared" si="11"/>
        <v>28.894272544989118</v>
      </c>
      <c r="U18">
        <f t="shared" si="12"/>
        <v>29.436433333333301</v>
      </c>
      <c r="V18">
        <f t="shared" si="13"/>
        <v>4.1244656092918097</v>
      </c>
      <c r="W18">
        <f t="shared" si="14"/>
        <v>61.203564295544531</v>
      </c>
      <c r="X18">
        <f t="shared" si="15"/>
        <v>2.3240868104541477</v>
      </c>
      <c r="Y18">
        <f t="shared" si="16"/>
        <v>3.797306312474575</v>
      </c>
      <c r="Z18">
        <f t="shared" si="17"/>
        <v>1.8003787988376621</v>
      </c>
      <c r="AA18">
        <f t="shared" si="18"/>
        <v>-79.338352862636469</v>
      </c>
      <c r="AB18">
        <f t="shared" si="19"/>
        <v>-228.48456130137288</v>
      </c>
      <c r="AC18">
        <f t="shared" si="20"/>
        <v>-16.870577889251024</v>
      </c>
      <c r="AD18">
        <f t="shared" si="21"/>
        <v>-93.403903370507749</v>
      </c>
      <c r="AE18">
        <v>0</v>
      </c>
      <c r="AF18">
        <v>0</v>
      </c>
      <c r="AG18">
        <f t="shared" si="22"/>
        <v>1</v>
      </c>
      <c r="AH18">
        <f t="shared" si="23"/>
        <v>0</v>
      </c>
      <c r="AI18">
        <f t="shared" si="24"/>
        <v>54032.485319319363</v>
      </c>
      <c r="AJ18" t="s">
        <v>287</v>
      </c>
      <c r="AK18">
        <v>715.47692307692296</v>
      </c>
      <c r="AL18">
        <v>3262.08</v>
      </c>
      <c r="AM18">
        <f t="shared" si="25"/>
        <v>2546.603076923077</v>
      </c>
      <c r="AN18">
        <f t="shared" si="26"/>
        <v>0.78066849277855754</v>
      </c>
      <c r="AO18">
        <v>-0.57774747981622299</v>
      </c>
      <c r="AP18" t="s">
        <v>295</v>
      </c>
      <c r="AQ18">
        <v>854.67734615384597</v>
      </c>
      <c r="AR18">
        <v>949.94</v>
      </c>
      <c r="AS18">
        <f t="shared" si="27"/>
        <v>0.10028281138403905</v>
      </c>
      <c r="AT18">
        <v>0.5</v>
      </c>
      <c r="AU18">
        <f t="shared" si="28"/>
        <v>1180.1777207473233</v>
      </c>
      <c r="AV18">
        <f t="shared" si="29"/>
        <v>-1.9901624567476328</v>
      </c>
      <c r="AW18">
        <f t="shared" si="30"/>
        <v>59.175769884674466</v>
      </c>
      <c r="AX18">
        <f t="shared" si="31"/>
        <v>0.21166599995789212</v>
      </c>
      <c r="AY18">
        <f t="shared" si="32"/>
        <v>-1.1967815966200642E-3</v>
      </c>
      <c r="AZ18">
        <f t="shared" si="33"/>
        <v>2.4339853043350104</v>
      </c>
      <c r="BA18" t="s">
        <v>296</v>
      </c>
      <c r="BB18">
        <v>748.87</v>
      </c>
      <c r="BC18">
        <f t="shared" si="34"/>
        <v>201.07000000000005</v>
      </c>
      <c r="BD18">
        <f t="shared" si="35"/>
        <v>0.4737785539670466</v>
      </c>
      <c r="BE18">
        <f t="shared" si="36"/>
        <v>0.91999474775287371</v>
      </c>
      <c r="BF18">
        <f t="shared" si="37"/>
        <v>0.4063013037972199</v>
      </c>
      <c r="BG18">
        <f t="shared" si="38"/>
        <v>0.90793104781512868</v>
      </c>
      <c r="BH18">
        <f t="shared" si="39"/>
        <v>1399.99133333333</v>
      </c>
      <c r="BI18">
        <f t="shared" si="40"/>
        <v>1180.1777207473233</v>
      </c>
      <c r="BJ18">
        <f t="shared" si="41"/>
        <v>0.84298930475331002</v>
      </c>
      <c r="BK18">
        <f t="shared" si="42"/>
        <v>0.19597860950662011</v>
      </c>
      <c r="BL18">
        <v>6</v>
      </c>
      <c r="BM18">
        <v>0.5</v>
      </c>
      <c r="BN18" t="s">
        <v>290</v>
      </c>
      <c r="BO18">
        <v>2</v>
      </c>
      <c r="BP18">
        <v>1607970985.25</v>
      </c>
      <c r="BQ18">
        <v>50.6611166666667</v>
      </c>
      <c r="BR18">
        <v>48.382390000000001</v>
      </c>
      <c r="BS18">
        <v>22.636706666666701</v>
      </c>
      <c r="BT18">
        <v>20.526800000000001</v>
      </c>
      <c r="BU18">
        <v>48.407503333333302</v>
      </c>
      <c r="BV18">
        <v>22.4560933333333</v>
      </c>
      <c r="BW18">
        <v>500.02143333333299</v>
      </c>
      <c r="BX18">
        <v>102.5689</v>
      </c>
      <c r="BY18">
        <v>0.100045826666667</v>
      </c>
      <c r="BZ18">
        <v>28.011146666666701</v>
      </c>
      <c r="CA18">
        <v>29.436433333333301</v>
      </c>
      <c r="CB18">
        <v>999.9</v>
      </c>
      <c r="CC18">
        <v>0</v>
      </c>
      <c r="CD18">
        <v>0</v>
      </c>
      <c r="CE18">
        <v>9995.9763333333303</v>
      </c>
      <c r="CF18">
        <v>0</v>
      </c>
      <c r="CG18">
        <v>1068.3806666666701</v>
      </c>
      <c r="CH18">
        <v>1399.99133333333</v>
      </c>
      <c r="CI18">
        <v>0.89999960000000001</v>
      </c>
      <c r="CJ18">
        <v>0.1000004</v>
      </c>
      <c r="CK18">
        <v>0</v>
      </c>
      <c r="CL18">
        <v>854.69483333333301</v>
      </c>
      <c r="CM18">
        <v>4.9997499999999997</v>
      </c>
      <c r="CN18">
        <v>11877.27</v>
      </c>
      <c r="CO18">
        <v>12177.973333333301</v>
      </c>
      <c r="CP18">
        <v>47.832933333333301</v>
      </c>
      <c r="CQ18">
        <v>50.2164</v>
      </c>
      <c r="CR18">
        <v>48.816200000000002</v>
      </c>
      <c r="CS18">
        <v>49.379066666666702</v>
      </c>
      <c r="CT18">
        <v>49</v>
      </c>
      <c r="CU18">
        <v>1255.49133333333</v>
      </c>
      <c r="CV18">
        <v>139.5</v>
      </c>
      <c r="CW18">
        <v>0</v>
      </c>
      <c r="CX18">
        <v>130.5</v>
      </c>
      <c r="CY18">
        <v>0</v>
      </c>
      <c r="CZ18">
        <v>854.67734615384597</v>
      </c>
      <c r="DA18">
        <v>-11.9099828973025</v>
      </c>
      <c r="DB18">
        <v>-144.940170774536</v>
      </c>
      <c r="DC18">
        <v>11877.242307692301</v>
      </c>
      <c r="DD18">
        <v>15</v>
      </c>
      <c r="DE18">
        <v>1607970881.5</v>
      </c>
      <c r="DF18" t="s">
        <v>291</v>
      </c>
      <c r="DG18">
        <v>1607970879</v>
      </c>
      <c r="DH18">
        <v>1607970881.5</v>
      </c>
      <c r="DI18">
        <v>3</v>
      </c>
      <c r="DJ18">
        <v>-1.744</v>
      </c>
      <c r="DK18">
        <v>2E-3</v>
      </c>
      <c r="DL18">
        <v>2.254</v>
      </c>
      <c r="DM18">
        <v>0.18099999999999999</v>
      </c>
      <c r="DN18">
        <v>409</v>
      </c>
      <c r="DO18">
        <v>21</v>
      </c>
      <c r="DP18">
        <v>0.17</v>
      </c>
      <c r="DQ18">
        <v>7.0000000000000007E-2</v>
      </c>
      <c r="DR18">
        <v>-1.9835062087539399</v>
      </c>
      <c r="DS18">
        <v>0.139756380059155</v>
      </c>
      <c r="DT18">
        <v>0.114644029219908</v>
      </c>
      <c r="DU18">
        <v>1</v>
      </c>
      <c r="DV18">
        <v>2.2753532258064499</v>
      </c>
      <c r="DW18">
        <v>0.143195806451615</v>
      </c>
      <c r="DX18">
        <v>0.144847050887771</v>
      </c>
      <c r="DY18">
        <v>1</v>
      </c>
      <c r="DZ18">
        <v>2.10534838709677</v>
      </c>
      <c r="EA18">
        <v>9.6311612903222404E-2</v>
      </c>
      <c r="EB18">
        <v>2.59099776642094E-2</v>
      </c>
      <c r="EC18">
        <v>1</v>
      </c>
      <c r="ED18">
        <v>3</v>
      </c>
      <c r="EE18">
        <v>3</v>
      </c>
      <c r="EF18" t="s">
        <v>297</v>
      </c>
      <c r="EG18">
        <v>100</v>
      </c>
      <c r="EH18">
        <v>100</v>
      </c>
      <c r="EI18">
        <v>2.254</v>
      </c>
      <c r="EJ18">
        <v>0.1807</v>
      </c>
      <c r="EK18">
        <v>2.25361904761911</v>
      </c>
      <c r="EL18">
        <v>0</v>
      </c>
      <c r="EM18">
        <v>0</v>
      </c>
      <c r="EN18">
        <v>0</v>
      </c>
      <c r="EO18">
        <v>0.18061000000000099</v>
      </c>
      <c r="EP18">
        <v>0</v>
      </c>
      <c r="EQ18">
        <v>0</v>
      </c>
      <c r="ER18">
        <v>0</v>
      </c>
      <c r="ES18">
        <v>-1</v>
      </c>
      <c r="ET18">
        <v>-1</v>
      </c>
      <c r="EU18">
        <v>-1</v>
      </c>
      <c r="EV18">
        <v>-1</v>
      </c>
      <c r="EW18">
        <v>1.9</v>
      </c>
      <c r="EX18">
        <v>1.9</v>
      </c>
      <c r="EY18">
        <v>2</v>
      </c>
      <c r="EZ18">
        <v>512.65700000000004</v>
      </c>
      <c r="FA18">
        <v>468.95800000000003</v>
      </c>
      <c r="FB18">
        <v>22.779499999999999</v>
      </c>
      <c r="FC18">
        <v>36.108699999999999</v>
      </c>
      <c r="FD18">
        <v>30.000900000000001</v>
      </c>
      <c r="FE18">
        <v>35.864699999999999</v>
      </c>
      <c r="FF18">
        <v>35.812600000000003</v>
      </c>
      <c r="FG18">
        <v>5.8002399999999996</v>
      </c>
      <c r="FH18">
        <v>16.6905</v>
      </c>
      <c r="FI18">
        <v>13.056699999999999</v>
      </c>
      <c r="FJ18">
        <v>22.773900000000001</v>
      </c>
      <c r="FK18">
        <v>47.2</v>
      </c>
      <c r="FL18">
        <v>20.575600000000001</v>
      </c>
      <c r="FM18">
        <v>100.89100000000001</v>
      </c>
      <c r="FN18">
        <v>100.16</v>
      </c>
    </row>
    <row r="19" spans="1:170" x14ac:dyDescent="0.25">
      <c r="A19">
        <v>3</v>
      </c>
      <c r="B19">
        <v>1607971090</v>
      </c>
      <c r="C19">
        <v>228.5</v>
      </c>
      <c r="D19" t="s">
        <v>298</v>
      </c>
      <c r="E19" t="s">
        <v>299</v>
      </c>
      <c r="F19" t="s">
        <v>285</v>
      </c>
      <c r="G19" t="s">
        <v>286</v>
      </c>
      <c r="H19">
        <v>1607971082.25</v>
      </c>
      <c r="I19">
        <f t="shared" si="0"/>
        <v>2.2830356721536536E-3</v>
      </c>
      <c r="J19">
        <f t="shared" si="1"/>
        <v>-0.52560210754205405</v>
      </c>
      <c r="K19">
        <f t="shared" si="2"/>
        <v>79.684839999999994</v>
      </c>
      <c r="L19">
        <f t="shared" si="3"/>
        <v>83.906982472866531</v>
      </c>
      <c r="M19">
        <f t="shared" si="4"/>
        <v>8.6155172431265292</v>
      </c>
      <c r="N19">
        <f t="shared" si="5"/>
        <v>8.1819902563864009</v>
      </c>
      <c r="O19">
        <f t="shared" si="6"/>
        <v>0.13110010484449966</v>
      </c>
      <c r="P19">
        <f t="shared" si="7"/>
        <v>2.9744475006949465</v>
      </c>
      <c r="Q19">
        <f t="shared" si="8"/>
        <v>0.12797254356901461</v>
      </c>
      <c r="R19">
        <f t="shared" si="9"/>
        <v>8.0257624305818925E-2</v>
      </c>
      <c r="S19">
        <f t="shared" si="10"/>
        <v>231.29194130750983</v>
      </c>
      <c r="T19">
        <f t="shared" si="11"/>
        <v>28.742024283449322</v>
      </c>
      <c r="U19">
        <f t="shared" si="12"/>
        <v>29.364983333333299</v>
      </c>
      <c r="V19">
        <f t="shared" si="13"/>
        <v>4.1074985537831399</v>
      </c>
      <c r="W19">
        <f t="shared" si="14"/>
        <v>61.542496813600614</v>
      </c>
      <c r="X19">
        <f t="shared" si="15"/>
        <v>2.3331446162101948</v>
      </c>
      <c r="Y19">
        <f t="shared" si="16"/>
        <v>3.7911114059554705</v>
      </c>
      <c r="Z19">
        <f t="shared" si="17"/>
        <v>1.7743539375729451</v>
      </c>
      <c r="AA19">
        <f t="shared" si="18"/>
        <v>-100.68187314197613</v>
      </c>
      <c r="AB19">
        <f t="shared" si="19"/>
        <v>-221.59020485647298</v>
      </c>
      <c r="AC19">
        <f t="shared" si="20"/>
        <v>-16.34826423606863</v>
      </c>
      <c r="AD19">
        <f t="shared" si="21"/>
        <v>-107.32840092700792</v>
      </c>
      <c r="AE19">
        <v>0</v>
      </c>
      <c r="AF19">
        <v>0</v>
      </c>
      <c r="AG19">
        <f t="shared" si="22"/>
        <v>1</v>
      </c>
      <c r="AH19">
        <f t="shared" si="23"/>
        <v>0</v>
      </c>
      <c r="AI19">
        <f t="shared" si="24"/>
        <v>54065.276010503541</v>
      </c>
      <c r="AJ19" t="s">
        <v>287</v>
      </c>
      <c r="AK19">
        <v>715.47692307692296</v>
      </c>
      <c r="AL19">
        <v>3262.08</v>
      </c>
      <c r="AM19">
        <f t="shared" si="25"/>
        <v>2546.603076923077</v>
      </c>
      <c r="AN19">
        <f t="shared" si="26"/>
        <v>0.78066849277855754</v>
      </c>
      <c r="AO19">
        <v>-0.57774747981622299</v>
      </c>
      <c r="AP19" t="s">
        <v>300</v>
      </c>
      <c r="AQ19">
        <v>843.29107999999997</v>
      </c>
      <c r="AR19">
        <v>936.47</v>
      </c>
      <c r="AS19">
        <f t="shared" si="27"/>
        <v>9.9500165515179373E-2</v>
      </c>
      <c r="AT19">
        <v>0.5</v>
      </c>
      <c r="AU19">
        <f t="shared" si="28"/>
        <v>1180.1885367614793</v>
      </c>
      <c r="AV19">
        <f t="shared" si="29"/>
        <v>-0.52560210754205405</v>
      </c>
      <c r="AW19">
        <f t="shared" si="30"/>
        <v>58.714477373442271</v>
      </c>
      <c r="AX19">
        <f t="shared" si="31"/>
        <v>0.23497816267472538</v>
      </c>
      <c r="AY19">
        <f t="shared" si="32"/>
        <v>4.4183933879971008E-5</v>
      </c>
      <c r="AZ19">
        <f t="shared" si="33"/>
        <v>2.4833790724742912</v>
      </c>
      <c r="BA19" t="s">
        <v>301</v>
      </c>
      <c r="BB19">
        <v>716.42</v>
      </c>
      <c r="BC19">
        <f t="shared" si="34"/>
        <v>220.05000000000007</v>
      </c>
      <c r="BD19">
        <f t="shared" si="35"/>
        <v>0.4234443081117929</v>
      </c>
      <c r="BE19">
        <f t="shared" si="36"/>
        <v>0.91355876275700598</v>
      </c>
      <c r="BF19">
        <f t="shared" si="37"/>
        <v>0.42163728066664113</v>
      </c>
      <c r="BG19">
        <f t="shared" si="38"/>
        <v>0.9132204469060442</v>
      </c>
      <c r="BH19">
        <f t="shared" si="39"/>
        <v>1400.0039999999999</v>
      </c>
      <c r="BI19">
        <f t="shared" si="40"/>
        <v>1180.1885367614793</v>
      </c>
      <c r="BJ19">
        <f t="shared" si="41"/>
        <v>0.84298940343133266</v>
      </c>
      <c r="BK19">
        <f t="shared" si="42"/>
        <v>0.19597880686266556</v>
      </c>
      <c r="BL19">
        <v>6</v>
      </c>
      <c r="BM19">
        <v>0.5</v>
      </c>
      <c r="BN19" t="s">
        <v>290</v>
      </c>
      <c r="BO19">
        <v>2</v>
      </c>
      <c r="BP19">
        <v>1607971082.25</v>
      </c>
      <c r="BQ19">
        <v>79.684839999999994</v>
      </c>
      <c r="BR19">
        <v>79.272446666666696</v>
      </c>
      <c r="BS19">
        <v>22.722619999999999</v>
      </c>
      <c r="BT19">
        <v>20.045366666666698</v>
      </c>
      <c r="BU19">
        <v>77.431229999999999</v>
      </c>
      <c r="BV19">
        <v>22.542006666666701</v>
      </c>
      <c r="BW19">
        <v>500.02569999999997</v>
      </c>
      <c r="BX19">
        <v>102.57940000000001</v>
      </c>
      <c r="BY19">
        <v>9.9983636666666695E-2</v>
      </c>
      <c r="BZ19">
        <v>27.983139999999999</v>
      </c>
      <c r="CA19">
        <v>29.364983333333299</v>
      </c>
      <c r="CB19">
        <v>999.9</v>
      </c>
      <c r="CC19">
        <v>0</v>
      </c>
      <c r="CD19">
        <v>0</v>
      </c>
      <c r="CE19">
        <v>10000.2633333333</v>
      </c>
      <c r="CF19">
        <v>0</v>
      </c>
      <c r="CG19">
        <v>1058.3616666666701</v>
      </c>
      <c r="CH19">
        <v>1400.0039999999999</v>
      </c>
      <c r="CI19">
        <v>0.89999660000000004</v>
      </c>
      <c r="CJ19">
        <v>0.10000340000000001</v>
      </c>
      <c r="CK19">
        <v>0</v>
      </c>
      <c r="CL19">
        <v>843.38056666666705</v>
      </c>
      <c r="CM19">
        <v>4.9997499999999997</v>
      </c>
      <c r="CN19">
        <v>11743.233333333301</v>
      </c>
      <c r="CO19">
        <v>12178.07</v>
      </c>
      <c r="CP19">
        <v>48.120800000000003</v>
      </c>
      <c r="CQ19">
        <v>50.487400000000001</v>
      </c>
      <c r="CR19">
        <v>49.0914</v>
      </c>
      <c r="CS19">
        <v>49.625</v>
      </c>
      <c r="CT19">
        <v>49.25</v>
      </c>
      <c r="CU19">
        <v>1255.49933333333</v>
      </c>
      <c r="CV19">
        <v>139.506</v>
      </c>
      <c r="CW19">
        <v>0</v>
      </c>
      <c r="CX19">
        <v>96.200000047683702</v>
      </c>
      <c r="CY19">
        <v>0</v>
      </c>
      <c r="CZ19">
        <v>843.29107999999997</v>
      </c>
      <c r="DA19">
        <v>-10.6694615499481</v>
      </c>
      <c r="DB19">
        <v>-129.06153846399499</v>
      </c>
      <c r="DC19">
        <v>11742.188</v>
      </c>
      <c r="DD19">
        <v>15</v>
      </c>
      <c r="DE19">
        <v>1607970881.5</v>
      </c>
      <c r="DF19" t="s">
        <v>291</v>
      </c>
      <c r="DG19">
        <v>1607970879</v>
      </c>
      <c r="DH19">
        <v>1607970881.5</v>
      </c>
      <c r="DI19">
        <v>3</v>
      </c>
      <c r="DJ19">
        <v>-1.744</v>
      </c>
      <c r="DK19">
        <v>2E-3</v>
      </c>
      <c r="DL19">
        <v>2.254</v>
      </c>
      <c r="DM19">
        <v>0.18099999999999999</v>
      </c>
      <c r="DN19">
        <v>409</v>
      </c>
      <c r="DO19">
        <v>21</v>
      </c>
      <c r="DP19">
        <v>0.17</v>
      </c>
      <c r="DQ19">
        <v>7.0000000000000007E-2</v>
      </c>
      <c r="DR19">
        <v>-0.52830993719269703</v>
      </c>
      <c r="DS19">
        <v>7.2130623388006798E-2</v>
      </c>
      <c r="DT19">
        <v>9.6735986560121806E-2</v>
      </c>
      <c r="DU19">
        <v>1</v>
      </c>
      <c r="DV19">
        <v>0.422164483870968</v>
      </c>
      <c r="DW19">
        <v>3.8746838709676303E-2</v>
      </c>
      <c r="DX19">
        <v>0.118840363773417</v>
      </c>
      <c r="DY19">
        <v>1</v>
      </c>
      <c r="DZ19">
        <v>2.6744941935483899</v>
      </c>
      <c r="EA19">
        <v>0.19600306451611901</v>
      </c>
      <c r="EB19">
        <v>1.5316983147367199E-2</v>
      </c>
      <c r="EC19">
        <v>1</v>
      </c>
      <c r="ED19">
        <v>3</v>
      </c>
      <c r="EE19">
        <v>3</v>
      </c>
      <c r="EF19" t="s">
        <v>297</v>
      </c>
      <c r="EG19">
        <v>100</v>
      </c>
      <c r="EH19">
        <v>100</v>
      </c>
      <c r="EI19">
        <v>2.254</v>
      </c>
      <c r="EJ19">
        <v>0.18060000000000001</v>
      </c>
      <c r="EK19">
        <v>2.25361904761911</v>
      </c>
      <c r="EL19">
        <v>0</v>
      </c>
      <c r="EM19">
        <v>0</v>
      </c>
      <c r="EN19">
        <v>0</v>
      </c>
      <c r="EO19">
        <v>0.18061000000000099</v>
      </c>
      <c r="EP19">
        <v>0</v>
      </c>
      <c r="EQ19">
        <v>0</v>
      </c>
      <c r="ER19">
        <v>0</v>
      </c>
      <c r="ES19">
        <v>-1</v>
      </c>
      <c r="ET19">
        <v>-1</v>
      </c>
      <c r="EU19">
        <v>-1</v>
      </c>
      <c r="EV19">
        <v>-1</v>
      </c>
      <c r="EW19">
        <v>3.5</v>
      </c>
      <c r="EX19">
        <v>3.5</v>
      </c>
      <c r="EY19">
        <v>2</v>
      </c>
      <c r="EZ19">
        <v>513.71799999999996</v>
      </c>
      <c r="FA19">
        <v>466.55</v>
      </c>
      <c r="FB19">
        <v>22.7516</v>
      </c>
      <c r="FC19">
        <v>36.33</v>
      </c>
      <c r="FD19">
        <v>30.000599999999999</v>
      </c>
      <c r="FE19">
        <v>36.080500000000001</v>
      </c>
      <c r="FF19">
        <v>36.024999999999999</v>
      </c>
      <c r="FG19">
        <v>7.1611799999999999</v>
      </c>
      <c r="FH19">
        <v>18.6906</v>
      </c>
      <c r="FI19">
        <v>12.682399999999999</v>
      </c>
      <c r="FJ19">
        <v>22.757300000000001</v>
      </c>
      <c r="FK19">
        <v>78.978999999999999</v>
      </c>
      <c r="FL19">
        <v>19.856100000000001</v>
      </c>
      <c r="FM19">
        <v>100.855</v>
      </c>
      <c r="FN19">
        <v>100.131</v>
      </c>
    </row>
    <row r="20" spans="1:170" x14ac:dyDescent="0.25">
      <c r="A20">
        <v>4</v>
      </c>
      <c r="B20">
        <v>1607971172</v>
      </c>
      <c r="C20">
        <v>310.5</v>
      </c>
      <c r="D20" t="s">
        <v>302</v>
      </c>
      <c r="E20" t="s">
        <v>303</v>
      </c>
      <c r="F20" t="s">
        <v>285</v>
      </c>
      <c r="G20" t="s">
        <v>286</v>
      </c>
      <c r="H20">
        <v>1607971164.25</v>
      </c>
      <c r="I20">
        <f t="shared" si="0"/>
        <v>2.9310554549931722E-3</v>
      </c>
      <c r="J20">
        <f t="shared" si="1"/>
        <v>0.7150019423303392</v>
      </c>
      <c r="K20">
        <f t="shared" si="2"/>
        <v>99.622226666666705</v>
      </c>
      <c r="L20">
        <f t="shared" si="3"/>
        <v>89.897140544461806</v>
      </c>
      <c r="M20">
        <f t="shared" si="4"/>
        <v>9.2308963341693619</v>
      </c>
      <c r="N20">
        <f t="shared" si="5"/>
        <v>10.229496081516642</v>
      </c>
      <c r="O20">
        <f t="shared" si="6"/>
        <v>0.16770155572761528</v>
      </c>
      <c r="P20">
        <f t="shared" si="7"/>
        <v>2.9741512919492781</v>
      </c>
      <c r="Q20">
        <f t="shared" si="8"/>
        <v>0.16261982147948223</v>
      </c>
      <c r="R20">
        <f t="shared" si="9"/>
        <v>0.10208113505639338</v>
      </c>
      <c r="S20">
        <f t="shared" si="10"/>
        <v>231.28733335226238</v>
      </c>
      <c r="T20">
        <f t="shared" si="11"/>
        <v>28.584780662844231</v>
      </c>
      <c r="U20">
        <f t="shared" si="12"/>
        <v>29.298843333333298</v>
      </c>
      <c r="V20">
        <f t="shared" si="13"/>
        <v>4.0918467185959999</v>
      </c>
      <c r="W20">
        <f t="shared" si="14"/>
        <v>60.602513360383469</v>
      </c>
      <c r="X20">
        <f t="shared" si="15"/>
        <v>2.2986847254418437</v>
      </c>
      <c r="Y20">
        <f t="shared" si="16"/>
        <v>3.7930518026081064</v>
      </c>
      <c r="Z20">
        <f t="shared" si="17"/>
        <v>1.7931619931541563</v>
      </c>
      <c r="AA20">
        <f t="shared" si="18"/>
        <v>-129.25954556519889</v>
      </c>
      <c r="AB20">
        <f t="shared" si="19"/>
        <v>-209.55581645226388</v>
      </c>
      <c r="AC20">
        <f t="shared" si="20"/>
        <v>-15.457524477788942</v>
      </c>
      <c r="AD20">
        <f t="shared" si="21"/>
        <v>-122.98555314298935</v>
      </c>
      <c r="AE20">
        <v>0</v>
      </c>
      <c r="AF20">
        <v>0</v>
      </c>
      <c r="AG20">
        <f t="shared" si="22"/>
        <v>1</v>
      </c>
      <c r="AH20">
        <f t="shared" si="23"/>
        <v>0</v>
      </c>
      <c r="AI20">
        <f t="shared" si="24"/>
        <v>54055.086345735821</v>
      </c>
      <c r="AJ20" t="s">
        <v>287</v>
      </c>
      <c r="AK20">
        <v>715.47692307692296</v>
      </c>
      <c r="AL20">
        <v>3262.08</v>
      </c>
      <c r="AM20">
        <f t="shared" si="25"/>
        <v>2546.603076923077</v>
      </c>
      <c r="AN20">
        <f t="shared" si="26"/>
        <v>0.78066849277855754</v>
      </c>
      <c r="AO20">
        <v>-0.57774747981622299</v>
      </c>
      <c r="AP20" t="s">
        <v>304</v>
      </c>
      <c r="AQ20">
        <v>832.77992307692296</v>
      </c>
      <c r="AR20">
        <v>928.88</v>
      </c>
      <c r="AS20">
        <f t="shared" si="27"/>
        <v>0.10345801063977811</v>
      </c>
      <c r="AT20">
        <v>0.5</v>
      </c>
      <c r="AU20">
        <f t="shared" si="28"/>
        <v>1180.1656977579894</v>
      </c>
      <c r="AV20">
        <f t="shared" si="29"/>
        <v>0.7150019423303392</v>
      </c>
      <c r="AW20">
        <f t="shared" si="30"/>
        <v>61.04879765767361</v>
      </c>
      <c r="AX20">
        <f t="shared" si="31"/>
        <v>0.25673929894065972</v>
      </c>
      <c r="AY20">
        <f t="shared" si="32"/>
        <v>1.0953965401658877E-3</v>
      </c>
      <c r="AZ20">
        <f t="shared" si="33"/>
        <v>2.5118422185858238</v>
      </c>
      <c r="BA20" t="s">
        <v>305</v>
      </c>
      <c r="BB20">
        <v>690.4</v>
      </c>
      <c r="BC20">
        <f t="shared" si="34"/>
        <v>238.48000000000002</v>
      </c>
      <c r="BD20">
        <f t="shared" si="35"/>
        <v>0.40296912497097043</v>
      </c>
      <c r="BE20">
        <f t="shared" si="36"/>
        <v>0.90726684501959809</v>
      </c>
      <c r="BF20">
        <f t="shared" si="37"/>
        <v>0.45032188995905215</v>
      </c>
      <c r="BG20">
        <f t="shared" si="38"/>
        <v>0.91620088781918829</v>
      </c>
      <c r="BH20">
        <f t="shared" si="39"/>
        <v>1399.9770000000001</v>
      </c>
      <c r="BI20">
        <f t="shared" si="40"/>
        <v>1180.1656977579894</v>
      </c>
      <c r="BJ20">
        <f t="shared" si="41"/>
        <v>0.8429893475092729</v>
      </c>
      <c r="BK20">
        <f t="shared" si="42"/>
        <v>0.19597869501854587</v>
      </c>
      <c r="BL20">
        <v>6</v>
      </c>
      <c r="BM20">
        <v>0.5</v>
      </c>
      <c r="BN20" t="s">
        <v>290</v>
      </c>
      <c r="BO20">
        <v>2</v>
      </c>
      <c r="BP20">
        <v>1607971164.25</v>
      </c>
      <c r="BQ20">
        <v>99.622226666666705</v>
      </c>
      <c r="BR20">
        <v>100.830566666667</v>
      </c>
      <c r="BS20">
        <v>22.3862533333333</v>
      </c>
      <c r="BT20">
        <v>18.947896666666701</v>
      </c>
      <c r="BU20">
        <v>97.368620000000007</v>
      </c>
      <c r="BV20">
        <v>22.205646666666699</v>
      </c>
      <c r="BW20">
        <v>500.02493333333302</v>
      </c>
      <c r="BX20">
        <v>102.582866666667</v>
      </c>
      <c r="BY20">
        <v>0.100002646666667</v>
      </c>
      <c r="BZ20">
        <v>27.9919166666667</v>
      </c>
      <c r="CA20">
        <v>29.298843333333298</v>
      </c>
      <c r="CB20">
        <v>999.9</v>
      </c>
      <c r="CC20">
        <v>0</v>
      </c>
      <c r="CD20">
        <v>0</v>
      </c>
      <c r="CE20">
        <v>9998.25</v>
      </c>
      <c r="CF20">
        <v>0</v>
      </c>
      <c r="CG20">
        <v>1063.5730000000001</v>
      </c>
      <c r="CH20">
        <v>1399.9770000000001</v>
      </c>
      <c r="CI20">
        <v>0.89999816666666699</v>
      </c>
      <c r="CJ20">
        <v>0.100001833333333</v>
      </c>
      <c r="CK20">
        <v>0</v>
      </c>
      <c r="CL20">
        <v>832.78099999999995</v>
      </c>
      <c r="CM20">
        <v>4.9997499999999997</v>
      </c>
      <c r="CN20">
        <v>11609.37</v>
      </c>
      <c r="CO20">
        <v>12177.8266666667</v>
      </c>
      <c r="CP20">
        <v>48.316200000000002</v>
      </c>
      <c r="CQ20">
        <v>50.686999999999998</v>
      </c>
      <c r="CR20">
        <v>49.307866666666598</v>
      </c>
      <c r="CS20">
        <v>49.820399999999999</v>
      </c>
      <c r="CT20">
        <v>49.445399999999999</v>
      </c>
      <c r="CU20">
        <v>1255.4773333333301</v>
      </c>
      <c r="CV20">
        <v>139.500666666667</v>
      </c>
      <c r="CW20">
        <v>0</v>
      </c>
      <c r="CX20">
        <v>81.200000047683702</v>
      </c>
      <c r="CY20">
        <v>0</v>
      </c>
      <c r="CZ20">
        <v>832.77992307692296</v>
      </c>
      <c r="DA20">
        <v>-11.8873162574925</v>
      </c>
      <c r="DB20">
        <v>-145.07008546919201</v>
      </c>
      <c r="DC20">
        <v>11609.0653846154</v>
      </c>
      <c r="DD20">
        <v>15</v>
      </c>
      <c r="DE20">
        <v>1607970881.5</v>
      </c>
      <c r="DF20" t="s">
        <v>291</v>
      </c>
      <c r="DG20">
        <v>1607970879</v>
      </c>
      <c r="DH20">
        <v>1607970881.5</v>
      </c>
      <c r="DI20">
        <v>3</v>
      </c>
      <c r="DJ20">
        <v>-1.744</v>
      </c>
      <c r="DK20">
        <v>2E-3</v>
      </c>
      <c r="DL20">
        <v>2.254</v>
      </c>
      <c r="DM20">
        <v>0.18099999999999999</v>
      </c>
      <c r="DN20">
        <v>409</v>
      </c>
      <c r="DO20">
        <v>21</v>
      </c>
      <c r="DP20">
        <v>0.17</v>
      </c>
      <c r="DQ20">
        <v>7.0000000000000007E-2</v>
      </c>
      <c r="DR20">
        <v>0.71152973173221901</v>
      </c>
      <c r="DS20">
        <v>-3.4222974368172503E-2</v>
      </c>
      <c r="DT20">
        <v>0.112341662971314</v>
      </c>
      <c r="DU20">
        <v>1</v>
      </c>
      <c r="DV20">
        <v>-1.19706038709677</v>
      </c>
      <c r="DW20">
        <v>0.17503790322580801</v>
      </c>
      <c r="DX20">
        <v>0.13755830603635699</v>
      </c>
      <c r="DY20">
        <v>1</v>
      </c>
      <c r="DZ20">
        <v>3.4374335483871001</v>
      </c>
      <c r="EA20">
        <v>8.3005645161291303E-2</v>
      </c>
      <c r="EB20">
        <v>6.4230479893478297E-3</v>
      </c>
      <c r="EC20">
        <v>1</v>
      </c>
      <c r="ED20">
        <v>3</v>
      </c>
      <c r="EE20">
        <v>3</v>
      </c>
      <c r="EF20" t="s">
        <v>297</v>
      </c>
      <c r="EG20">
        <v>100</v>
      </c>
      <c r="EH20">
        <v>100</v>
      </c>
      <c r="EI20">
        <v>2.254</v>
      </c>
      <c r="EJ20">
        <v>0.1807</v>
      </c>
      <c r="EK20">
        <v>2.25361904761911</v>
      </c>
      <c r="EL20">
        <v>0</v>
      </c>
      <c r="EM20">
        <v>0</v>
      </c>
      <c r="EN20">
        <v>0</v>
      </c>
      <c r="EO20">
        <v>0.18061000000000099</v>
      </c>
      <c r="EP20">
        <v>0</v>
      </c>
      <c r="EQ20">
        <v>0</v>
      </c>
      <c r="ER20">
        <v>0</v>
      </c>
      <c r="ES20">
        <v>-1</v>
      </c>
      <c r="ET20">
        <v>-1</v>
      </c>
      <c r="EU20">
        <v>-1</v>
      </c>
      <c r="EV20">
        <v>-1</v>
      </c>
      <c r="EW20">
        <v>4.9000000000000004</v>
      </c>
      <c r="EX20">
        <v>4.8</v>
      </c>
      <c r="EY20">
        <v>2</v>
      </c>
      <c r="EZ20">
        <v>514.25400000000002</v>
      </c>
      <c r="FA20">
        <v>464.41800000000001</v>
      </c>
      <c r="FB20">
        <v>22.685199999999998</v>
      </c>
      <c r="FC20">
        <v>36.497</v>
      </c>
      <c r="FD20">
        <v>30.000599999999999</v>
      </c>
      <c r="FE20">
        <v>36.243400000000001</v>
      </c>
      <c r="FF20">
        <v>36.185699999999997</v>
      </c>
      <c r="FG20">
        <v>8.1444600000000005</v>
      </c>
      <c r="FH20">
        <v>21.535499999999999</v>
      </c>
      <c r="FI20">
        <v>11.56</v>
      </c>
      <c r="FJ20">
        <v>22.6938</v>
      </c>
      <c r="FK20">
        <v>100.678</v>
      </c>
      <c r="FL20">
        <v>18.9678</v>
      </c>
      <c r="FM20">
        <v>100.837</v>
      </c>
      <c r="FN20">
        <v>100.10599999999999</v>
      </c>
    </row>
    <row r="21" spans="1:170" x14ac:dyDescent="0.25">
      <c r="A21">
        <v>5</v>
      </c>
      <c r="B21">
        <v>1607971262</v>
      </c>
      <c r="C21">
        <v>400.5</v>
      </c>
      <c r="D21" t="s">
        <v>306</v>
      </c>
      <c r="E21" t="s">
        <v>307</v>
      </c>
      <c r="F21" t="s">
        <v>285</v>
      </c>
      <c r="G21" t="s">
        <v>286</v>
      </c>
      <c r="H21">
        <v>1607971254.25</v>
      </c>
      <c r="I21">
        <f t="shared" si="0"/>
        <v>3.2416829665023118E-3</v>
      </c>
      <c r="J21">
        <f t="shared" si="1"/>
        <v>3.4735926548240772</v>
      </c>
      <c r="K21">
        <f t="shared" si="2"/>
        <v>149.456533333333</v>
      </c>
      <c r="L21">
        <f t="shared" si="3"/>
        <v>114.86749414115671</v>
      </c>
      <c r="M21">
        <f t="shared" si="4"/>
        <v>11.795090999242699</v>
      </c>
      <c r="N21">
        <f t="shared" si="5"/>
        <v>15.3468431106515</v>
      </c>
      <c r="O21">
        <f t="shared" si="6"/>
        <v>0.18584896205647314</v>
      </c>
      <c r="P21">
        <f t="shared" si="7"/>
        <v>2.9748822392650145</v>
      </c>
      <c r="Q21">
        <f t="shared" si="8"/>
        <v>0.17963132909386312</v>
      </c>
      <c r="R21">
        <f t="shared" si="9"/>
        <v>0.11281088155976735</v>
      </c>
      <c r="S21">
        <f t="shared" si="10"/>
        <v>231.2925519942369</v>
      </c>
      <c r="T21">
        <f t="shared" si="11"/>
        <v>28.501630978292305</v>
      </c>
      <c r="U21">
        <f t="shared" si="12"/>
        <v>29.2490633333333</v>
      </c>
      <c r="V21">
        <f t="shared" si="13"/>
        <v>4.0801007495063155</v>
      </c>
      <c r="W21">
        <f t="shared" si="14"/>
        <v>60.239544340315454</v>
      </c>
      <c r="X21">
        <f t="shared" si="15"/>
        <v>2.28445580961648</v>
      </c>
      <c r="Y21">
        <f t="shared" si="16"/>
        <v>3.7922860052040641</v>
      </c>
      <c r="Z21">
        <f t="shared" si="17"/>
        <v>1.7956449398898355</v>
      </c>
      <c r="AA21">
        <f t="shared" si="18"/>
        <v>-142.95821882275195</v>
      </c>
      <c r="AB21">
        <f t="shared" si="19"/>
        <v>-202.17896554618466</v>
      </c>
      <c r="AC21">
        <f t="shared" si="20"/>
        <v>-14.905767367123689</v>
      </c>
      <c r="AD21">
        <f t="shared" si="21"/>
        <v>-128.7503997418234</v>
      </c>
      <c r="AE21">
        <v>0</v>
      </c>
      <c r="AF21">
        <v>0</v>
      </c>
      <c r="AG21">
        <f t="shared" si="22"/>
        <v>1</v>
      </c>
      <c r="AH21">
        <f t="shared" si="23"/>
        <v>0</v>
      </c>
      <c r="AI21">
        <f t="shared" si="24"/>
        <v>54077.180125881583</v>
      </c>
      <c r="AJ21" t="s">
        <v>287</v>
      </c>
      <c r="AK21">
        <v>715.47692307692296</v>
      </c>
      <c r="AL21">
        <v>3262.08</v>
      </c>
      <c r="AM21">
        <f t="shared" si="25"/>
        <v>2546.603076923077</v>
      </c>
      <c r="AN21">
        <f t="shared" si="26"/>
        <v>0.78066849277855754</v>
      </c>
      <c r="AO21">
        <v>-0.57774747981622299</v>
      </c>
      <c r="AP21" t="s">
        <v>308</v>
      </c>
      <c r="AQ21">
        <v>820.81028000000003</v>
      </c>
      <c r="AR21">
        <v>930.49</v>
      </c>
      <c r="AS21">
        <f t="shared" si="27"/>
        <v>0.11787307762576704</v>
      </c>
      <c r="AT21">
        <v>0.5</v>
      </c>
      <c r="AU21">
        <f t="shared" si="28"/>
        <v>1180.1931407473228</v>
      </c>
      <c r="AV21">
        <f t="shared" si="29"/>
        <v>3.4735926548240772</v>
      </c>
      <c r="AW21">
        <f t="shared" si="30"/>
        <v>69.556498846353492</v>
      </c>
      <c r="AX21">
        <f t="shared" si="31"/>
        <v>0.28342056335909038</v>
      </c>
      <c r="AY21">
        <f t="shared" si="32"/>
        <v>3.4327772249844696E-3</v>
      </c>
      <c r="AZ21">
        <f t="shared" si="33"/>
        <v>2.5057657793205732</v>
      </c>
      <c r="BA21" t="s">
        <v>309</v>
      </c>
      <c r="BB21">
        <v>666.77</v>
      </c>
      <c r="BC21">
        <f t="shared" si="34"/>
        <v>263.72000000000003</v>
      </c>
      <c r="BD21">
        <f t="shared" si="35"/>
        <v>0.41589458516608513</v>
      </c>
      <c r="BE21">
        <f t="shared" si="36"/>
        <v>0.89838593462823335</v>
      </c>
      <c r="BF21">
        <f t="shared" si="37"/>
        <v>0.51010720635954121</v>
      </c>
      <c r="BG21">
        <f t="shared" si="38"/>
        <v>0.91556867308003664</v>
      </c>
      <c r="BH21">
        <f t="shared" si="39"/>
        <v>1400.00966666667</v>
      </c>
      <c r="BI21">
        <f t="shared" si="40"/>
        <v>1180.1931407473228</v>
      </c>
      <c r="BJ21">
        <f t="shared" si="41"/>
        <v>0.842989279893534</v>
      </c>
      <c r="BK21">
        <f t="shared" si="42"/>
        <v>0.19597855978706813</v>
      </c>
      <c r="BL21">
        <v>6</v>
      </c>
      <c r="BM21">
        <v>0.5</v>
      </c>
      <c r="BN21" t="s">
        <v>290</v>
      </c>
      <c r="BO21">
        <v>2</v>
      </c>
      <c r="BP21">
        <v>1607971254.25</v>
      </c>
      <c r="BQ21">
        <v>149.456533333333</v>
      </c>
      <c r="BR21">
        <v>154.20599999999999</v>
      </c>
      <c r="BS21">
        <v>22.2473666666667</v>
      </c>
      <c r="BT21">
        <v>18.4440766666667</v>
      </c>
      <c r="BU21">
        <v>147.20296666666701</v>
      </c>
      <c r="BV21">
        <v>22.066743333333299</v>
      </c>
      <c r="BW21">
        <v>500.024566666667</v>
      </c>
      <c r="BX21">
        <v>102.58433333333301</v>
      </c>
      <c r="BY21">
        <v>9.9990786666666706E-2</v>
      </c>
      <c r="BZ21">
        <v>27.9884533333333</v>
      </c>
      <c r="CA21">
        <v>29.2490633333333</v>
      </c>
      <c r="CB21">
        <v>999.9</v>
      </c>
      <c r="CC21">
        <v>0</v>
      </c>
      <c r="CD21">
        <v>0</v>
      </c>
      <c r="CE21">
        <v>10002.2416666667</v>
      </c>
      <c r="CF21">
        <v>0</v>
      </c>
      <c r="CG21">
        <v>1066.9780000000001</v>
      </c>
      <c r="CH21">
        <v>1400.00966666667</v>
      </c>
      <c r="CI21">
        <v>0.89999796666666698</v>
      </c>
      <c r="CJ21">
        <v>0.100002033333333</v>
      </c>
      <c r="CK21">
        <v>0</v>
      </c>
      <c r="CL21">
        <v>820.83623333333298</v>
      </c>
      <c r="CM21">
        <v>4.9997499999999997</v>
      </c>
      <c r="CN21">
        <v>11461.15</v>
      </c>
      <c r="CO21">
        <v>12178.1333333333</v>
      </c>
      <c r="CP21">
        <v>48.5</v>
      </c>
      <c r="CQ21">
        <v>50.895666666666699</v>
      </c>
      <c r="CR21">
        <v>49.5</v>
      </c>
      <c r="CS21">
        <v>50.0124</v>
      </c>
      <c r="CT21">
        <v>49.625</v>
      </c>
      <c r="CU21">
        <v>1255.509</v>
      </c>
      <c r="CV21">
        <v>139.500666666667</v>
      </c>
      <c r="CW21">
        <v>0</v>
      </c>
      <c r="CX21">
        <v>89</v>
      </c>
      <c r="CY21">
        <v>0</v>
      </c>
      <c r="CZ21">
        <v>820.81028000000003</v>
      </c>
      <c r="DA21">
        <v>-6.7861538319384298</v>
      </c>
      <c r="DB21">
        <v>-100.807692161039</v>
      </c>
      <c r="DC21">
        <v>11460.675999999999</v>
      </c>
      <c r="DD21">
        <v>15</v>
      </c>
      <c r="DE21">
        <v>1607970881.5</v>
      </c>
      <c r="DF21" t="s">
        <v>291</v>
      </c>
      <c r="DG21">
        <v>1607970879</v>
      </c>
      <c r="DH21">
        <v>1607970881.5</v>
      </c>
      <c r="DI21">
        <v>3</v>
      </c>
      <c r="DJ21">
        <v>-1.744</v>
      </c>
      <c r="DK21">
        <v>2E-3</v>
      </c>
      <c r="DL21">
        <v>2.254</v>
      </c>
      <c r="DM21">
        <v>0.18099999999999999</v>
      </c>
      <c r="DN21">
        <v>409</v>
      </c>
      <c r="DO21">
        <v>21</v>
      </c>
      <c r="DP21">
        <v>0.17</v>
      </c>
      <c r="DQ21">
        <v>7.0000000000000007E-2</v>
      </c>
      <c r="DR21">
        <v>3.4683677164617102</v>
      </c>
      <c r="DS21">
        <v>-2.6096376967099402E-2</v>
      </c>
      <c r="DT21">
        <v>5.1564864645738298E-2</v>
      </c>
      <c r="DU21">
        <v>1</v>
      </c>
      <c r="DV21">
        <v>-4.7413693548387101</v>
      </c>
      <c r="DW21">
        <v>4.4073387096795001E-2</v>
      </c>
      <c r="DX21">
        <v>6.0879888884191498E-2</v>
      </c>
      <c r="DY21">
        <v>1</v>
      </c>
      <c r="DZ21">
        <v>3.8023899999999999</v>
      </c>
      <c r="EA21">
        <v>7.2711290322562697E-2</v>
      </c>
      <c r="EB21">
        <v>8.3556814744954206E-3</v>
      </c>
      <c r="EC21">
        <v>1</v>
      </c>
      <c r="ED21">
        <v>3</v>
      </c>
      <c r="EE21">
        <v>3</v>
      </c>
      <c r="EF21" t="s">
        <v>297</v>
      </c>
      <c r="EG21">
        <v>100</v>
      </c>
      <c r="EH21">
        <v>100</v>
      </c>
      <c r="EI21">
        <v>2.2530000000000001</v>
      </c>
      <c r="EJ21">
        <v>0.18060000000000001</v>
      </c>
      <c r="EK21">
        <v>2.25361904761911</v>
      </c>
      <c r="EL21">
        <v>0</v>
      </c>
      <c r="EM21">
        <v>0</v>
      </c>
      <c r="EN21">
        <v>0</v>
      </c>
      <c r="EO21">
        <v>0.18061000000000099</v>
      </c>
      <c r="EP21">
        <v>0</v>
      </c>
      <c r="EQ21">
        <v>0</v>
      </c>
      <c r="ER21">
        <v>0</v>
      </c>
      <c r="ES21">
        <v>-1</v>
      </c>
      <c r="ET21">
        <v>-1</v>
      </c>
      <c r="EU21">
        <v>-1</v>
      </c>
      <c r="EV21">
        <v>-1</v>
      </c>
      <c r="EW21">
        <v>6.4</v>
      </c>
      <c r="EX21">
        <v>6.3</v>
      </c>
      <c r="EY21">
        <v>2</v>
      </c>
      <c r="EZ21">
        <v>514.72900000000004</v>
      </c>
      <c r="FA21">
        <v>463.13200000000001</v>
      </c>
      <c r="FB21">
        <v>22.712399999999999</v>
      </c>
      <c r="FC21">
        <v>36.6524</v>
      </c>
      <c r="FD21">
        <v>30.000800000000002</v>
      </c>
      <c r="FE21">
        <v>36.407699999999998</v>
      </c>
      <c r="FF21">
        <v>36.351799999999997</v>
      </c>
      <c r="FG21">
        <v>10.6348</v>
      </c>
      <c r="FH21">
        <v>21.075900000000001</v>
      </c>
      <c r="FI21">
        <v>9.6924799999999998</v>
      </c>
      <c r="FJ21">
        <v>22.7211</v>
      </c>
      <c r="FK21">
        <v>154.351</v>
      </c>
      <c r="FL21">
        <v>18.4847</v>
      </c>
      <c r="FM21">
        <v>100.816</v>
      </c>
      <c r="FN21">
        <v>100.08</v>
      </c>
    </row>
    <row r="22" spans="1:170" x14ac:dyDescent="0.25">
      <c r="A22">
        <v>6</v>
      </c>
      <c r="B22">
        <v>1607971346</v>
      </c>
      <c r="C22">
        <v>484.5</v>
      </c>
      <c r="D22" t="s">
        <v>310</v>
      </c>
      <c r="E22" t="s">
        <v>311</v>
      </c>
      <c r="F22" t="s">
        <v>285</v>
      </c>
      <c r="G22" t="s">
        <v>286</v>
      </c>
      <c r="H22">
        <v>1607971338.25</v>
      </c>
      <c r="I22">
        <f t="shared" si="0"/>
        <v>3.4912558201764068E-3</v>
      </c>
      <c r="J22">
        <f t="shared" si="1"/>
        <v>6.2842981049006612</v>
      </c>
      <c r="K22">
        <f t="shared" si="2"/>
        <v>199.28020000000001</v>
      </c>
      <c r="L22">
        <f t="shared" si="3"/>
        <v>142.76042804682692</v>
      </c>
      <c r="M22">
        <f t="shared" si="4"/>
        <v>14.65877944741098</v>
      </c>
      <c r="N22">
        <f t="shared" si="5"/>
        <v>20.462284542028438</v>
      </c>
      <c r="O22">
        <f t="shared" si="6"/>
        <v>0.20104970676204345</v>
      </c>
      <c r="P22">
        <f t="shared" si="7"/>
        <v>2.9747903801575584</v>
      </c>
      <c r="Q22">
        <f t="shared" si="8"/>
        <v>0.19379453379426903</v>
      </c>
      <c r="R22">
        <f t="shared" si="9"/>
        <v>0.12175161954483028</v>
      </c>
      <c r="S22">
        <f t="shared" si="10"/>
        <v>231.29227027919785</v>
      </c>
      <c r="T22">
        <f t="shared" si="11"/>
        <v>28.433370037586009</v>
      </c>
      <c r="U22">
        <f t="shared" si="12"/>
        <v>29.184483333333301</v>
      </c>
      <c r="V22">
        <f t="shared" si="13"/>
        <v>4.0649064212050421</v>
      </c>
      <c r="W22">
        <f t="shared" si="14"/>
        <v>59.930599359469397</v>
      </c>
      <c r="X22">
        <f t="shared" si="15"/>
        <v>2.2721656103306906</v>
      </c>
      <c r="Y22">
        <f t="shared" si="16"/>
        <v>3.7913280271102026</v>
      </c>
      <c r="Z22">
        <f t="shared" si="17"/>
        <v>1.7927408108743514</v>
      </c>
      <c r="AA22">
        <f t="shared" si="18"/>
        <v>-153.96438166977953</v>
      </c>
      <c r="AB22">
        <f t="shared" si="19"/>
        <v>-192.51054904335408</v>
      </c>
      <c r="AC22">
        <f t="shared" si="20"/>
        <v>-14.188526202844672</v>
      </c>
      <c r="AD22">
        <f t="shared" si="21"/>
        <v>-129.37118663678044</v>
      </c>
      <c r="AE22">
        <v>0</v>
      </c>
      <c r="AF22">
        <v>0</v>
      </c>
      <c r="AG22">
        <f t="shared" si="22"/>
        <v>1</v>
      </c>
      <c r="AH22">
        <f t="shared" si="23"/>
        <v>0</v>
      </c>
      <c r="AI22">
        <f t="shared" si="24"/>
        <v>54075.192122515859</v>
      </c>
      <c r="AJ22" t="s">
        <v>287</v>
      </c>
      <c r="AK22">
        <v>715.47692307692296</v>
      </c>
      <c r="AL22">
        <v>3262.08</v>
      </c>
      <c r="AM22">
        <f t="shared" si="25"/>
        <v>2546.603076923077</v>
      </c>
      <c r="AN22">
        <f t="shared" si="26"/>
        <v>0.78066849277855754</v>
      </c>
      <c r="AO22">
        <v>-0.57774747981622299</v>
      </c>
      <c r="AP22" t="s">
        <v>312</v>
      </c>
      <c r="AQ22">
        <v>820.65692000000001</v>
      </c>
      <c r="AR22">
        <v>945.65</v>
      </c>
      <c r="AS22">
        <f t="shared" si="27"/>
        <v>0.13217689419975676</v>
      </c>
      <c r="AT22">
        <v>0.5</v>
      </c>
      <c r="AU22">
        <f t="shared" si="28"/>
        <v>1180.1856907474448</v>
      </c>
      <c r="AV22">
        <f t="shared" si="29"/>
        <v>6.2842981049006612</v>
      </c>
      <c r="AW22">
        <f t="shared" si="30"/>
        <v>77.996639590995926</v>
      </c>
      <c r="AX22">
        <f t="shared" si="31"/>
        <v>0.30217310844392747</v>
      </c>
      <c r="AY22">
        <f t="shared" si="32"/>
        <v>5.8143778885939188E-3</v>
      </c>
      <c r="AZ22">
        <f t="shared" si="33"/>
        <v>2.4495637921006712</v>
      </c>
      <c r="BA22" t="s">
        <v>313</v>
      </c>
      <c r="BB22">
        <v>659.9</v>
      </c>
      <c r="BC22">
        <f t="shared" si="34"/>
        <v>285.75</v>
      </c>
      <c r="BD22">
        <f t="shared" si="35"/>
        <v>0.43742110236220461</v>
      </c>
      <c r="BE22">
        <f t="shared" si="36"/>
        <v>0.89018822679445697</v>
      </c>
      <c r="BF22">
        <f t="shared" si="37"/>
        <v>0.54303953212465494</v>
      </c>
      <c r="BG22">
        <f t="shared" si="38"/>
        <v>0.90961564485299262</v>
      </c>
      <c r="BH22">
        <f t="shared" si="39"/>
        <v>1400</v>
      </c>
      <c r="BI22">
        <f t="shared" si="40"/>
        <v>1180.1856907474448</v>
      </c>
      <c r="BJ22">
        <f t="shared" si="41"/>
        <v>0.8429897791053178</v>
      </c>
      <c r="BK22">
        <f t="shared" si="42"/>
        <v>0.19597955821063542</v>
      </c>
      <c r="BL22">
        <v>6</v>
      </c>
      <c r="BM22">
        <v>0.5</v>
      </c>
      <c r="BN22" t="s">
        <v>290</v>
      </c>
      <c r="BO22">
        <v>2</v>
      </c>
      <c r="BP22">
        <v>1607971338.25</v>
      </c>
      <c r="BQ22">
        <v>199.28020000000001</v>
      </c>
      <c r="BR22">
        <v>207.65576666666701</v>
      </c>
      <c r="BS22">
        <v>22.128399999999999</v>
      </c>
      <c r="BT22">
        <v>18.031833333333299</v>
      </c>
      <c r="BU22">
        <v>197.02646666666701</v>
      </c>
      <c r="BV22">
        <v>21.947793333333301</v>
      </c>
      <c r="BW22">
        <v>500.02846666666699</v>
      </c>
      <c r="BX22">
        <v>102.581</v>
      </c>
      <c r="BY22">
        <v>9.9971526666666699E-2</v>
      </c>
      <c r="BZ22">
        <v>27.984120000000001</v>
      </c>
      <c r="CA22">
        <v>29.184483333333301</v>
      </c>
      <c r="CB22">
        <v>999.9</v>
      </c>
      <c r="CC22">
        <v>0</v>
      </c>
      <c r="CD22">
        <v>0</v>
      </c>
      <c r="CE22">
        <v>10002.047</v>
      </c>
      <c r="CF22">
        <v>0</v>
      </c>
      <c r="CG22">
        <v>966.66806666666696</v>
      </c>
      <c r="CH22">
        <v>1400</v>
      </c>
      <c r="CI22">
        <v>0.89998493333333296</v>
      </c>
      <c r="CJ22">
        <v>0.100015066666667</v>
      </c>
      <c r="CK22">
        <v>0</v>
      </c>
      <c r="CL22">
        <v>820.68960000000004</v>
      </c>
      <c r="CM22">
        <v>4.9997499999999997</v>
      </c>
      <c r="CN22">
        <v>11473.2366666667</v>
      </c>
      <c r="CO22">
        <v>12177.996666666701</v>
      </c>
      <c r="CP22">
        <v>48.684933333333298</v>
      </c>
      <c r="CQ22">
        <v>51.061999999999998</v>
      </c>
      <c r="CR22">
        <v>49.684933333333298</v>
      </c>
      <c r="CS22">
        <v>50.186999999999998</v>
      </c>
      <c r="CT22">
        <v>49.809933333333298</v>
      </c>
      <c r="CU22">
        <v>1255.4770000000001</v>
      </c>
      <c r="CV22">
        <v>139.523</v>
      </c>
      <c r="CW22">
        <v>0</v>
      </c>
      <c r="CX22">
        <v>83</v>
      </c>
      <c r="CY22">
        <v>0</v>
      </c>
      <c r="CZ22">
        <v>820.65692000000001</v>
      </c>
      <c r="DA22">
        <v>-3.6663846114979801</v>
      </c>
      <c r="DB22">
        <v>-71.192307598846796</v>
      </c>
      <c r="DC22">
        <v>11472.912</v>
      </c>
      <c r="DD22">
        <v>15</v>
      </c>
      <c r="DE22">
        <v>1607970881.5</v>
      </c>
      <c r="DF22" t="s">
        <v>291</v>
      </c>
      <c r="DG22">
        <v>1607970879</v>
      </c>
      <c r="DH22">
        <v>1607970881.5</v>
      </c>
      <c r="DI22">
        <v>3</v>
      </c>
      <c r="DJ22">
        <v>-1.744</v>
      </c>
      <c r="DK22">
        <v>2E-3</v>
      </c>
      <c r="DL22">
        <v>2.254</v>
      </c>
      <c r="DM22">
        <v>0.18099999999999999</v>
      </c>
      <c r="DN22">
        <v>409</v>
      </c>
      <c r="DO22">
        <v>21</v>
      </c>
      <c r="DP22">
        <v>0.17</v>
      </c>
      <c r="DQ22">
        <v>7.0000000000000007E-2</v>
      </c>
      <c r="DR22">
        <v>6.2788670568411602</v>
      </c>
      <c r="DS22">
        <v>0.17664026500337601</v>
      </c>
      <c r="DT22">
        <v>5.3340543516500603E-2</v>
      </c>
      <c r="DU22">
        <v>1</v>
      </c>
      <c r="DV22">
        <v>-8.3675022580645209</v>
      </c>
      <c r="DW22">
        <v>-0.12243145161289901</v>
      </c>
      <c r="DX22">
        <v>6.3840816689217803E-2</v>
      </c>
      <c r="DY22">
        <v>1</v>
      </c>
      <c r="DZ22">
        <v>4.0990012903225796</v>
      </c>
      <c r="EA22">
        <v>-0.19357403225806799</v>
      </c>
      <c r="EB22">
        <v>1.6273354382277699E-2</v>
      </c>
      <c r="EC22">
        <v>1</v>
      </c>
      <c r="ED22">
        <v>3</v>
      </c>
      <c r="EE22">
        <v>3</v>
      </c>
      <c r="EF22" t="s">
        <v>297</v>
      </c>
      <c r="EG22">
        <v>100</v>
      </c>
      <c r="EH22">
        <v>100</v>
      </c>
      <c r="EI22">
        <v>2.254</v>
      </c>
      <c r="EJ22">
        <v>0.18060000000000001</v>
      </c>
      <c r="EK22">
        <v>2.25361904761911</v>
      </c>
      <c r="EL22">
        <v>0</v>
      </c>
      <c r="EM22">
        <v>0</v>
      </c>
      <c r="EN22">
        <v>0</v>
      </c>
      <c r="EO22">
        <v>0.18061000000000099</v>
      </c>
      <c r="EP22">
        <v>0</v>
      </c>
      <c r="EQ22">
        <v>0</v>
      </c>
      <c r="ER22">
        <v>0</v>
      </c>
      <c r="ES22">
        <v>-1</v>
      </c>
      <c r="ET22">
        <v>-1</v>
      </c>
      <c r="EU22">
        <v>-1</v>
      </c>
      <c r="EV22">
        <v>-1</v>
      </c>
      <c r="EW22">
        <v>7.8</v>
      </c>
      <c r="EX22">
        <v>7.7</v>
      </c>
      <c r="EY22">
        <v>2</v>
      </c>
      <c r="EZ22">
        <v>515.12</v>
      </c>
      <c r="FA22">
        <v>461.86599999999999</v>
      </c>
      <c r="FB22">
        <v>22.681999999999999</v>
      </c>
      <c r="FC22">
        <v>36.800400000000003</v>
      </c>
      <c r="FD22">
        <v>30.000499999999999</v>
      </c>
      <c r="FE22">
        <v>36.5595</v>
      </c>
      <c r="FF22">
        <v>36.503799999999998</v>
      </c>
      <c r="FG22">
        <v>13.1279</v>
      </c>
      <c r="FH22">
        <v>20.442900000000002</v>
      </c>
      <c r="FI22">
        <v>8.5677900000000005</v>
      </c>
      <c r="FJ22">
        <v>22.689399999999999</v>
      </c>
      <c r="FK22">
        <v>207.88900000000001</v>
      </c>
      <c r="FL22">
        <v>18.120200000000001</v>
      </c>
      <c r="FM22">
        <v>100.792</v>
      </c>
      <c r="FN22">
        <v>100.057</v>
      </c>
    </row>
    <row r="23" spans="1:170" x14ac:dyDescent="0.25">
      <c r="A23">
        <v>7</v>
      </c>
      <c r="B23">
        <v>1607971418.0999999</v>
      </c>
      <c r="C23">
        <v>556.59999990463302</v>
      </c>
      <c r="D23" t="s">
        <v>314</v>
      </c>
      <c r="E23" t="s">
        <v>315</v>
      </c>
      <c r="F23" t="s">
        <v>285</v>
      </c>
      <c r="G23" t="s">
        <v>286</v>
      </c>
      <c r="H23">
        <v>1607971410.0999999</v>
      </c>
      <c r="I23">
        <f t="shared" si="0"/>
        <v>3.6478063018354602E-3</v>
      </c>
      <c r="J23">
        <f t="shared" si="1"/>
        <v>9.0980965585026308</v>
      </c>
      <c r="K23">
        <f t="shared" si="2"/>
        <v>248.77041935483899</v>
      </c>
      <c r="L23">
        <f t="shared" si="3"/>
        <v>170.29764558663581</v>
      </c>
      <c r="M23">
        <f t="shared" si="4"/>
        <v>17.486024777434803</v>
      </c>
      <c r="N23">
        <f t="shared" si="5"/>
        <v>25.543545841440157</v>
      </c>
      <c r="O23">
        <f t="shared" si="6"/>
        <v>0.20775110801108831</v>
      </c>
      <c r="P23">
        <f t="shared" si="7"/>
        <v>2.9745723023542365</v>
      </c>
      <c r="Q23">
        <f t="shared" si="8"/>
        <v>0.20001368151253968</v>
      </c>
      <c r="R23">
        <f t="shared" si="9"/>
        <v>0.1256797185700424</v>
      </c>
      <c r="S23">
        <f t="shared" si="10"/>
        <v>231.28952160653284</v>
      </c>
      <c r="T23">
        <f t="shared" si="11"/>
        <v>28.409857784877062</v>
      </c>
      <c r="U23">
        <f t="shared" si="12"/>
        <v>29.1559322580645</v>
      </c>
      <c r="V23">
        <f t="shared" si="13"/>
        <v>4.0582046905761215</v>
      </c>
      <c r="W23">
        <f t="shared" si="14"/>
        <v>59.104768014611395</v>
      </c>
      <c r="X23">
        <f t="shared" si="15"/>
        <v>2.2430239847911029</v>
      </c>
      <c r="Y23">
        <f t="shared" si="16"/>
        <v>3.7949966815479268</v>
      </c>
      <c r="Z23">
        <f t="shared" si="17"/>
        <v>1.8151807057850187</v>
      </c>
      <c r="AA23">
        <f t="shared" si="18"/>
        <v>-160.86825791094378</v>
      </c>
      <c r="AB23">
        <f t="shared" si="19"/>
        <v>-185.25743314578816</v>
      </c>
      <c r="AC23">
        <f t="shared" si="20"/>
        <v>-13.654137452261493</v>
      </c>
      <c r="AD23">
        <f t="shared" si="21"/>
        <v>-128.49030690246059</v>
      </c>
      <c r="AE23">
        <v>0</v>
      </c>
      <c r="AF23">
        <v>0</v>
      </c>
      <c r="AG23">
        <f t="shared" si="22"/>
        <v>1</v>
      </c>
      <c r="AH23">
        <f t="shared" si="23"/>
        <v>0</v>
      </c>
      <c r="AI23">
        <f t="shared" si="24"/>
        <v>54065.775518786111</v>
      </c>
      <c r="AJ23" t="s">
        <v>287</v>
      </c>
      <c r="AK23">
        <v>715.47692307692296</v>
      </c>
      <c r="AL23">
        <v>3262.08</v>
      </c>
      <c r="AM23">
        <f t="shared" si="25"/>
        <v>2546.603076923077</v>
      </c>
      <c r="AN23">
        <f t="shared" si="26"/>
        <v>0.78066849277855754</v>
      </c>
      <c r="AO23">
        <v>-0.57774747981622299</v>
      </c>
      <c r="AP23" t="s">
        <v>316</v>
      </c>
      <c r="AQ23">
        <v>832.24815384615397</v>
      </c>
      <c r="AR23">
        <v>978.41</v>
      </c>
      <c r="AS23">
        <f t="shared" si="27"/>
        <v>0.1493871139438947</v>
      </c>
      <c r="AT23">
        <v>0.5</v>
      </c>
      <c r="AU23">
        <f t="shared" si="28"/>
        <v>1180.1766781666954</v>
      </c>
      <c r="AV23">
        <f t="shared" si="29"/>
        <v>9.0980965585026308</v>
      </c>
      <c r="AW23">
        <f t="shared" si="30"/>
        <v>88.151593947607637</v>
      </c>
      <c r="AX23">
        <f t="shared" si="31"/>
        <v>0.33061804356047059</v>
      </c>
      <c r="AY23">
        <f t="shared" si="32"/>
        <v>8.1986402691412771E-3</v>
      </c>
      <c r="AZ23">
        <f t="shared" si="33"/>
        <v>2.3340624073752312</v>
      </c>
      <c r="BA23" t="s">
        <v>317</v>
      </c>
      <c r="BB23">
        <v>654.92999999999995</v>
      </c>
      <c r="BC23">
        <f t="shared" si="34"/>
        <v>323.48</v>
      </c>
      <c r="BD23">
        <f t="shared" si="35"/>
        <v>0.45184198761545069</v>
      </c>
      <c r="BE23">
        <f t="shared" si="36"/>
        <v>0.87592581938131675</v>
      </c>
      <c r="BF23">
        <f t="shared" si="37"/>
        <v>0.55588991641628538</v>
      </c>
      <c r="BG23">
        <f t="shared" si="38"/>
        <v>0.89675144929112205</v>
      </c>
      <c r="BH23">
        <f t="shared" si="39"/>
        <v>1399.99</v>
      </c>
      <c r="BI23">
        <f t="shared" si="40"/>
        <v>1180.1766781666954</v>
      </c>
      <c r="BJ23">
        <f t="shared" si="41"/>
        <v>0.84298936290023174</v>
      </c>
      <c r="BK23">
        <f t="shared" si="42"/>
        <v>0.19597872580046366</v>
      </c>
      <c r="BL23">
        <v>6</v>
      </c>
      <c r="BM23">
        <v>0.5</v>
      </c>
      <c r="BN23" t="s">
        <v>290</v>
      </c>
      <c r="BO23">
        <v>2</v>
      </c>
      <c r="BP23">
        <v>1607971410.0999999</v>
      </c>
      <c r="BQ23">
        <v>248.77041935483899</v>
      </c>
      <c r="BR23">
        <v>260.77641935483899</v>
      </c>
      <c r="BS23">
        <v>21.844970967741901</v>
      </c>
      <c r="BT23">
        <v>17.563467741935501</v>
      </c>
      <c r="BU23">
        <v>246.516774193548</v>
      </c>
      <c r="BV23">
        <v>21.664364516129002</v>
      </c>
      <c r="BW23">
        <v>500.02812903225799</v>
      </c>
      <c r="BX23">
        <v>102.579161290323</v>
      </c>
      <c r="BY23">
        <v>0.100031467741935</v>
      </c>
      <c r="BZ23">
        <v>28.000709677419302</v>
      </c>
      <c r="CA23">
        <v>29.1559322580645</v>
      </c>
      <c r="CB23">
        <v>999.9</v>
      </c>
      <c r="CC23">
        <v>0</v>
      </c>
      <c r="CD23">
        <v>0</v>
      </c>
      <c r="CE23">
        <v>10000.992580645199</v>
      </c>
      <c r="CF23">
        <v>0</v>
      </c>
      <c r="CG23">
        <v>1081.78741935484</v>
      </c>
      <c r="CH23">
        <v>1399.99</v>
      </c>
      <c r="CI23">
        <v>0.89999706451612904</v>
      </c>
      <c r="CJ23">
        <v>0.100002916129032</v>
      </c>
      <c r="CK23">
        <v>0</v>
      </c>
      <c r="CL23">
        <v>832.19712903225798</v>
      </c>
      <c r="CM23">
        <v>4.9997499999999997</v>
      </c>
      <c r="CN23">
        <v>11640.438709677401</v>
      </c>
      <c r="CO23">
        <v>12177.964516128999</v>
      </c>
      <c r="CP23">
        <v>48.814032258064501</v>
      </c>
      <c r="CQ23">
        <v>51.186999999999998</v>
      </c>
      <c r="CR23">
        <v>49.811999999999998</v>
      </c>
      <c r="CS23">
        <v>50.322161290322597</v>
      </c>
      <c r="CT23">
        <v>49.939032258064501</v>
      </c>
      <c r="CU23">
        <v>1255.4874193548401</v>
      </c>
      <c r="CV23">
        <v>139.502580645161</v>
      </c>
      <c r="CW23">
        <v>0</v>
      </c>
      <c r="CX23">
        <v>71.599999904632597</v>
      </c>
      <c r="CY23">
        <v>0</v>
      </c>
      <c r="CZ23">
        <v>832.24815384615397</v>
      </c>
      <c r="DA23">
        <v>3.8480683725963298</v>
      </c>
      <c r="DB23">
        <v>29.931623913424101</v>
      </c>
      <c r="DC23">
        <v>11640.9269230769</v>
      </c>
      <c r="DD23">
        <v>15</v>
      </c>
      <c r="DE23">
        <v>1607970881.5</v>
      </c>
      <c r="DF23" t="s">
        <v>291</v>
      </c>
      <c r="DG23">
        <v>1607970879</v>
      </c>
      <c r="DH23">
        <v>1607970881.5</v>
      </c>
      <c r="DI23">
        <v>3</v>
      </c>
      <c r="DJ23">
        <v>-1.744</v>
      </c>
      <c r="DK23">
        <v>2E-3</v>
      </c>
      <c r="DL23">
        <v>2.254</v>
      </c>
      <c r="DM23">
        <v>0.18099999999999999</v>
      </c>
      <c r="DN23">
        <v>409</v>
      </c>
      <c r="DO23">
        <v>21</v>
      </c>
      <c r="DP23">
        <v>0.17</v>
      </c>
      <c r="DQ23">
        <v>7.0000000000000007E-2</v>
      </c>
      <c r="DR23">
        <v>9.1009858893657807</v>
      </c>
      <c r="DS23">
        <v>-0.169231244097587</v>
      </c>
      <c r="DT23">
        <v>4.7231733036289601E-2</v>
      </c>
      <c r="DU23">
        <v>1</v>
      </c>
      <c r="DV23">
        <v>-12.006346666666699</v>
      </c>
      <c r="DW23">
        <v>7.3596440489427803E-2</v>
      </c>
      <c r="DX23">
        <v>5.25323819710811E-2</v>
      </c>
      <c r="DY23">
        <v>1</v>
      </c>
      <c r="DZ23">
        <v>4.2814353333333299</v>
      </c>
      <c r="EA23">
        <v>9.5960489432705104E-2</v>
      </c>
      <c r="EB23">
        <v>9.3337547761991498E-3</v>
      </c>
      <c r="EC23">
        <v>1</v>
      </c>
      <c r="ED23">
        <v>3</v>
      </c>
      <c r="EE23">
        <v>3</v>
      </c>
      <c r="EF23" t="s">
        <v>297</v>
      </c>
      <c r="EG23">
        <v>100</v>
      </c>
      <c r="EH23">
        <v>100</v>
      </c>
      <c r="EI23">
        <v>2.254</v>
      </c>
      <c r="EJ23">
        <v>0.18060000000000001</v>
      </c>
      <c r="EK23">
        <v>2.25361904761911</v>
      </c>
      <c r="EL23">
        <v>0</v>
      </c>
      <c r="EM23">
        <v>0</v>
      </c>
      <c r="EN23">
        <v>0</v>
      </c>
      <c r="EO23">
        <v>0.18061000000000099</v>
      </c>
      <c r="EP23">
        <v>0</v>
      </c>
      <c r="EQ23">
        <v>0</v>
      </c>
      <c r="ER23">
        <v>0</v>
      </c>
      <c r="ES23">
        <v>-1</v>
      </c>
      <c r="ET23">
        <v>-1</v>
      </c>
      <c r="EU23">
        <v>-1</v>
      </c>
      <c r="EV23">
        <v>-1</v>
      </c>
      <c r="EW23">
        <v>9</v>
      </c>
      <c r="EX23">
        <v>8.9</v>
      </c>
      <c r="EY23">
        <v>2</v>
      </c>
      <c r="EZ23">
        <v>515.66399999999999</v>
      </c>
      <c r="FA23">
        <v>460.20600000000002</v>
      </c>
      <c r="FB23">
        <v>22.6526</v>
      </c>
      <c r="FC23">
        <v>36.9146</v>
      </c>
      <c r="FD23">
        <v>30.000900000000001</v>
      </c>
      <c r="FE23">
        <v>36.682000000000002</v>
      </c>
      <c r="FF23">
        <v>36.627899999999997</v>
      </c>
      <c r="FG23">
        <v>15.5619</v>
      </c>
      <c r="FH23">
        <v>20.7271</v>
      </c>
      <c r="FI23">
        <v>7.0773099999999998</v>
      </c>
      <c r="FJ23">
        <v>22.651800000000001</v>
      </c>
      <c r="FK23">
        <v>261.38499999999999</v>
      </c>
      <c r="FL23">
        <v>17.639700000000001</v>
      </c>
      <c r="FM23">
        <v>100.77500000000001</v>
      </c>
      <c r="FN23">
        <v>100.03700000000001</v>
      </c>
    </row>
    <row r="24" spans="1:170" x14ac:dyDescent="0.25">
      <c r="A24">
        <v>8</v>
      </c>
      <c r="B24">
        <v>1607971491.0999999</v>
      </c>
      <c r="C24">
        <v>629.59999990463302</v>
      </c>
      <c r="D24" t="s">
        <v>318</v>
      </c>
      <c r="E24" t="s">
        <v>319</v>
      </c>
      <c r="F24" t="s">
        <v>285</v>
      </c>
      <c r="G24" t="s">
        <v>286</v>
      </c>
      <c r="H24">
        <v>1607971483.3499999</v>
      </c>
      <c r="I24">
        <f t="shared" si="0"/>
        <v>3.3888649807421564E-3</v>
      </c>
      <c r="J24">
        <f t="shared" si="1"/>
        <v>16.1314803319035</v>
      </c>
      <c r="K24">
        <f t="shared" si="2"/>
        <v>397.00729999999999</v>
      </c>
      <c r="L24">
        <f t="shared" si="3"/>
        <v>248.14770643789254</v>
      </c>
      <c r="M24">
        <f t="shared" si="4"/>
        <v>25.478584700452206</v>
      </c>
      <c r="N24">
        <f t="shared" si="5"/>
        <v>40.762754832390563</v>
      </c>
      <c r="O24">
        <f t="shared" si="6"/>
        <v>0.19077171922826494</v>
      </c>
      <c r="P24">
        <f t="shared" si="7"/>
        <v>2.9746795590190156</v>
      </c>
      <c r="Q24">
        <f t="shared" si="8"/>
        <v>0.18422615119413913</v>
      </c>
      <c r="R24">
        <f t="shared" si="9"/>
        <v>0.11571072796830473</v>
      </c>
      <c r="S24">
        <f t="shared" si="10"/>
        <v>231.28741099170711</v>
      </c>
      <c r="T24">
        <f t="shared" si="11"/>
        <v>28.462913792403707</v>
      </c>
      <c r="U24">
        <f t="shared" si="12"/>
        <v>29.134873333333299</v>
      </c>
      <c r="V24">
        <f t="shared" si="13"/>
        <v>4.0532677511513606</v>
      </c>
      <c r="W24">
        <f t="shared" si="14"/>
        <v>58.603078139739949</v>
      </c>
      <c r="X24">
        <f t="shared" si="15"/>
        <v>2.2222654693834767</v>
      </c>
      <c r="Y24">
        <f t="shared" si="16"/>
        <v>3.7920627037447594</v>
      </c>
      <c r="Z24">
        <f t="shared" si="17"/>
        <v>1.8310022817678839</v>
      </c>
      <c r="AA24">
        <f t="shared" si="18"/>
        <v>-149.44894565072909</v>
      </c>
      <c r="AB24">
        <f t="shared" si="19"/>
        <v>-184.01440976803656</v>
      </c>
      <c r="AC24">
        <f t="shared" si="20"/>
        <v>-13.559717200142339</v>
      </c>
      <c r="AD24">
        <f t="shared" si="21"/>
        <v>-115.73566162720087</v>
      </c>
      <c r="AE24">
        <v>0</v>
      </c>
      <c r="AF24">
        <v>0</v>
      </c>
      <c r="AG24">
        <f t="shared" si="22"/>
        <v>1</v>
      </c>
      <c r="AH24">
        <f t="shared" si="23"/>
        <v>0</v>
      </c>
      <c r="AI24">
        <f t="shared" si="24"/>
        <v>54071.217043749122</v>
      </c>
      <c r="AJ24" t="s">
        <v>287</v>
      </c>
      <c r="AK24">
        <v>715.47692307692296</v>
      </c>
      <c r="AL24">
        <v>3262.08</v>
      </c>
      <c r="AM24">
        <f t="shared" si="25"/>
        <v>2546.603076923077</v>
      </c>
      <c r="AN24">
        <f t="shared" si="26"/>
        <v>0.78066849277855754</v>
      </c>
      <c r="AO24">
        <v>-0.57774747981622299</v>
      </c>
      <c r="AP24" t="s">
        <v>320</v>
      </c>
      <c r="AQ24">
        <v>873.09692307692296</v>
      </c>
      <c r="AR24">
        <v>1060.24</v>
      </c>
      <c r="AS24">
        <f t="shared" si="27"/>
        <v>0.17651010801618228</v>
      </c>
      <c r="AT24">
        <v>0.5</v>
      </c>
      <c r="AU24">
        <f t="shared" si="28"/>
        <v>1180.1659907473363</v>
      </c>
      <c r="AV24">
        <f t="shared" si="29"/>
        <v>16.1314803319035</v>
      </c>
      <c r="AW24">
        <f t="shared" si="30"/>
        <v>104.15561325191855</v>
      </c>
      <c r="AX24">
        <f t="shared" si="31"/>
        <v>0.38545046404587635</v>
      </c>
      <c r="AY24">
        <f t="shared" si="32"/>
        <v>1.4158370892503571E-2</v>
      </c>
      <c r="AZ24">
        <f t="shared" si="33"/>
        <v>2.0767373424884932</v>
      </c>
      <c r="BA24" t="s">
        <v>321</v>
      </c>
      <c r="BB24">
        <v>651.57000000000005</v>
      </c>
      <c r="BC24">
        <f t="shared" si="34"/>
        <v>408.66999999999996</v>
      </c>
      <c r="BD24">
        <f t="shared" si="35"/>
        <v>0.45793201586384386</v>
      </c>
      <c r="BE24">
        <f t="shared" si="36"/>
        <v>0.84345204576883459</v>
      </c>
      <c r="BF24">
        <f t="shared" si="37"/>
        <v>0.54281647151220924</v>
      </c>
      <c r="BG24">
        <f t="shared" si="38"/>
        <v>0.86461844798379983</v>
      </c>
      <c r="BH24">
        <f t="shared" si="39"/>
        <v>1399.9773333333301</v>
      </c>
      <c r="BI24">
        <f t="shared" si="40"/>
        <v>1180.1659907473363</v>
      </c>
      <c r="BJ24">
        <f t="shared" si="41"/>
        <v>0.84298935607576908</v>
      </c>
      <c r="BK24">
        <f t="shared" si="42"/>
        <v>0.1959787121515382</v>
      </c>
      <c r="BL24">
        <v>6</v>
      </c>
      <c r="BM24">
        <v>0.5</v>
      </c>
      <c r="BN24" t="s">
        <v>290</v>
      </c>
      <c r="BO24">
        <v>2</v>
      </c>
      <c r="BP24">
        <v>1607971483.3499999</v>
      </c>
      <c r="BQ24">
        <v>397.00729999999999</v>
      </c>
      <c r="BR24">
        <v>417.97846666666698</v>
      </c>
      <c r="BS24">
        <v>21.64367</v>
      </c>
      <c r="BT24">
        <v>17.6652566666667</v>
      </c>
      <c r="BU24">
        <v>394.46030000000002</v>
      </c>
      <c r="BV24">
        <v>21.54167</v>
      </c>
      <c r="BW24">
        <v>500.02609999999999</v>
      </c>
      <c r="BX24">
        <v>102.57510000000001</v>
      </c>
      <c r="BY24">
        <v>9.9976333333333306E-2</v>
      </c>
      <c r="BZ24">
        <v>27.987443333333299</v>
      </c>
      <c r="CA24">
        <v>29.134873333333299</v>
      </c>
      <c r="CB24">
        <v>999.9</v>
      </c>
      <c r="CC24">
        <v>0</v>
      </c>
      <c r="CD24">
        <v>0</v>
      </c>
      <c r="CE24">
        <v>10001.9953333333</v>
      </c>
      <c r="CF24">
        <v>0</v>
      </c>
      <c r="CG24">
        <v>1082.71066666667</v>
      </c>
      <c r="CH24">
        <v>1399.9773333333301</v>
      </c>
      <c r="CI24">
        <v>0.89999839999999998</v>
      </c>
      <c r="CJ24">
        <v>0.100001613333333</v>
      </c>
      <c r="CK24">
        <v>0</v>
      </c>
      <c r="CL24">
        <v>873.08476666666695</v>
      </c>
      <c r="CM24">
        <v>4.9997499999999997</v>
      </c>
      <c r="CN24">
        <v>12212.553333333301</v>
      </c>
      <c r="CO24">
        <v>12177.84</v>
      </c>
      <c r="CP24">
        <v>48.970599999999997</v>
      </c>
      <c r="CQ24">
        <v>51.307866666666598</v>
      </c>
      <c r="CR24">
        <v>49.932866666666598</v>
      </c>
      <c r="CS24">
        <v>50.441200000000002</v>
      </c>
      <c r="CT24">
        <v>50.061999999999998</v>
      </c>
      <c r="CU24">
        <v>1255.4763333333301</v>
      </c>
      <c r="CV24">
        <v>139.501</v>
      </c>
      <c r="CW24">
        <v>0</v>
      </c>
      <c r="CX24">
        <v>72</v>
      </c>
      <c r="CY24">
        <v>0</v>
      </c>
      <c r="CZ24">
        <v>873.09692307692296</v>
      </c>
      <c r="DA24">
        <v>9.7344957393450695</v>
      </c>
      <c r="DB24">
        <v>120.64273503502</v>
      </c>
      <c r="DC24">
        <v>12212.692307692299</v>
      </c>
      <c r="DD24">
        <v>15</v>
      </c>
      <c r="DE24">
        <v>1607971517.0999999</v>
      </c>
      <c r="DF24" t="s">
        <v>322</v>
      </c>
      <c r="DG24">
        <v>1607971509.0999999</v>
      </c>
      <c r="DH24">
        <v>1607971517.0999999</v>
      </c>
      <c r="DI24">
        <v>4</v>
      </c>
      <c r="DJ24">
        <v>0.29399999999999998</v>
      </c>
      <c r="DK24">
        <v>-7.9000000000000001E-2</v>
      </c>
      <c r="DL24">
        <v>2.5470000000000002</v>
      </c>
      <c r="DM24">
        <v>0.10199999999999999</v>
      </c>
      <c r="DN24">
        <v>419</v>
      </c>
      <c r="DO24">
        <v>18</v>
      </c>
      <c r="DP24">
        <v>0.11</v>
      </c>
      <c r="DQ24">
        <v>0.01</v>
      </c>
      <c r="DR24">
        <v>16.3496821193188</v>
      </c>
      <c r="DS24">
        <v>-7.8734251093767804E-2</v>
      </c>
      <c r="DT24">
        <v>0.12401371397601001</v>
      </c>
      <c r="DU24">
        <v>1</v>
      </c>
      <c r="DV24">
        <v>-21.264109999999999</v>
      </c>
      <c r="DW24">
        <v>-0.191153726362638</v>
      </c>
      <c r="DX24">
        <v>0.140808748189403</v>
      </c>
      <c r="DY24">
        <v>1</v>
      </c>
      <c r="DZ24">
        <v>4.0569236666666697</v>
      </c>
      <c r="EA24">
        <v>-1.83216907675856E-3</v>
      </c>
      <c r="EB24">
        <v>2.0626347306836101E-2</v>
      </c>
      <c r="EC24">
        <v>1</v>
      </c>
      <c r="ED24">
        <v>3</v>
      </c>
      <c r="EE24">
        <v>3</v>
      </c>
      <c r="EF24" t="s">
        <v>297</v>
      </c>
      <c r="EG24">
        <v>100</v>
      </c>
      <c r="EH24">
        <v>100</v>
      </c>
      <c r="EI24">
        <v>2.5470000000000002</v>
      </c>
      <c r="EJ24">
        <v>0.10199999999999999</v>
      </c>
      <c r="EK24">
        <v>2.25361904761911</v>
      </c>
      <c r="EL24">
        <v>0</v>
      </c>
      <c r="EM24">
        <v>0</v>
      </c>
      <c r="EN24">
        <v>0</v>
      </c>
      <c r="EO24">
        <v>0.18061000000000099</v>
      </c>
      <c r="EP24">
        <v>0</v>
      </c>
      <c r="EQ24">
        <v>0</v>
      </c>
      <c r="ER24">
        <v>0</v>
      </c>
      <c r="ES24">
        <v>-1</v>
      </c>
      <c r="ET24">
        <v>-1</v>
      </c>
      <c r="EU24">
        <v>-1</v>
      </c>
      <c r="EV24">
        <v>-1</v>
      </c>
      <c r="EW24">
        <v>10.199999999999999</v>
      </c>
      <c r="EX24">
        <v>10.199999999999999</v>
      </c>
      <c r="EY24">
        <v>2</v>
      </c>
      <c r="EZ24">
        <v>515.64700000000005</v>
      </c>
      <c r="FA24">
        <v>459.815</v>
      </c>
      <c r="FB24">
        <v>22.5977</v>
      </c>
      <c r="FC24">
        <v>37.036299999999997</v>
      </c>
      <c r="FD24">
        <v>30.000800000000002</v>
      </c>
      <c r="FE24">
        <v>36.804200000000002</v>
      </c>
      <c r="FF24">
        <v>36.750900000000001</v>
      </c>
      <c r="FG24">
        <v>22.352799999999998</v>
      </c>
      <c r="FH24">
        <v>17.862300000000001</v>
      </c>
      <c r="FI24">
        <v>5.9589699999999999</v>
      </c>
      <c r="FJ24">
        <v>22.599499999999999</v>
      </c>
      <c r="FK24">
        <v>419.46199999999999</v>
      </c>
      <c r="FL24">
        <v>17.8094</v>
      </c>
      <c r="FM24">
        <v>100.752</v>
      </c>
      <c r="FN24">
        <v>100.01300000000001</v>
      </c>
    </row>
    <row r="25" spans="1:170" x14ac:dyDescent="0.25">
      <c r="A25">
        <v>9</v>
      </c>
      <c r="B25">
        <v>1607971614.0999999</v>
      </c>
      <c r="C25">
        <v>752.59999990463302</v>
      </c>
      <c r="D25" t="s">
        <v>323</v>
      </c>
      <c r="E25" t="s">
        <v>324</v>
      </c>
      <c r="F25" t="s">
        <v>285</v>
      </c>
      <c r="G25" t="s">
        <v>286</v>
      </c>
      <c r="H25">
        <v>1607971606.0999999</v>
      </c>
      <c r="I25">
        <f t="shared" si="0"/>
        <v>2.9166282299731791E-3</v>
      </c>
      <c r="J25">
        <f t="shared" si="1"/>
        <v>18.742033508816029</v>
      </c>
      <c r="K25">
        <f t="shared" si="2"/>
        <v>499.45387096774198</v>
      </c>
      <c r="L25">
        <f t="shared" si="3"/>
        <v>302.38397161254528</v>
      </c>
      <c r="M25">
        <f t="shared" si="4"/>
        <v>31.045762334246049</v>
      </c>
      <c r="N25">
        <f t="shared" si="5"/>
        <v>51.278928880701301</v>
      </c>
      <c r="O25">
        <f t="shared" si="6"/>
        <v>0.16594120507289181</v>
      </c>
      <c r="P25">
        <f t="shared" si="7"/>
        <v>2.9740143742817873</v>
      </c>
      <c r="Q25">
        <f t="shared" si="8"/>
        <v>0.16096366996903522</v>
      </c>
      <c r="R25">
        <f t="shared" si="9"/>
        <v>0.10103706866310022</v>
      </c>
      <c r="S25">
        <f t="shared" si="10"/>
        <v>231.29009612990501</v>
      </c>
      <c r="T25">
        <f t="shared" si="11"/>
        <v>28.575840120997853</v>
      </c>
      <c r="U25">
        <f t="shared" si="12"/>
        <v>29.1771967741936</v>
      </c>
      <c r="V25">
        <f t="shared" si="13"/>
        <v>4.0631951469117071</v>
      </c>
      <c r="W25">
        <f t="shared" si="14"/>
        <v>59.629999779211538</v>
      </c>
      <c r="X25">
        <f t="shared" si="15"/>
        <v>2.2601247179534365</v>
      </c>
      <c r="Y25">
        <f t="shared" si="16"/>
        <v>3.7902477382556872</v>
      </c>
      <c r="Z25">
        <f t="shared" si="17"/>
        <v>1.8030704289582706</v>
      </c>
      <c r="AA25">
        <f t="shared" si="18"/>
        <v>-128.6233049418172</v>
      </c>
      <c r="AB25">
        <f t="shared" si="19"/>
        <v>-192.07571610096898</v>
      </c>
      <c r="AC25">
        <f t="shared" si="20"/>
        <v>-14.159314093393876</v>
      </c>
      <c r="AD25">
        <f t="shared" si="21"/>
        <v>-103.56823900627504</v>
      </c>
      <c r="AE25">
        <v>0</v>
      </c>
      <c r="AF25">
        <v>0</v>
      </c>
      <c r="AG25">
        <f t="shared" si="22"/>
        <v>1</v>
      </c>
      <c r="AH25">
        <f t="shared" si="23"/>
        <v>0</v>
      </c>
      <c r="AI25">
        <f t="shared" si="24"/>
        <v>54053.071144958907</v>
      </c>
      <c r="AJ25" t="s">
        <v>287</v>
      </c>
      <c r="AK25">
        <v>715.47692307692296</v>
      </c>
      <c r="AL25">
        <v>3262.08</v>
      </c>
      <c r="AM25">
        <f t="shared" si="25"/>
        <v>2546.603076923077</v>
      </c>
      <c r="AN25">
        <f t="shared" si="26"/>
        <v>0.78066849277855754</v>
      </c>
      <c r="AO25">
        <v>-0.57774747981622299</v>
      </c>
      <c r="AP25" t="s">
        <v>325</v>
      </c>
      <c r="AQ25">
        <v>911.2002</v>
      </c>
      <c r="AR25">
        <v>1122.22</v>
      </c>
      <c r="AS25">
        <f t="shared" si="27"/>
        <v>0.18803781789666918</v>
      </c>
      <c r="AT25">
        <v>0.5</v>
      </c>
      <c r="AU25">
        <f t="shared" si="28"/>
        <v>1180.1801504316429</v>
      </c>
      <c r="AV25">
        <f t="shared" si="29"/>
        <v>18.742033508816029</v>
      </c>
      <c r="AW25">
        <f t="shared" si="30"/>
        <v>110.95925010606446</v>
      </c>
      <c r="AX25">
        <f t="shared" si="31"/>
        <v>0.40691664735969774</v>
      </c>
      <c r="AY25">
        <f t="shared" si="32"/>
        <v>1.6370196517511478E-2</v>
      </c>
      <c r="AZ25">
        <f t="shared" si="33"/>
        <v>1.9068097164548838</v>
      </c>
      <c r="BA25" t="s">
        <v>326</v>
      </c>
      <c r="BB25">
        <v>665.57</v>
      </c>
      <c r="BC25">
        <f t="shared" si="34"/>
        <v>456.65</v>
      </c>
      <c r="BD25">
        <f t="shared" si="35"/>
        <v>0.46210401839483201</v>
      </c>
      <c r="BE25">
        <f t="shared" si="36"/>
        <v>0.82412931203808182</v>
      </c>
      <c r="BF25">
        <f t="shared" si="37"/>
        <v>0.51880366740675443</v>
      </c>
      <c r="BG25">
        <f t="shared" si="38"/>
        <v>0.84028014392626782</v>
      </c>
      <c r="BH25">
        <f t="shared" si="39"/>
        <v>1399.9941935483901</v>
      </c>
      <c r="BI25">
        <f t="shared" si="40"/>
        <v>1180.1801504316429</v>
      </c>
      <c r="BJ25">
        <f t="shared" si="41"/>
        <v>0.8429893180059469</v>
      </c>
      <c r="BK25">
        <f t="shared" si="42"/>
        <v>0.1959786360118938</v>
      </c>
      <c r="BL25">
        <v>6</v>
      </c>
      <c r="BM25">
        <v>0.5</v>
      </c>
      <c r="BN25" t="s">
        <v>290</v>
      </c>
      <c r="BO25">
        <v>2</v>
      </c>
      <c r="BP25">
        <v>1607971606.0999999</v>
      </c>
      <c r="BQ25">
        <v>499.45387096774198</v>
      </c>
      <c r="BR25">
        <v>523.69122580645205</v>
      </c>
      <c r="BS25">
        <v>22.013487096774199</v>
      </c>
      <c r="BT25">
        <v>18.590741935483901</v>
      </c>
      <c r="BU25">
        <v>496.90674193548398</v>
      </c>
      <c r="BV25">
        <v>21.911764516129001</v>
      </c>
      <c r="BW25">
        <v>500.023741935484</v>
      </c>
      <c r="BX25">
        <v>102.569967741935</v>
      </c>
      <c r="BY25">
        <v>0.10003215483871</v>
      </c>
      <c r="BZ25">
        <v>27.979232258064499</v>
      </c>
      <c r="CA25">
        <v>29.1771967741936</v>
      </c>
      <c r="CB25">
        <v>999.9</v>
      </c>
      <c r="CC25">
        <v>0</v>
      </c>
      <c r="CD25">
        <v>0</v>
      </c>
      <c r="CE25">
        <v>9998.7329032258094</v>
      </c>
      <c r="CF25">
        <v>0</v>
      </c>
      <c r="CG25">
        <v>1095.13064516129</v>
      </c>
      <c r="CH25">
        <v>1399.9941935483901</v>
      </c>
      <c r="CI25">
        <v>0.89999974193548404</v>
      </c>
      <c r="CJ25">
        <v>0.100000283870968</v>
      </c>
      <c r="CK25">
        <v>0</v>
      </c>
      <c r="CL25">
        <v>911.13683870967805</v>
      </c>
      <c r="CM25">
        <v>4.9997499999999997</v>
      </c>
      <c r="CN25">
        <v>12739.164516129</v>
      </c>
      <c r="CO25">
        <v>12178</v>
      </c>
      <c r="CP25">
        <v>49.0843548387097</v>
      </c>
      <c r="CQ25">
        <v>51.508000000000003</v>
      </c>
      <c r="CR25">
        <v>50.124806451612898</v>
      </c>
      <c r="CS25">
        <v>50.633000000000003</v>
      </c>
      <c r="CT25">
        <v>50.195129032258002</v>
      </c>
      <c r="CU25">
        <v>1255.4938709677399</v>
      </c>
      <c r="CV25">
        <v>139.500967741935</v>
      </c>
      <c r="CW25">
        <v>0</v>
      </c>
      <c r="CX25">
        <v>122.59999990463299</v>
      </c>
      <c r="CY25">
        <v>0</v>
      </c>
      <c r="CZ25">
        <v>911.2002</v>
      </c>
      <c r="DA25">
        <v>0.189692315442413</v>
      </c>
      <c r="DB25">
        <v>-11.0076923945158</v>
      </c>
      <c r="DC25">
        <v>12739.072</v>
      </c>
      <c r="DD25">
        <v>15</v>
      </c>
      <c r="DE25">
        <v>1607971517.0999999</v>
      </c>
      <c r="DF25" t="s">
        <v>322</v>
      </c>
      <c r="DG25">
        <v>1607971509.0999999</v>
      </c>
      <c r="DH25">
        <v>1607971517.0999999</v>
      </c>
      <c r="DI25">
        <v>4</v>
      </c>
      <c r="DJ25">
        <v>0.29399999999999998</v>
      </c>
      <c r="DK25">
        <v>-7.9000000000000001E-2</v>
      </c>
      <c r="DL25">
        <v>2.5470000000000002</v>
      </c>
      <c r="DM25">
        <v>0.10199999999999999</v>
      </c>
      <c r="DN25">
        <v>419</v>
      </c>
      <c r="DO25">
        <v>18</v>
      </c>
      <c r="DP25">
        <v>0.11</v>
      </c>
      <c r="DQ25">
        <v>0.01</v>
      </c>
      <c r="DR25">
        <v>18.753915063408201</v>
      </c>
      <c r="DS25">
        <v>-0.201508951068086</v>
      </c>
      <c r="DT25">
        <v>3.5581253951875801E-2</v>
      </c>
      <c r="DU25">
        <v>1</v>
      </c>
      <c r="DV25">
        <v>-24.23996</v>
      </c>
      <c r="DW25">
        <v>0.128019577308156</v>
      </c>
      <c r="DX25">
        <v>2.6722694474921801E-2</v>
      </c>
      <c r="DY25">
        <v>1</v>
      </c>
      <c r="DZ25">
        <v>3.4224426666666701</v>
      </c>
      <c r="EA25">
        <v>-7.60215350389324E-2</v>
      </c>
      <c r="EB25">
        <v>1.46944996361072E-2</v>
      </c>
      <c r="EC25">
        <v>1</v>
      </c>
      <c r="ED25">
        <v>3</v>
      </c>
      <c r="EE25">
        <v>3</v>
      </c>
      <c r="EF25" t="s">
        <v>297</v>
      </c>
      <c r="EG25">
        <v>100</v>
      </c>
      <c r="EH25">
        <v>100</v>
      </c>
      <c r="EI25">
        <v>2.5470000000000002</v>
      </c>
      <c r="EJ25">
        <v>0.1017</v>
      </c>
      <c r="EK25">
        <v>2.54725000000008</v>
      </c>
      <c r="EL25">
        <v>0</v>
      </c>
      <c r="EM25">
        <v>0</v>
      </c>
      <c r="EN25">
        <v>0</v>
      </c>
      <c r="EO25">
        <v>0.10172</v>
      </c>
      <c r="EP25">
        <v>0</v>
      </c>
      <c r="EQ25">
        <v>0</v>
      </c>
      <c r="ER25">
        <v>0</v>
      </c>
      <c r="ES25">
        <v>-1</v>
      </c>
      <c r="ET25">
        <v>-1</v>
      </c>
      <c r="EU25">
        <v>-1</v>
      </c>
      <c r="EV25">
        <v>-1</v>
      </c>
      <c r="EW25">
        <v>1.8</v>
      </c>
      <c r="EX25">
        <v>1.6</v>
      </c>
      <c r="EY25">
        <v>2</v>
      </c>
      <c r="EZ25">
        <v>515.51700000000005</v>
      </c>
      <c r="FA25">
        <v>459.68900000000002</v>
      </c>
      <c r="FB25">
        <v>22.5108</v>
      </c>
      <c r="FC25">
        <v>37.228000000000002</v>
      </c>
      <c r="FD25">
        <v>29.998999999999999</v>
      </c>
      <c r="FE25">
        <v>36.989899999999999</v>
      </c>
      <c r="FF25">
        <v>36.9238</v>
      </c>
      <c r="FG25">
        <v>26.615600000000001</v>
      </c>
      <c r="FH25">
        <v>10.826700000000001</v>
      </c>
      <c r="FI25">
        <v>5.80823</v>
      </c>
      <c r="FJ25">
        <v>22.5474</v>
      </c>
      <c r="FK25">
        <v>523.85400000000004</v>
      </c>
      <c r="FL25">
        <v>18.684200000000001</v>
      </c>
      <c r="FM25">
        <v>100.723</v>
      </c>
      <c r="FN25">
        <v>99.9816</v>
      </c>
    </row>
    <row r="26" spans="1:170" x14ac:dyDescent="0.25">
      <c r="A26">
        <v>10</v>
      </c>
      <c r="B26">
        <v>1607971681.0999999</v>
      </c>
      <c r="C26">
        <v>819.59999990463302</v>
      </c>
      <c r="D26" t="s">
        <v>327</v>
      </c>
      <c r="E26" t="s">
        <v>328</v>
      </c>
      <c r="F26" t="s">
        <v>285</v>
      </c>
      <c r="G26" t="s">
        <v>286</v>
      </c>
      <c r="H26">
        <v>1607971673.3499999</v>
      </c>
      <c r="I26">
        <f t="shared" si="0"/>
        <v>3.2112159297491153E-3</v>
      </c>
      <c r="J26">
        <f t="shared" si="1"/>
        <v>21.867785790103124</v>
      </c>
      <c r="K26">
        <f t="shared" si="2"/>
        <v>596.99323333333302</v>
      </c>
      <c r="L26">
        <f t="shared" si="3"/>
        <v>389.1660247961936</v>
      </c>
      <c r="M26">
        <f t="shared" si="4"/>
        <v>39.95848233649896</v>
      </c>
      <c r="N26">
        <f t="shared" si="5"/>
        <v>61.297600636263752</v>
      </c>
      <c r="O26">
        <f t="shared" si="6"/>
        <v>0.18589872776582184</v>
      </c>
      <c r="P26">
        <f t="shared" si="7"/>
        <v>2.9744528963215799</v>
      </c>
      <c r="Q26">
        <f t="shared" si="8"/>
        <v>0.17967695887183305</v>
      </c>
      <c r="R26">
        <f t="shared" si="9"/>
        <v>0.11283975334442259</v>
      </c>
      <c r="S26">
        <f t="shared" si="10"/>
        <v>231.29668023139138</v>
      </c>
      <c r="T26">
        <f t="shared" si="11"/>
        <v>28.397010543515634</v>
      </c>
      <c r="U26">
        <f t="shared" si="12"/>
        <v>28.992606666666699</v>
      </c>
      <c r="V26">
        <f t="shared" si="13"/>
        <v>4.0200525019807216</v>
      </c>
      <c r="W26">
        <f t="shared" si="14"/>
        <v>59.481217149572132</v>
      </c>
      <c r="X26">
        <f t="shared" si="15"/>
        <v>2.240937333994073</v>
      </c>
      <c r="Y26">
        <f t="shared" si="16"/>
        <v>3.7674705417661292</v>
      </c>
      <c r="Z26">
        <f t="shared" si="17"/>
        <v>1.7791151679866486</v>
      </c>
      <c r="AA26">
        <f t="shared" si="18"/>
        <v>-141.614622501936</v>
      </c>
      <c r="AB26">
        <f t="shared" si="19"/>
        <v>-179.07470348313572</v>
      </c>
      <c r="AC26">
        <f t="shared" si="20"/>
        <v>-13.180067465663825</v>
      </c>
      <c r="AD26">
        <f t="shared" si="21"/>
        <v>-102.57271321934417</v>
      </c>
      <c r="AE26">
        <v>0</v>
      </c>
      <c r="AF26">
        <v>0</v>
      </c>
      <c r="AG26">
        <f t="shared" si="22"/>
        <v>1</v>
      </c>
      <c r="AH26">
        <f t="shared" si="23"/>
        <v>0</v>
      </c>
      <c r="AI26">
        <f t="shared" si="24"/>
        <v>54084.658378048545</v>
      </c>
      <c r="AJ26" t="s">
        <v>287</v>
      </c>
      <c r="AK26">
        <v>715.47692307692296</v>
      </c>
      <c r="AL26">
        <v>3262.08</v>
      </c>
      <c r="AM26">
        <f t="shared" si="25"/>
        <v>2546.603076923077</v>
      </c>
      <c r="AN26">
        <f t="shared" si="26"/>
        <v>0.78066849277855754</v>
      </c>
      <c r="AO26">
        <v>-0.57774747981622299</v>
      </c>
      <c r="AP26" t="s">
        <v>329</v>
      </c>
      <c r="AQ26">
        <v>936.15088461538505</v>
      </c>
      <c r="AR26">
        <v>1157.82</v>
      </c>
      <c r="AS26">
        <f t="shared" si="27"/>
        <v>0.19145386621807781</v>
      </c>
      <c r="AT26">
        <v>0.5</v>
      </c>
      <c r="AU26">
        <f t="shared" si="28"/>
        <v>1180.2129557650396</v>
      </c>
      <c r="AV26">
        <f t="shared" si="29"/>
        <v>21.867785790103124</v>
      </c>
      <c r="AW26">
        <f t="shared" si="30"/>
        <v>112.97816667094104</v>
      </c>
      <c r="AX26">
        <f t="shared" si="31"/>
        <v>0.41722374807828499</v>
      </c>
      <c r="AY26">
        <f t="shared" si="32"/>
        <v>1.9018206129901079E-2</v>
      </c>
      <c r="AZ26">
        <f t="shared" si="33"/>
        <v>1.8174327615691561</v>
      </c>
      <c r="BA26" t="s">
        <v>330</v>
      </c>
      <c r="BB26">
        <v>674.75</v>
      </c>
      <c r="BC26">
        <f t="shared" si="34"/>
        <v>483.06999999999994</v>
      </c>
      <c r="BD26">
        <f t="shared" si="35"/>
        <v>0.45887576414311571</v>
      </c>
      <c r="BE26">
        <f t="shared" si="36"/>
        <v>0.81329401351972896</v>
      </c>
      <c r="BF26">
        <f t="shared" si="37"/>
        <v>0.50112486653241539</v>
      </c>
      <c r="BG26">
        <f t="shared" si="38"/>
        <v>0.82630073727173214</v>
      </c>
      <c r="BH26">
        <f t="shared" si="39"/>
        <v>1400.0329999999999</v>
      </c>
      <c r="BI26">
        <f t="shared" si="40"/>
        <v>1180.2129557650396</v>
      </c>
      <c r="BJ26">
        <f t="shared" si="41"/>
        <v>0.84298938365384224</v>
      </c>
      <c r="BK26">
        <f t="shared" si="42"/>
        <v>0.19597876730768463</v>
      </c>
      <c r="BL26">
        <v>6</v>
      </c>
      <c r="BM26">
        <v>0.5</v>
      </c>
      <c r="BN26" t="s">
        <v>290</v>
      </c>
      <c r="BO26">
        <v>2</v>
      </c>
      <c r="BP26">
        <v>1607971673.3499999</v>
      </c>
      <c r="BQ26">
        <v>596.99323333333302</v>
      </c>
      <c r="BR26">
        <v>625.53380000000004</v>
      </c>
      <c r="BS26">
        <v>21.82507</v>
      </c>
      <c r="BT26">
        <v>18.055879999999998</v>
      </c>
      <c r="BU26">
        <v>594.44593333333296</v>
      </c>
      <c r="BV26">
        <v>21.7233466666667</v>
      </c>
      <c r="BW26">
        <v>500.02216666666698</v>
      </c>
      <c r="BX26">
        <v>102.5772</v>
      </c>
      <c r="BY26">
        <v>0.10001175666666701</v>
      </c>
      <c r="BZ26">
        <v>27.875893333333298</v>
      </c>
      <c r="CA26">
        <v>28.992606666666699</v>
      </c>
      <c r="CB26">
        <v>999.9</v>
      </c>
      <c r="CC26">
        <v>0</v>
      </c>
      <c r="CD26">
        <v>0</v>
      </c>
      <c r="CE26">
        <v>10000.5083333333</v>
      </c>
      <c r="CF26">
        <v>0</v>
      </c>
      <c r="CG26">
        <v>1095.1123333333301</v>
      </c>
      <c r="CH26">
        <v>1400.0329999999999</v>
      </c>
      <c r="CI26">
        <v>0.89999733333333298</v>
      </c>
      <c r="CJ26">
        <v>0.100002666666667</v>
      </c>
      <c r="CK26">
        <v>0</v>
      </c>
      <c r="CL26">
        <v>936.17046666666704</v>
      </c>
      <c r="CM26">
        <v>4.9997499999999997</v>
      </c>
      <c r="CN26">
        <v>13068.8766666667</v>
      </c>
      <c r="CO26">
        <v>12178.33</v>
      </c>
      <c r="CP26">
        <v>48.837233333333302</v>
      </c>
      <c r="CQ26">
        <v>51.3162666666666</v>
      </c>
      <c r="CR26">
        <v>49.910133333333299</v>
      </c>
      <c r="CS26">
        <v>50.3622333333333</v>
      </c>
      <c r="CT26">
        <v>50.030999999999999</v>
      </c>
      <c r="CU26">
        <v>1255.5266666666701</v>
      </c>
      <c r="CV26">
        <v>139.50800000000001</v>
      </c>
      <c r="CW26">
        <v>0</v>
      </c>
      <c r="CX26">
        <v>66.100000143051105</v>
      </c>
      <c r="CY26">
        <v>0</v>
      </c>
      <c r="CZ26">
        <v>936.15088461538505</v>
      </c>
      <c r="DA26">
        <v>-5.0130940230621803</v>
      </c>
      <c r="DB26">
        <v>-99.073504335806007</v>
      </c>
      <c r="DC26">
        <v>13068.7961538462</v>
      </c>
      <c r="DD26">
        <v>15</v>
      </c>
      <c r="DE26">
        <v>1607971517.0999999</v>
      </c>
      <c r="DF26" t="s">
        <v>322</v>
      </c>
      <c r="DG26">
        <v>1607971509.0999999</v>
      </c>
      <c r="DH26">
        <v>1607971517.0999999</v>
      </c>
      <c r="DI26">
        <v>4</v>
      </c>
      <c r="DJ26">
        <v>0.29399999999999998</v>
      </c>
      <c r="DK26">
        <v>-7.9000000000000001E-2</v>
      </c>
      <c r="DL26">
        <v>2.5470000000000002</v>
      </c>
      <c r="DM26">
        <v>0.10199999999999999</v>
      </c>
      <c r="DN26">
        <v>419</v>
      </c>
      <c r="DO26">
        <v>18</v>
      </c>
      <c r="DP26">
        <v>0.11</v>
      </c>
      <c r="DQ26">
        <v>0.01</v>
      </c>
      <c r="DR26">
        <v>21.8668421383232</v>
      </c>
      <c r="DS26">
        <v>0.49173829152363702</v>
      </c>
      <c r="DT26">
        <v>0.16292377662987501</v>
      </c>
      <c r="DU26">
        <v>1</v>
      </c>
      <c r="DV26">
        <v>-28.541250000000002</v>
      </c>
      <c r="DW26">
        <v>-5.1547942157991203E-2</v>
      </c>
      <c r="DX26">
        <v>0.19167528053107599</v>
      </c>
      <c r="DY26">
        <v>1</v>
      </c>
      <c r="DZ26">
        <v>3.7689923333333302</v>
      </c>
      <c r="EA26">
        <v>1.22512124582805E-2</v>
      </c>
      <c r="EB26">
        <v>1.2664587987332801E-3</v>
      </c>
      <c r="EC26">
        <v>1</v>
      </c>
      <c r="ED26">
        <v>3</v>
      </c>
      <c r="EE26">
        <v>3</v>
      </c>
      <c r="EF26" t="s">
        <v>297</v>
      </c>
      <c r="EG26">
        <v>100</v>
      </c>
      <c r="EH26">
        <v>100</v>
      </c>
      <c r="EI26">
        <v>2.548</v>
      </c>
      <c r="EJ26">
        <v>0.1017</v>
      </c>
      <c r="EK26">
        <v>2.54725000000008</v>
      </c>
      <c r="EL26">
        <v>0</v>
      </c>
      <c r="EM26">
        <v>0</v>
      </c>
      <c r="EN26">
        <v>0</v>
      </c>
      <c r="EO26">
        <v>0.10172</v>
      </c>
      <c r="EP26">
        <v>0</v>
      </c>
      <c r="EQ26">
        <v>0</v>
      </c>
      <c r="ER26">
        <v>0</v>
      </c>
      <c r="ES26">
        <v>-1</v>
      </c>
      <c r="ET26">
        <v>-1</v>
      </c>
      <c r="EU26">
        <v>-1</v>
      </c>
      <c r="EV26">
        <v>-1</v>
      </c>
      <c r="EW26">
        <v>2.9</v>
      </c>
      <c r="EX26">
        <v>2.7</v>
      </c>
      <c r="EY26">
        <v>2</v>
      </c>
      <c r="EZ26">
        <v>515.35500000000002</v>
      </c>
      <c r="FA26">
        <v>460.92599999999999</v>
      </c>
      <c r="FB26">
        <v>23.187999999999999</v>
      </c>
      <c r="FC26">
        <v>37.017499999999998</v>
      </c>
      <c r="FD26">
        <v>29.996200000000002</v>
      </c>
      <c r="FE26">
        <v>36.844000000000001</v>
      </c>
      <c r="FF26">
        <v>36.765900000000002</v>
      </c>
      <c r="FG26">
        <v>30.631699999999999</v>
      </c>
      <c r="FH26">
        <v>12.610099999999999</v>
      </c>
      <c r="FI26">
        <v>5.43506</v>
      </c>
      <c r="FJ26">
        <v>23.232500000000002</v>
      </c>
      <c r="FK26">
        <v>626.35799999999995</v>
      </c>
      <c r="FL26">
        <v>17.963100000000001</v>
      </c>
      <c r="FM26">
        <v>100.794</v>
      </c>
      <c r="FN26">
        <v>100.05500000000001</v>
      </c>
    </row>
    <row r="27" spans="1:170" x14ac:dyDescent="0.25">
      <c r="A27">
        <v>11</v>
      </c>
      <c r="B27">
        <v>1607971801.5999999</v>
      </c>
      <c r="C27">
        <v>940.09999990463302</v>
      </c>
      <c r="D27" t="s">
        <v>331</v>
      </c>
      <c r="E27" t="s">
        <v>332</v>
      </c>
      <c r="F27" t="s">
        <v>285</v>
      </c>
      <c r="G27" t="s">
        <v>286</v>
      </c>
      <c r="H27">
        <v>1607971793.5999999</v>
      </c>
      <c r="I27">
        <f t="shared" si="0"/>
        <v>2.3407265940066104E-3</v>
      </c>
      <c r="J27">
        <f t="shared" si="1"/>
        <v>21.994479803847437</v>
      </c>
      <c r="K27">
        <f t="shared" si="2"/>
        <v>700.07348387096795</v>
      </c>
      <c r="L27">
        <f t="shared" si="3"/>
        <v>409.9429453992546</v>
      </c>
      <c r="M27">
        <f t="shared" si="4"/>
        <v>42.094689943722784</v>
      </c>
      <c r="N27">
        <f t="shared" si="5"/>
        <v>71.886530972423941</v>
      </c>
      <c r="O27">
        <f t="shared" si="6"/>
        <v>0.13114837824715669</v>
      </c>
      <c r="P27">
        <f t="shared" si="7"/>
        <v>2.9745477863085981</v>
      </c>
      <c r="Q27">
        <f t="shared" si="8"/>
        <v>0.12801864572539032</v>
      </c>
      <c r="R27">
        <f t="shared" si="9"/>
        <v>8.0286626890216206E-2</v>
      </c>
      <c r="S27">
        <f t="shared" si="10"/>
        <v>231.28824896327802</v>
      </c>
      <c r="T27">
        <f t="shared" si="11"/>
        <v>28.743726101665182</v>
      </c>
      <c r="U27">
        <f t="shared" si="12"/>
        <v>29.042135483871</v>
      </c>
      <c r="V27">
        <f t="shared" si="13"/>
        <v>4.0315890494379856</v>
      </c>
      <c r="W27">
        <f t="shared" si="14"/>
        <v>58.268509249501044</v>
      </c>
      <c r="X27">
        <f t="shared" si="15"/>
        <v>2.2111549277023519</v>
      </c>
      <c r="Y27">
        <f t="shared" si="16"/>
        <v>3.7947683168525304</v>
      </c>
      <c r="Z27">
        <f t="shared" si="17"/>
        <v>1.8204341217356337</v>
      </c>
      <c r="AA27">
        <f t="shared" si="18"/>
        <v>-103.22604279569151</v>
      </c>
      <c r="AB27">
        <f t="shared" si="19"/>
        <v>-167.17255768194022</v>
      </c>
      <c r="AC27">
        <f t="shared" si="20"/>
        <v>-12.314274562841264</v>
      </c>
      <c r="AD27">
        <f t="shared" si="21"/>
        <v>-51.424626077194972</v>
      </c>
      <c r="AE27">
        <v>0</v>
      </c>
      <c r="AF27">
        <v>0</v>
      </c>
      <c r="AG27">
        <f t="shared" si="22"/>
        <v>1</v>
      </c>
      <c r="AH27">
        <f t="shared" si="23"/>
        <v>0</v>
      </c>
      <c r="AI27">
        <f t="shared" si="24"/>
        <v>54065.352383913108</v>
      </c>
      <c r="AJ27" t="s">
        <v>287</v>
      </c>
      <c r="AK27">
        <v>715.47692307692296</v>
      </c>
      <c r="AL27">
        <v>3262.08</v>
      </c>
      <c r="AM27">
        <f t="shared" si="25"/>
        <v>2546.603076923077</v>
      </c>
      <c r="AN27">
        <f t="shared" si="26"/>
        <v>0.78066849277855754</v>
      </c>
      <c r="AO27">
        <v>-0.57774747981622299</v>
      </c>
      <c r="AP27" t="s">
        <v>333</v>
      </c>
      <c r="AQ27">
        <v>932.04507692307698</v>
      </c>
      <c r="AR27">
        <v>1148.58</v>
      </c>
      <c r="AS27">
        <f t="shared" si="27"/>
        <v>0.18852402364391074</v>
      </c>
      <c r="AT27">
        <v>0.5</v>
      </c>
      <c r="AU27">
        <f t="shared" si="28"/>
        <v>1180.1716168763458</v>
      </c>
      <c r="AV27">
        <f t="shared" si="29"/>
        <v>21.994479803847437</v>
      </c>
      <c r="AW27">
        <f t="shared" si="30"/>
        <v>111.24535090193429</v>
      </c>
      <c r="AX27">
        <f t="shared" si="31"/>
        <v>0.41425934632328615</v>
      </c>
      <c r="AY27">
        <f t="shared" si="32"/>
        <v>1.9126224492169514E-2</v>
      </c>
      <c r="AZ27">
        <f t="shared" si="33"/>
        <v>1.8400982082223267</v>
      </c>
      <c r="BA27" t="s">
        <v>334</v>
      </c>
      <c r="BB27">
        <v>672.77</v>
      </c>
      <c r="BC27">
        <f t="shared" si="34"/>
        <v>475.80999999999995</v>
      </c>
      <c r="BD27">
        <f t="shared" si="35"/>
        <v>0.45508695293693485</v>
      </c>
      <c r="BE27">
        <f t="shared" si="36"/>
        <v>0.81624062008797715</v>
      </c>
      <c r="BF27">
        <f t="shared" si="37"/>
        <v>0.49996163641982511</v>
      </c>
      <c r="BG27">
        <f t="shared" si="38"/>
        <v>0.82992910012251608</v>
      </c>
      <c r="BH27">
        <f t="shared" si="39"/>
        <v>1399.9841935483901</v>
      </c>
      <c r="BI27">
        <f t="shared" si="40"/>
        <v>1180.1716168763458</v>
      </c>
      <c r="BJ27">
        <f t="shared" si="41"/>
        <v>0.84298924396074149</v>
      </c>
      <c r="BK27">
        <f t="shared" si="42"/>
        <v>0.19597848792148304</v>
      </c>
      <c r="BL27">
        <v>6</v>
      </c>
      <c r="BM27">
        <v>0.5</v>
      </c>
      <c r="BN27" t="s">
        <v>290</v>
      </c>
      <c r="BO27">
        <v>2</v>
      </c>
      <c r="BP27">
        <v>1607971793.5999999</v>
      </c>
      <c r="BQ27">
        <v>700.07348387096795</v>
      </c>
      <c r="BR27">
        <v>728.43264516129</v>
      </c>
      <c r="BS27">
        <v>21.533532258064501</v>
      </c>
      <c r="BT27">
        <v>18.7852064516129</v>
      </c>
      <c r="BU27">
        <v>697.52612903225804</v>
      </c>
      <c r="BV27">
        <v>21.4318225806452</v>
      </c>
      <c r="BW27">
        <v>500.011129032258</v>
      </c>
      <c r="BX27">
        <v>102.584290322581</v>
      </c>
      <c r="BY27">
        <v>9.9974441935483896E-2</v>
      </c>
      <c r="BZ27">
        <v>27.9996774193548</v>
      </c>
      <c r="CA27">
        <v>29.042135483871</v>
      </c>
      <c r="CB27">
        <v>999.9</v>
      </c>
      <c r="CC27">
        <v>0</v>
      </c>
      <c r="CD27">
        <v>0</v>
      </c>
      <c r="CE27">
        <v>10000.3538709677</v>
      </c>
      <c r="CF27">
        <v>0</v>
      </c>
      <c r="CG27">
        <v>1099.8941935483899</v>
      </c>
      <c r="CH27">
        <v>1399.9841935483901</v>
      </c>
      <c r="CI27">
        <v>0.900001580645161</v>
      </c>
      <c r="CJ27">
        <v>9.9998441935483906E-2</v>
      </c>
      <c r="CK27">
        <v>0</v>
      </c>
      <c r="CL27">
        <v>932.07712903225797</v>
      </c>
      <c r="CM27">
        <v>4.9997499999999997</v>
      </c>
      <c r="CN27">
        <v>12993.864516129001</v>
      </c>
      <c r="CO27">
        <v>12177.9</v>
      </c>
      <c r="CP27">
        <v>48.436999999999998</v>
      </c>
      <c r="CQ27">
        <v>50.883000000000003</v>
      </c>
      <c r="CR27">
        <v>49.508000000000003</v>
      </c>
      <c r="CS27">
        <v>49.930999999999997</v>
      </c>
      <c r="CT27">
        <v>49.602645161290297</v>
      </c>
      <c r="CU27">
        <v>1255.48774193548</v>
      </c>
      <c r="CV27">
        <v>139.496451612903</v>
      </c>
      <c r="CW27">
        <v>0</v>
      </c>
      <c r="CX27">
        <v>119.5</v>
      </c>
      <c r="CY27">
        <v>0</v>
      </c>
      <c r="CZ27">
        <v>932.04507692307698</v>
      </c>
      <c r="DA27">
        <v>-12.225230757636</v>
      </c>
      <c r="DB27">
        <v>-166.683760708238</v>
      </c>
      <c r="DC27">
        <v>12993.05</v>
      </c>
      <c r="DD27">
        <v>15</v>
      </c>
      <c r="DE27">
        <v>1607971517.0999999</v>
      </c>
      <c r="DF27" t="s">
        <v>322</v>
      </c>
      <c r="DG27">
        <v>1607971509.0999999</v>
      </c>
      <c r="DH27">
        <v>1607971517.0999999</v>
      </c>
      <c r="DI27">
        <v>4</v>
      </c>
      <c r="DJ27">
        <v>0.29399999999999998</v>
      </c>
      <c r="DK27">
        <v>-7.9000000000000001E-2</v>
      </c>
      <c r="DL27">
        <v>2.5470000000000002</v>
      </c>
      <c r="DM27">
        <v>0.10199999999999999</v>
      </c>
      <c r="DN27">
        <v>419</v>
      </c>
      <c r="DO27">
        <v>18</v>
      </c>
      <c r="DP27">
        <v>0.11</v>
      </c>
      <c r="DQ27">
        <v>0.01</v>
      </c>
      <c r="DR27">
        <v>21.9964690647388</v>
      </c>
      <c r="DS27">
        <v>-1.11337225165225</v>
      </c>
      <c r="DT27">
        <v>0.192818656867878</v>
      </c>
      <c r="DU27">
        <v>0</v>
      </c>
      <c r="DV27">
        <v>-28.361599999999999</v>
      </c>
      <c r="DW27">
        <v>1.93281957730814</v>
      </c>
      <c r="DX27">
        <v>0.23161576659056199</v>
      </c>
      <c r="DY27">
        <v>0</v>
      </c>
      <c r="DZ27">
        <v>2.7469990000000002</v>
      </c>
      <c r="EA27">
        <v>-0.16842954393770601</v>
      </c>
      <c r="EB27">
        <v>2.5191913695999098E-2</v>
      </c>
      <c r="EC27">
        <v>1</v>
      </c>
      <c r="ED27">
        <v>1</v>
      </c>
      <c r="EE27">
        <v>3</v>
      </c>
      <c r="EF27" t="s">
        <v>292</v>
      </c>
      <c r="EG27">
        <v>100</v>
      </c>
      <c r="EH27">
        <v>100</v>
      </c>
      <c r="EI27">
        <v>2.5470000000000002</v>
      </c>
      <c r="EJ27">
        <v>0.1017</v>
      </c>
      <c r="EK27">
        <v>2.54725000000008</v>
      </c>
      <c r="EL27">
        <v>0</v>
      </c>
      <c r="EM27">
        <v>0</v>
      </c>
      <c r="EN27">
        <v>0</v>
      </c>
      <c r="EO27">
        <v>0.10172</v>
      </c>
      <c r="EP27">
        <v>0</v>
      </c>
      <c r="EQ27">
        <v>0</v>
      </c>
      <c r="ER27">
        <v>0</v>
      </c>
      <c r="ES27">
        <v>-1</v>
      </c>
      <c r="ET27">
        <v>-1</v>
      </c>
      <c r="EU27">
        <v>-1</v>
      </c>
      <c r="EV27">
        <v>-1</v>
      </c>
      <c r="EW27">
        <v>4.9000000000000004</v>
      </c>
      <c r="EX27">
        <v>4.7</v>
      </c>
      <c r="EY27">
        <v>2</v>
      </c>
      <c r="EZ27">
        <v>515.149</v>
      </c>
      <c r="FA27">
        <v>464.93099999999998</v>
      </c>
      <c r="FB27">
        <v>22.9056</v>
      </c>
      <c r="FC27">
        <v>36.259700000000002</v>
      </c>
      <c r="FD27">
        <v>29.9969</v>
      </c>
      <c r="FE27">
        <v>36.308799999999998</v>
      </c>
      <c r="FF27">
        <v>36.290399999999998</v>
      </c>
      <c r="FG27">
        <v>34.524299999999997</v>
      </c>
      <c r="FH27">
        <v>0</v>
      </c>
      <c r="FI27">
        <v>6.1980300000000002</v>
      </c>
      <c r="FJ27">
        <v>22.973600000000001</v>
      </c>
      <c r="FK27">
        <v>728.15800000000002</v>
      </c>
      <c r="FL27">
        <v>19.0732</v>
      </c>
      <c r="FM27">
        <v>100.92400000000001</v>
      </c>
      <c r="FN27">
        <v>100.199</v>
      </c>
    </row>
    <row r="28" spans="1:170" x14ac:dyDescent="0.25">
      <c r="A28">
        <v>12</v>
      </c>
      <c r="B28">
        <v>1607971869.0999999</v>
      </c>
      <c r="C28">
        <v>1007.59999990463</v>
      </c>
      <c r="D28" t="s">
        <v>335</v>
      </c>
      <c r="E28" t="s">
        <v>336</v>
      </c>
      <c r="F28" t="s">
        <v>285</v>
      </c>
      <c r="G28" t="s">
        <v>286</v>
      </c>
      <c r="H28">
        <v>1607971861.0999999</v>
      </c>
      <c r="I28">
        <f t="shared" si="0"/>
        <v>2.4052018101510808E-3</v>
      </c>
      <c r="J28">
        <f t="shared" si="1"/>
        <v>24.360521190652996</v>
      </c>
      <c r="K28">
        <f t="shared" si="2"/>
        <v>797.15709677419295</v>
      </c>
      <c r="L28">
        <f t="shared" si="3"/>
        <v>482.14747575425639</v>
      </c>
      <c r="M28">
        <f t="shared" si="4"/>
        <v>49.508994669483343</v>
      </c>
      <c r="N28">
        <f t="shared" si="5"/>
        <v>81.855549265697732</v>
      </c>
      <c r="O28">
        <f t="shared" si="6"/>
        <v>0.13436861664994357</v>
      </c>
      <c r="P28">
        <f t="shared" si="7"/>
        <v>2.9744063254511222</v>
      </c>
      <c r="Q28">
        <f t="shared" si="8"/>
        <v>0.13108522165162573</v>
      </c>
      <c r="R28">
        <f t="shared" si="9"/>
        <v>8.2216581016120366E-2</v>
      </c>
      <c r="S28">
        <f t="shared" si="10"/>
        <v>231.29728922545513</v>
      </c>
      <c r="T28">
        <f t="shared" si="11"/>
        <v>28.718237221644273</v>
      </c>
      <c r="U28">
        <f t="shared" si="12"/>
        <v>29.098319354838701</v>
      </c>
      <c r="V28">
        <f t="shared" si="13"/>
        <v>4.0447106689256298</v>
      </c>
      <c r="W28">
        <f t="shared" si="14"/>
        <v>58.481745230491754</v>
      </c>
      <c r="X28">
        <f t="shared" si="15"/>
        <v>2.2180751240112806</v>
      </c>
      <c r="Y28">
        <f t="shared" si="16"/>
        <v>3.7927649307818534</v>
      </c>
      <c r="Z28">
        <f t="shared" si="17"/>
        <v>1.8266355449143492</v>
      </c>
      <c r="AA28">
        <f t="shared" si="18"/>
        <v>-106.06939982766266</v>
      </c>
      <c r="AB28">
        <f t="shared" si="19"/>
        <v>-177.62655589188964</v>
      </c>
      <c r="AC28">
        <f t="shared" si="20"/>
        <v>-13.088032789106169</v>
      </c>
      <c r="AD28">
        <f t="shared" si="21"/>
        <v>-65.486699283203336</v>
      </c>
      <c r="AE28">
        <v>0</v>
      </c>
      <c r="AF28">
        <v>0</v>
      </c>
      <c r="AG28">
        <f t="shared" si="22"/>
        <v>1</v>
      </c>
      <c r="AH28">
        <f t="shared" si="23"/>
        <v>0</v>
      </c>
      <c r="AI28">
        <f t="shared" si="24"/>
        <v>54062.831547173548</v>
      </c>
      <c r="AJ28" t="s">
        <v>287</v>
      </c>
      <c r="AK28">
        <v>715.47692307692296</v>
      </c>
      <c r="AL28">
        <v>3262.08</v>
      </c>
      <c r="AM28">
        <f t="shared" si="25"/>
        <v>2546.603076923077</v>
      </c>
      <c r="AN28">
        <f t="shared" si="26"/>
        <v>0.78066849277855754</v>
      </c>
      <c r="AO28">
        <v>-0.57774747981622299</v>
      </c>
      <c r="AP28" t="s">
        <v>337</v>
      </c>
      <c r="AQ28">
        <v>943.91034615384604</v>
      </c>
      <c r="AR28">
        <v>1168.42</v>
      </c>
      <c r="AS28">
        <f t="shared" si="27"/>
        <v>0.192148075046776</v>
      </c>
      <c r="AT28">
        <v>0.5</v>
      </c>
      <c r="AU28">
        <f t="shared" si="28"/>
        <v>1180.2166168763677</v>
      </c>
      <c r="AV28">
        <f t="shared" si="29"/>
        <v>24.360521190652996</v>
      </c>
      <c r="AW28">
        <f t="shared" si="30"/>
        <v>113.38817553550619</v>
      </c>
      <c r="AX28">
        <f t="shared" si="31"/>
        <v>0.42023416237311934</v>
      </c>
      <c r="AY28">
        <f t="shared" si="32"/>
        <v>2.1130247035897821E-2</v>
      </c>
      <c r="AZ28">
        <f t="shared" si="33"/>
        <v>1.7918727854709777</v>
      </c>
      <c r="BA28" t="s">
        <v>338</v>
      </c>
      <c r="BB28">
        <v>677.41</v>
      </c>
      <c r="BC28">
        <f t="shared" si="34"/>
        <v>491.0100000000001</v>
      </c>
      <c r="BD28">
        <f t="shared" si="35"/>
        <v>0.45724049173367953</v>
      </c>
      <c r="BE28">
        <f t="shared" si="36"/>
        <v>0.81002990710612954</v>
      </c>
      <c r="BF28">
        <f t="shared" si="37"/>
        <v>0.49566858460733754</v>
      </c>
      <c r="BG28">
        <f t="shared" si="38"/>
        <v>0.82213832967234779</v>
      </c>
      <c r="BH28">
        <f t="shared" si="39"/>
        <v>1400.03741935484</v>
      </c>
      <c r="BI28">
        <f t="shared" si="40"/>
        <v>1180.2166168763677</v>
      </c>
      <c r="BJ28">
        <f t="shared" si="41"/>
        <v>0.84298933768515316</v>
      </c>
      <c r="BK28">
        <f t="shared" si="42"/>
        <v>0.19597867537030655</v>
      </c>
      <c r="BL28">
        <v>6</v>
      </c>
      <c r="BM28">
        <v>0.5</v>
      </c>
      <c r="BN28" t="s">
        <v>290</v>
      </c>
      <c r="BO28">
        <v>2</v>
      </c>
      <c r="BP28">
        <v>1607971861.0999999</v>
      </c>
      <c r="BQ28">
        <v>797.15709677419295</v>
      </c>
      <c r="BR28">
        <v>828.68932258064501</v>
      </c>
      <c r="BS28">
        <v>21.600909677419398</v>
      </c>
      <c r="BT28">
        <v>18.7771193548387</v>
      </c>
      <c r="BU28">
        <v>794.609838709678</v>
      </c>
      <c r="BV28">
        <v>21.499193548387101</v>
      </c>
      <c r="BW28">
        <v>500.01883870967703</v>
      </c>
      <c r="BX28">
        <v>102.58435483871</v>
      </c>
      <c r="BY28">
        <v>9.9983790322580604E-2</v>
      </c>
      <c r="BZ28">
        <v>27.990619354838699</v>
      </c>
      <c r="CA28">
        <v>29.098319354838701</v>
      </c>
      <c r="CB28">
        <v>999.9</v>
      </c>
      <c r="CC28">
        <v>0</v>
      </c>
      <c r="CD28">
        <v>0</v>
      </c>
      <c r="CE28">
        <v>9999.5474193548398</v>
      </c>
      <c r="CF28">
        <v>0</v>
      </c>
      <c r="CG28">
        <v>1100.9429032258099</v>
      </c>
      <c r="CH28">
        <v>1400.03741935484</v>
      </c>
      <c r="CI28">
        <v>0.89999838709677404</v>
      </c>
      <c r="CJ28">
        <v>0.100001580645161</v>
      </c>
      <c r="CK28">
        <v>0</v>
      </c>
      <c r="CL28">
        <v>944.02677419354904</v>
      </c>
      <c r="CM28">
        <v>4.9997499999999997</v>
      </c>
      <c r="CN28">
        <v>13159.3096774194</v>
      </c>
      <c r="CO28">
        <v>12178.370967741899</v>
      </c>
      <c r="CP28">
        <v>48.436999999999998</v>
      </c>
      <c r="CQ28">
        <v>50.811999999999998</v>
      </c>
      <c r="CR28">
        <v>49.475612903225802</v>
      </c>
      <c r="CS28">
        <v>49.872967741935497</v>
      </c>
      <c r="CT28">
        <v>49.561999999999998</v>
      </c>
      <c r="CU28">
        <v>1255.5312903225799</v>
      </c>
      <c r="CV28">
        <v>139.506129032258</v>
      </c>
      <c r="CW28">
        <v>0</v>
      </c>
      <c r="CX28">
        <v>66.900000095367403</v>
      </c>
      <c r="CY28">
        <v>0</v>
      </c>
      <c r="CZ28">
        <v>943.91034615384604</v>
      </c>
      <c r="DA28">
        <v>-11.933914538859399</v>
      </c>
      <c r="DB28">
        <v>-165.75384617580301</v>
      </c>
      <c r="DC28">
        <v>13157.6730769231</v>
      </c>
      <c r="DD28">
        <v>15</v>
      </c>
      <c r="DE28">
        <v>1607971517.0999999</v>
      </c>
      <c r="DF28" t="s">
        <v>322</v>
      </c>
      <c r="DG28">
        <v>1607971509.0999999</v>
      </c>
      <c r="DH28">
        <v>1607971517.0999999</v>
      </c>
      <c r="DI28">
        <v>4</v>
      </c>
      <c r="DJ28">
        <v>0.29399999999999998</v>
      </c>
      <c r="DK28">
        <v>-7.9000000000000001E-2</v>
      </c>
      <c r="DL28">
        <v>2.5470000000000002</v>
      </c>
      <c r="DM28">
        <v>0.10199999999999999</v>
      </c>
      <c r="DN28">
        <v>419</v>
      </c>
      <c r="DO28">
        <v>18</v>
      </c>
      <c r="DP28">
        <v>0.11</v>
      </c>
      <c r="DQ28">
        <v>0.01</v>
      </c>
      <c r="DR28">
        <v>24.3681530810968</v>
      </c>
      <c r="DS28">
        <v>-0.136471699673751</v>
      </c>
      <c r="DT28">
        <v>4.8020608027183498E-2</v>
      </c>
      <c r="DU28">
        <v>1</v>
      </c>
      <c r="DV28">
        <v>-31.53285</v>
      </c>
      <c r="DW28">
        <v>-0.114391101223641</v>
      </c>
      <c r="DX28">
        <v>4.0033783649979102E-2</v>
      </c>
      <c r="DY28">
        <v>1</v>
      </c>
      <c r="DZ28">
        <v>2.8251893333333302</v>
      </c>
      <c r="EA28">
        <v>-2.9290144605114199E-2</v>
      </c>
      <c r="EB28">
        <v>1.0646647025654999E-2</v>
      </c>
      <c r="EC28">
        <v>1</v>
      </c>
      <c r="ED28">
        <v>3</v>
      </c>
      <c r="EE28">
        <v>3</v>
      </c>
      <c r="EF28" t="s">
        <v>297</v>
      </c>
      <c r="EG28">
        <v>100</v>
      </c>
      <c r="EH28">
        <v>100</v>
      </c>
      <c r="EI28">
        <v>2.5470000000000002</v>
      </c>
      <c r="EJ28">
        <v>0.1017</v>
      </c>
      <c r="EK28">
        <v>2.54725000000008</v>
      </c>
      <c r="EL28">
        <v>0</v>
      </c>
      <c r="EM28">
        <v>0</v>
      </c>
      <c r="EN28">
        <v>0</v>
      </c>
      <c r="EO28">
        <v>0.10172</v>
      </c>
      <c r="EP28">
        <v>0</v>
      </c>
      <c r="EQ28">
        <v>0</v>
      </c>
      <c r="ER28">
        <v>0</v>
      </c>
      <c r="ES28">
        <v>-1</v>
      </c>
      <c r="ET28">
        <v>-1</v>
      </c>
      <c r="EU28">
        <v>-1</v>
      </c>
      <c r="EV28">
        <v>-1</v>
      </c>
      <c r="EW28">
        <v>6</v>
      </c>
      <c r="EX28">
        <v>5.9</v>
      </c>
      <c r="EY28">
        <v>2</v>
      </c>
      <c r="EZ28">
        <v>514.74300000000005</v>
      </c>
      <c r="FA28">
        <v>465.01</v>
      </c>
      <c r="FB28">
        <v>22.970800000000001</v>
      </c>
      <c r="FC28">
        <v>36.019100000000002</v>
      </c>
      <c r="FD28">
        <v>29.999300000000002</v>
      </c>
      <c r="FE28">
        <v>36.098799999999997</v>
      </c>
      <c r="FF28">
        <v>36.0991</v>
      </c>
      <c r="FG28">
        <v>38.2425</v>
      </c>
      <c r="FH28">
        <v>0</v>
      </c>
      <c r="FI28">
        <v>6.9792699999999996</v>
      </c>
      <c r="FJ28">
        <v>22.972000000000001</v>
      </c>
      <c r="FK28">
        <v>829.31600000000003</v>
      </c>
      <c r="FL28">
        <v>19.1235</v>
      </c>
      <c r="FM28">
        <v>100.95399999999999</v>
      </c>
      <c r="FN28">
        <v>100.241</v>
      </c>
    </row>
    <row r="29" spans="1:170" x14ac:dyDescent="0.25">
      <c r="A29">
        <v>13</v>
      </c>
      <c r="B29">
        <v>1607971989.5999999</v>
      </c>
      <c r="C29">
        <v>1128.0999999046301</v>
      </c>
      <c r="D29" t="s">
        <v>339</v>
      </c>
      <c r="E29" t="s">
        <v>340</v>
      </c>
      <c r="F29" t="s">
        <v>285</v>
      </c>
      <c r="G29" t="s">
        <v>286</v>
      </c>
      <c r="H29">
        <v>1607971981.5999999</v>
      </c>
      <c r="I29">
        <f t="shared" si="0"/>
        <v>1.6554977259684433E-3</v>
      </c>
      <c r="J29">
        <f t="shared" si="1"/>
        <v>24.142552164542067</v>
      </c>
      <c r="K29">
        <f t="shared" si="2"/>
        <v>899.88119354838705</v>
      </c>
      <c r="L29">
        <f t="shared" si="3"/>
        <v>450.9621184876886</v>
      </c>
      <c r="M29">
        <f t="shared" si="4"/>
        <v>46.305046417520039</v>
      </c>
      <c r="N29">
        <f t="shared" si="5"/>
        <v>92.400311975758498</v>
      </c>
      <c r="O29">
        <f t="shared" si="6"/>
        <v>9.1346052613023615E-2</v>
      </c>
      <c r="P29">
        <f t="shared" si="7"/>
        <v>2.9740041692166468</v>
      </c>
      <c r="Q29">
        <f t="shared" si="8"/>
        <v>8.9815522633561726E-2</v>
      </c>
      <c r="R29">
        <f t="shared" si="9"/>
        <v>5.6270077578535201E-2</v>
      </c>
      <c r="S29">
        <f t="shared" si="10"/>
        <v>231.29512411646263</v>
      </c>
      <c r="T29">
        <f t="shared" si="11"/>
        <v>28.938350340698246</v>
      </c>
      <c r="U29">
        <f t="shared" si="12"/>
        <v>29.256503225806501</v>
      </c>
      <c r="V29">
        <f t="shared" si="13"/>
        <v>4.0818543779891989</v>
      </c>
      <c r="W29">
        <f t="shared" si="14"/>
        <v>59.162701178982914</v>
      </c>
      <c r="X29">
        <f t="shared" si="15"/>
        <v>2.247558057659286</v>
      </c>
      <c r="Y29">
        <f t="shared" si="16"/>
        <v>3.7989442890036829</v>
      </c>
      <c r="Z29">
        <f t="shared" si="17"/>
        <v>1.834296320329913</v>
      </c>
      <c r="AA29">
        <f t="shared" si="18"/>
        <v>-73.007449715208352</v>
      </c>
      <c r="AB29">
        <f t="shared" si="19"/>
        <v>-198.4874031048972</v>
      </c>
      <c r="AC29">
        <f t="shared" si="20"/>
        <v>-14.64065530193081</v>
      </c>
      <c r="AD29">
        <f t="shared" si="21"/>
        <v>-54.840384005573725</v>
      </c>
      <c r="AE29">
        <v>0</v>
      </c>
      <c r="AF29">
        <v>0</v>
      </c>
      <c r="AG29">
        <f t="shared" si="22"/>
        <v>1</v>
      </c>
      <c r="AH29">
        <f t="shared" si="23"/>
        <v>0</v>
      </c>
      <c r="AI29">
        <f t="shared" si="24"/>
        <v>54045.940188515422</v>
      </c>
      <c r="AJ29" t="s">
        <v>287</v>
      </c>
      <c r="AK29">
        <v>715.47692307692296</v>
      </c>
      <c r="AL29">
        <v>3262.08</v>
      </c>
      <c r="AM29">
        <f t="shared" si="25"/>
        <v>2546.603076923077</v>
      </c>
      <c r="AN29">
        <f t="shared" si="26"/>
        <v>0.78066849277855754</v>
      </c>
      <c r="AO29">
        <v>-0.57774747981622299</v>
      </c>
      <c r="AP29" t="s">
        <v>341</v>
      </c>
      <c r="AQ29">
        <v>938.74115384615402</v>
      </c>
      <c r="AR29">
        <v>1165.5999999999999</v>
      </c>
      <c r="AS29">
        <f t="shared" si="27"/>
        <v>0.19462838551290829</v>
      </c>
      <c r="AT29">
        <v>0.5</v>
      </c>
      <c r="AU29">
        <f t="shared" si="28"/>
        <v>1180.2064526931911</v>
      </c>
      <c r="AV29">
        <f t="shared" si="29"/>
        <v>24.142552164542067</v>
      </c>
      <c r="AW29">
        <f t="shared" si="30"/>
        <v>114.85083822979617</v>
      </c>
      <c r="AX29">
        <f t="shared" si="31"/>
        <v>0.414936513383665</v>
      </c>
      <c r="AY29">
        <f t="shared" si="32"/>
        <v>2.0945741813178032E-2</v>
      </c>
      <c r="AZ29">
        <f t="shared" si="33"/>
        <v>1.7986273164035691</v>
      </c>
      <c r="BA29" t="s">
        <v>342</v>
      </c>
      <c r="BB29">
        <v>681.95</v>
      </c>
      <c r="BC29">
        <f t="shared" si="34"/>
        <v>483.64999999999986</v>
      </c>
      <c r="BD29">
        <f t="shared" si="35"/>
        <v>0.46905581754129216</v>
      </c>
      <c r="BE29">
        <f t="shared" si="36"/>
        <v>0.81254820493541025</v>
      </c>
      <c r="BF29">
        <f t="shared" si="37"/>
        <v>0.50399292501196191</v>
      </c>
      <c r="BG29">
        <f t="shared" si="38"/>
        <v>0.82324568716576896</v>
      </c>
      <c r="BH29">
        <f t="shared" si="39"/>
        <v>1400.02548387097</v>
      </c>
      <c r="BI29">
        <f t="shared" si="40"/>
        <v>1180.2064526931911</v>
      </c>
      <c r="BJ29">
        <f t="shared" si="41"/>
        <v>0.84298926433110699</v>
      </c>
      <c r="BK29">
        <f t="shared" si="42"/>
        <v>0.19597852866221416</v>
      </c>
      <c r="BL29">
        <v>6</v>
      </c>
      <c r="BM29">
        <v>0.5</v>
      </c>
      <c r="BN29" t="s">
        <v>290</v>
      </c>
      <c r="BO29">
        <v>2</v>
      </c>
      <c r="BP29">
        <v>1607971981.5999999</v>
      </c>
      <c r="BQ29">
        <v>899.88119354838705</v>
      </c>
      <c r="BR29">
        <v>930.63832258064497</v>
      </c>
      <c r="BS29">
        <v>21.888835483870999</v>
      </c>
      <c r="BT29">
        <v>19.945825806451602</v>
      </c>
      <c r="BU29">
        <v>897.33380645161299</v>
      </c>
      <c r="BV29">
        <v>21.787103225806501</v>
      </c>
      <c r="BW29">
        <v>500.026580645161</v>
      </c>
      <c r="BX29">
        <v>102.580548387097</v>
      </c>
      <c r="BY29">
        <v>0.10001949032258101</v>
      </c>
      <c r="BZ29">
        <v>28.018545161290302</v>
      </c>
      <c r="CA29">
        <v>29.256503225806501</v>
      </c>
      <c r="CB29">
        <v>999.9</v>
      </c>
      <c r="CC29">
        <v>0</v>
      </c>
      <c r="CD29">
        <v>0</v>
      </c>
      <c r="CE29">
        <v>9997.6438709677404</v>
      </c>
      <c r="CF29">
        <v>0</v>
      </c>
      <c r="CG29">
        <v>1110.1606451612899</v>
      </c>
      <c r="CH29">
        <v>1400.02548387097</v>
      </c>
      <c r="CI29">
        <v>0.90000183870967698</v>
      </c>
      <c r="CJ29">
        <v>9.9998154838709705E-2</v>
      </c>
      <c r="CK29">
        <v>0</v>
      </c>
      <c r="CL29">
        <v>938.76251612903195</v>
      </c>
      <c r="CM29">
        <v>4.9997499999999997</v>
      </c>
      <c r="CN29">
        <v>13090.009677419401</v>
      </c>
      <c r="CO29">
        <v>12178.2903225806</v>
      </c>
      <c r="CP29">
        <v>48.487806451612897</v>
      </c>
      <c r="CQ29">
        <v>50.842483870967698</v>
      </c>
      <c r="CR29">
        <v>49.5</v>
      </c>
      <c r="CS29">
        <v>49.936999999999998</v>
      </c>
      <c r="CT29">
        <v>49.6046774193548</v>
      </c>
      <c r="CU29">
        <v>1255.5248387096799</v>
      </c>
      <c r="CV29">
        <v>139.501612903226</v>
      </c>
      <c r="CW29">
        <v>0</v>
      </c>
      <c r="CX29">
        <v>119.60000014305101</v>
      </c>
      <c r="CY29">
        <v>0</v>
      </c>
      <c r="CZ29">
        <v>938.74115384615402</v>
      </c>
      <c r="DA29">
        <v>-7.79637607254136</v>
      </c>
      <c r="DB29">
        <v>-99.237606897645307</v>
      </c>
      <c r="DC29">
        <v>13089.342307692301</v>
      </c>
      <c r="DD29">
        <v>15</v>
      </c>
      <c r="DE29">
        <v>1607971517.0999999</v>
      </c>
      <c r="DF29" t="s">
        <v>322</v>
      </c>
      <c r="DG29">
        <v>1607971509.0999999</v>
      </c>
      <c r="DH29">
        <v>1607971517.0999999</v>
      </c>
      <c r="DI29">
        <v>4</v>
      </c>
      <c r="DJ29">
        <v>0.29399999999999998</v>
      </c>
      <c r="DK29">
        <v>-7.9000000000000001E-2</v>
      </c>
      <c r="DL29">
        <v>2.5470000000000002</v>
      </c>
      <c r="DM29">
        <v>0.10199999999999999</v>
      </c>
      <c r="DN29">
        <v>419</v>
      </c>
      <c r="DO29">
        <v>18</v>
      </c>
      <c r="DP29">
        <v>0.11</v>
      </c>
      <c r="DQ29">
        <v>0.01</v>
      </c>
      <c r="DR29">
        <v>24.133671222491799</v>
      </c>
      <c r="DS29">
        <v>1.5667756504408801</v>
      </c>
      <c r="DT29">
        <v>0.138955823203193</v>
      </c>
      <c r="DU29">
        <v>0</v>
      </c>
      <c r="DV29">
        <v>-30.7594833333333</v>
      </c>
      <c r="DW29">
        <v>-1.42924938820906</v>
      </c>
      <c r="DX29">
        <v>0.13659548085090101</v>
      </c>
      <c r="DY29">
        <v>0</v>
      </c>
      <c r="DZ29">
        <v>1.9406049999999999</v>
      </c>
      <c r="EA29">
        <v>-0.64005971078976798</v>
      </c>
      <c r="EB29">
        <v>4.7472668259396E-2</v>
      </c>
      <c r="EC29">
        <v>0</v>
      </c>
      <c r="ED29">
        <v>0</v>
      </c>
      <c r="EE29">
        <v>3</v>
      </c>
      <c r="EF29" t="s">
        <v>343</v>
      </c>
      <c r="EG29">
        <v>100</v>
      </c>
      <c r="EH29">
        <v>100</v>
      </c>
      <c r="EI29">
        <v>2.548</v>
      </c>
      <c r="EJ29">
        <v>0.1017</v>
      </c>
      <c r="EK29">
        <v>2.54725000000008</v>
      </c>
      <c r="EL29">
        <v>0</v>
      </c>
      <c r="EM29">
        <v>0</v>
      </c>
      <c r="EN29">
        <v>0</v>
      </c>
      <c r="EO29">
        <v>0.10172</v>
      </c>
      <c r="EP29">
        <v>0</v>
      </c>
      <c r="EQ29">
        <v>0</v>
      </c>
      <c r="ER29">
        <v>0</v>
      </c>
      <c r="ES29">
        <v>-1</v>
      </c>
      <c r="ET29">
        <v>-1</v>
      </c>
      <c r="EU29">
        <v>-1</v>
      </c>
      <c r="EV29">
        <v>-1</v>
      </c>
      <c r="EW29">
        <v>8</v>
      </c>
      <c r="EX29">
        <v>7.9</v>
      </c>
      <c r="EY29">
        <v>2</v>
      </c>
      <c r="EZ29">
        <v>514.15</v>
      </c>
      <c r="FA29">
        <v>464.87</v>
      </c>
      <c r="FB29">
        <v>22.868600000000001</v>
      </c>
      <c r="FC29">
        <v>35.876100000000001</v>
      </c>
      <c r="FD29">
        <v>30.000499999999999</v>
      </c>
      <c r="FE29">
        <v>35.910400000000003</v>
      </c>
      <c r="FF29">
        <v>35.914900000000003</v>
      </c>
      <c r="FG29">
        <v>41.709200000000003</v>
      </c>
      <c r="FH29">
        <v>0</v>
      </c>
      <c r="FI29">
        <v>15.2036</v>
      </c>
      <c r="FJ29">
        <v>22.846699999999998</v>
      </c>
      <c r="FK29">
        <v>930.22</v>
      </c>
      <c r="FL29">
        <v>20.843699999999998</v>
      </c>
      <c r="FM29">
        <v>100.974</v>
      </c>
      <c r="FN29">
        <v>100.25700000000001</v>
      </c>
    </row>
    <row r="30" spans="1:170" x14ac:dyDescent="0.25">
      <c r="A30">
        <v>14</v>
      </c>
      <c r="B30">
        <v>1607972052.0999999</v>
      </c>
      <c r="C30">
        <v>1190.5999999046301</v>
      </c>
      <c r="D30" t="s">
        <v>344</v>
      </c>
      <c r="E30" t="s">
        <v>345</v>
      </c>
      <c r="F30" t="s">
        <v>285</v>
      </c>
      <c r="G30" t="s">
        <v>286</v>
      </c>
      <c r="H30">
        <v>1607972044.0999999</v>
      </c>
      <c r="I30">
        <f t="shared" si="0"/>
        <v>1.2109593651744252E-3</v>
      </c>
      <c r="J30">
        <f t="shared" si="1"/>
        <v>28.492322565089982</v>
      </c>
      <c r="K30">
        <f t="shared" si="2"/>
        <v>1190.11387096774</v>
      </c>
      <c r="L30">
        <f t="shared" si="3"/>
        <v>483.43461272720668</v>
      </c>
      <c r="M30">
        <f t="shared" si="4"/>
        <v>49.640593056622059</v>
      </c>
      <c r="N30">
        <f t="shared" si="5"/>
        <v>122.20465147597409</v>
      </c>
      <c r="O30">
        <f t="shared" si="6"/>
        <v>6.7524537141152502E-2</v>
      </c>
      <c r="P30">
        <f t="shared" si="7"/>
        <v>2.9754925586079821</v>
      </c>
      <c r="Q30">
        <f t="shared" si="8"/>
        <v>6.6684647492770213E-2</v>
      </c>
      <c r="R30">
        <f t="shared" si="9"/>
        <v>4.1752494962501142E-2</v>
      </c>
      <c r="S30">
        <f t="shared" si="10"/>
        <v>231.28726274584096</v>
      </c>
      <c r="T30">
        <f t="shared" si="11"/>
        <v>29.020763795778766</v>
      </c>
      <c r="U30">
        <f t="shared" si="12"/>
        <v>29.306219354838699</v>
      </c>
      <c r="V30">
        <f t="shared" si="13"/>
        <v>4.0935896522180446</v>
      </c>
      <c r="W30">
        <f t="shared" si="14"/>
        <v>60.305826895962113</v>
      </c>
      <c r="X30">
        <f t="shared" si="15"/>
        <v>2.2868483463641294</v>
      </c>
      <c r="Y30">
        <f t="shared" si="16"/>
        <v>3.792085216424169</v>
      </c>
      <c r="Z30">
        <f t="shared" si="17"/>
        <v>1.8067413058539152</v>
      </c>
      <c r="AA30">
        <f t="shared" si="18"/>
        <v>-53.403308004192148</v>
      </c>
      <c r="AB30">
        <f t="shared" si="19"/>
        <v>-211.53479744509735</v>
      </c>
      <c r="AC30">
        <f t="shared" si="20"/>
        <v>-15.596701340974557</v>
      </c>
      <c r="AD30">
        <f t="shared" si="21"/>
        <v>-49.247544044423108</v>
      </c>
      <c r="AE30">
        <v>0</v>
      </c>
      <c r="AF30">
        <v>0</v>
      </c>
      <c r="AG30">
        <f t="shared" si="22"/>
        <v>1</v>
      </c>
      <c r="AH30">
        <f t="shared" si="23"/>
        <v>0</v>
      </c>
      <c r="AI30">
        <f t="shared" si="24"/>
        <v>54095.224207937012</v>
      </c>
      <c r="AJ30" t="s">
        <v>287</v>
      </c>
      <c r="AK30">
        <v>715.47692307692296</v>
      </c>
      <c r="AL30">
        <v>3262.08</v>
      </c>
      <c r="AM30">
        <f t="shared" si="25"/>
        <v>2546.603076923077</v>
      </c>
      <c r="AN30">
        <f t="shared" si="26"/>
        <v>0.78066849277855754</v>
      </c>
      <c r="AO30">
        <v>-0.57774747981622299</v>
      </c>
      <c r="AP30" t="s">
        <v>346</v>
      </c>
      <c r="AQ30">
        <v>961.67334615384596</v>
      </c>
      <c r="AR30">
        <v>1178.68</v>
      </c>
      <c r="AS30">
        <f t="shared" si="27"/>
        <v>0.18410989738194772</v>
      </c>
      <c r="AT30">
        <v>0.5</v>
      </c>
      <c r="AU30">
        <f t="shared" si="28"/>
        <v>1180.1669513959446</v>
      </c>
      <c r="AV30">
        <f t="shared" si="29"/>
        <v>28.492322565089982</v>
      </c>
      <c r="AW30">
        <f t="shared" si="30"/>
        <v>108.64020815753672</v>
      </c>
      <c r="AX30">
        <f t="shared" si="31"/>
        <v>0.42311738554993722</v>
      </c>
      <c r="AY30">
        <f t="shared" si="32"/>
        <v>2.4632167517079737E-2</v>
      </c>
      <c r="AZ30">
        <f t="shared" si="33"/>
        <v>1.7675705025961241</v>
      </c>
      <c r="BA30" t="s">
        <v>347</v>
      </c>
      <c r="BB30">
        <v>679.96</v>
      </c>
      <c r="BC30">
        <f t="shared" si="34"/>
        <v>498.72</v>
      </c>
      <c r="BD30">
        <f t="shared" si="35"/>
        <v>0.43512723340983739</v>
      </c>
      <c r="BE30">
        <f t="shared" si="36"/>
        <v>0.80685638157792816</v>
      </c>
      <c r="BF30">
        <f t="shared" si="37"/>
        <v>0.46849139104961479</v>
      </c>
      <c r="BG30">
        <f t="shared" si="38"/>
        <v>0.81810943326011343</v>
      </c>
      <c r="BH30">
        <f t="shared" si="39"/>
        <v>1399.9787096774201</v>
      </c>
      <c r="BI30">
        <f t="shared" si="40"/>
        <v>1180.1669513959446</v>
      </c>
      <c r="BJ30">
        <f t="shared" si="41"/>
        <v>0.84298921350587974</v>
      </c>
      <c r="BK30">
        <f t="shared" si="42"/>
        <v>0.1959784270117596</v>
      </c>
      <c r="BL30">
        <v>6</v>
      </c>
      <c r="BM30">
        <v>0.5</v>
      </c>
      <c r="BN30" t="s">
        <v>290</v>
      </c>
      <c r="BO30">
        <v>2</v>
      </c>
      <c r="BP30">
        <v>1607972044.0999999</v>
      </c>
      <c r="BQ30">
        <v>1190.11387096774</v>
      </c>
      <c r="BR30">
        <v>1226.0329032258101</v>
      </c>
      <c r="BS30">
        <v>22.2709193548387</v>
      </c>
      <c r="BT30">
        <v>20.8501774193548</v>
      </c>
      <c r="BU30">
        <v>1187.5664516129</v>
      </c>
      <c r="BV30">
        <v>22.169190322580601</v>
      </c>
      <c r="BW30">
        <v>500.01629032258103</v>
      </c>
      <c r="BX30">
        <v>102.58322580645201</v>
      </c>
      <c r="BY30">
        <v>9.9932887096774198E-2</v>
      </c>
      <c r="BZ30">
        <v>27.987545161290299</v>
      </c>
      <c r="CA30">
        <v>29.306219354838699</v>
      </c>
      <c r="CB30">
        <v>999.9</v>
      </c>
      <c r="CC30">
        <v>0</v>
      </c>
      <c r="CD30">
        <v>0</v>
      </c>
      <c r="CE30">
        <v>10005.8029032258</v>
      </c>
      <c r="CF30">
        <v>0</v>
      </c>
      <c r="CG30">
        <v>1113.5990322580601</v>
      </c>
      <c r="CH30">
        <v>1399.9787096774201</v>
      </c>
      <c r="CI30">
        <v>0.90000045161290299</v>
      </c>
      <c r="CJ30">
        <v>9.9999545161290296E-2</v>
      </c>
      <c r="CK30">
        <v>0</v>
      </c>
      <c r="CL30">
        <v>962.35406451612903</v>
      </c>
      <c r="CM30">
        <v>4.9997499999999997</v>
      </c>
      <c r="CN30">
        <v>13412.609677419399</v>
      </c>
      <c r="CO30">
        <v>12177.867741935501</v>
      </c>
      <c r="CP30">
        <v>48.625</v>
      </c>
      <c r="CQ30">
        <v>50.924999999999997</v>
      </c>
      <c r="CR30">
        <v>49.592483870967698</v>
      </c>
      <c r="CS30">
        <v>50.024000000000001</v>
      </c>
      <c r="CT30">
        <v>49.6991935483871</v>
      </c>
      <c r="CU30">
        <v>1255.48451612903</v>
      </c>
      <c r="CV30">
        <v>139.49451612903201</v>
      </c>
      <c r="CW30">
        <v>0</v>
      </c>
      <c r="CX30">
        <v>62</v>
      </c>
      <c r="CY30">
        <v>0</v>
      </c>
      <c r="CZ30">
        <v>961.67334615384596</v>
      </c>
      <c r="DA30">
        <v>-65.133982923310995</v>
      </c>
      <c r="DB30">
        <v>-885.38461540638002</v>
      </c>
      <c r="DC30">
        <v>13403.15</v>
      </c>
      <c r="DD30">
        <v>15</v>
      </c>
      <c r="DE30">
        <v>1607971517.0999999</v>
      </c>
      <c r="DF30" t="s">
        <v>322</v>
      </c>
      <c r="DG30">
        <v>1607971509.0999999</v>
      </c>
      <c r="DH30">
        <v>1607971517.0999999</v>
      </c>
      <c r="DI30">
        <v>4</v>
      </c>
      <c r="DJ30">
        <v>0.29399999999999998</v>
      </c>
      <c r="DK30">
        <v>-7.9000000000000001E-2</v>
      </c>
      <c r="DL30">
        <v>2.5470000000000002</v>
      </c>
      <c r="DM30">
        <v>0.10199999999999999</v>
      </c>
      <c r="DN30">
        <v>419</v>
      </c>
      <c r="DO30">
        <v>18</v>
      </c>
      <c r="DP30">
        <v>0.11</v>
      </c>
      <c r="DQ30">
        <v>0.01</v>
      </c>
      <c r="DR30">
        <v>28.551924336433299</v>
      </c>
      <c r="DS30">
        <v>8.0491084269765201E-2</v>
      </c>
      <c r="DT30">
        <v>0.26558474092054402</v>
      </c>
      <c r="DU30">
        <v>1</v>
      </c>
      <c r="DV30">
        <v>-35.9422766666667</v>
      </c>
      <c r="DW30">
        <v>-4.2118798665215E-2</v>
      </c>
      <c r="DX30">
        <v>0.32649522884041499</v>
      </c>
      <c r="DY30">
        <v>1</v>
      </c>
      <c r="DZ30">
        <v>1.4197073333333301</v>
      </c>
      <c r="EA30">
        <v>-4.0240978865407603E-2</v>
      </c>
      <c r="EB30">
        <v>1.27590200598984E-2</v>
      </c>
      <c r="EC30">
        <v>1</v>
      </c>
      <c r="ED30">
        <v>3</v>
      </c>
      <c r="EE30">
        <v>3</v>
      </c>
      <c r="EF30" t="s">
        <v>297</v>
      </c>
      <c r="EG30">
        <v>100</v>
      </c>
      <c r="EH30">
        <v>100</v>
      </c>
      <c r="EI30">
        <v>2.5499999999999998</v>
      </c>
      <c r="EJ30">
        <v>0.1017</v>
      </c>
      <c r="EK30">
        <v>2.54725000000008</v>
      </c>
      <c r="EL30">
        <v>0</v>
      </c>
      <c r="EM30">
        <v>0</v>
      </c>
      <c r="EN30">
        <v>0</v>
      </c>
      <c r="EO30">
        <v>0.10172</v>
      </c>
      <c r="EP30">
        <v>0</v>
      </c>
      <c r="EQ30">
        <v>0</v>
      </c>
      <c r="ER30">
        <v>0</v>
      </c>
      <c r="ES30">
        <v>-1</v>
      </c>
      <c r="ET30">
        <v>-1</v>
      </c>
      <c r="EU30">
        <v>-1</v>
      </c>
      <c r="EV30">
        <v>-1</v>
      </c>
      <c r="EW30">
        <v>9.1</v>
      </c>
      <c r="EX30">
        <v>8.9</v>
      </c>
      <c r="EY30">
        <v>2</v>
      </c>
      <c r="EZ30">
        <v>514.03599999999994</v>
      </c>
      <c r="FA30">
        <v>465.51499999999999</v>
      </c>
      <c r="FB30">
        <v>22.6511</v>
      </c>
      <c r="FC30">
        <v>35.912300000000002</v>
      </c>
      <c r="FD30">
        <v>29.998799999999999</v>
      </c>
      <c r="FE30">
        <v>35.8962</v>
      </c>
      <c r="FF30">
        <v>35.894799999999996</v>
      </c>
      <c r="FG30">
        <v>52.230899999999998</v>
      </c>
      <c r="FH30">
        <v>0</v>
      </c>
      <c r="FI30">
        <v>18.570399999999999</v>
      </c>
      <c r="FJ30">
        <v>22.668500000000002</v>
      </c>
      <c r="FK30">
        <v>1229.58</v>
      </c>
      <c r="FL30">
        <v>20.8857</v>
      </c>
      <c r="FM30">
        <v>100.97</v>
      </c>
      <c r="FN30">
        <v>100.245</v>
      </c>
    </row>
    <row r="31" spans="1:170" x14ac:dyDescent="0.25">
      <c r="A31">
        <v>15</v>
      </c>
      <c r="B31">
        <v>1607972172.5999999</v>
      </c>
      <c r="C31">
        <v>1311.0999999046301</v>
      </c>
      <c r="D31" t="s">
        <v>348</v>
      </c>
      <c r="E31" t="s">
        <v>349</v>
      </c>
      <c r="F31" t="s">
        <v>285</v>
      </c>
      <c r="G31" t="s">
        <v>286</v>
      </c>
      <c r="H31">
        <v>1607972164.5999999</v>
      </c>
      <c r="I31">
        <f t="shared" si="0"/>
        <v>1.1423759890586064E-3</v>
      </c>
      <c r="J31">
        <f t="shared" si="1"/>
        <v>23.843865399550069</v>
      </c>
      <c r="K31">
        <f t="shared" si="2"/>
        <v>1401.58080645161</v>
      </c>
      <c r="L31">
        <f t="shared" si="3"/>
        <v>759.98022782898488</v>
      </c>
      <c r="M31">
        <f t="shared" si="4"/>
        <v>78.028925616622956</v>
      </c>
      <c r="N31">
        <f t="shared" si="5"/>
        <v>143.90353918116509</v>
      </c>
      <c r="O31">
        <f t="shared" si="6"/>
        <v>6.3171221196352767E-2</v>
      </c>
      <c r="P31">
        <f t="shared" si="7"/>
        <v>2.9744513002411956</v>
      </c>
      <c r="Q31">
        <f t="shared" si="8"/>
        <v>6.2435245559846003E-2</v>
      </c>
      <c r="R31">
        <f t="shared" si="9"/>
        <v>3.9087438427208937E-2</v>
      </c>
      <c r="S31">
        <f t="shared" si="10"/>
        <v>231.29028429999079</v>
      </c>
      <c r="T31">
        <f t="shared" si="11"/>
        <v>29.064856844342192</v>
      </c>
      <c r="U31">
        <f t="shared" si="12"/>
        <v>29.444625806451601</v>
      </c>
      <c r="V31">
        <f t="shared" si="13"/>
        <v>4.1264149546205102</v>
      </c>
      <c r="W31">
        <f t="shared" si="14"/>
        <v>60.735904506582258</v>
      </c>
      <c r="X31">
        <f t="shared" si="15"/>
        <v>2.3066755314806859</v>
      </c>
      <c r="Y31">
        <f t="shared" si="16"/>
        <v>3.7978779606891337</v>
      </c>
      <c r="Z31">
        <f t="shared" si="17"/>
        <v>1.8197394231398243</v>
      </c>
      <c r="AA31">
        <f t="shared" si="18"/>
        <v>-50.378781117484543</v>
      </c>
      <c r="AB31">
        <f t="shared" si="19"/>
        <v>-229.45662992377754</v>
      </c>
      <c r="AC31">
        <f t="shared" si="20"/>
        <v>-16.937890616365177</v>
      </c>
      <c r="AD31">
        <f t="shared" si="21"/>
        <v>-65.48301735763647</v>
      </c>
      <c r="AE31">
        <v>0</v>
      </c>
      <c r="AF31">
        <v>0</v>
      </c>
      <c r="AG31">
        <f t="shared" si="22"/>
        <v>1</v>
      </c>
      <c r="AH31">
        <f t="shared" si="23"/>
        <v>0</v>
      </c>
      <c r="AI31">
        <f t="shared" si="24"/>
        <v>54059.740819926519</v>
      </c>
      <c r="AJ31" t="s">
        <v>287</v>
      </c>
      <c r="AK31">
        <v>715.47692307692296</v>
      </c>
      <c r="AL31">
        <v>3262.08</v>
      </c>
      <c r="AM31">
        <f t="shared" si="25"/>
        <v>2546.603076923077</v>
      </c>
      <c r="AN31">
        <f t="shared" si="26"/>
        <v>0.78066849277855754</v>
      </c>
      <c r="AO31">
        <v>-0.57774747981622299</v>
      </c>
      <c r="AP31" t="s">
        <v>350</v>
      </c>
      <c r="AQ31">
        <v>916.51953846153901</v>
      </c>
      <c r="AR31">
        <v>1123.53</v>
      </c>
      <c r="AS31">
        <f t="shared" si="27"/>
        <v>0.18425005254729376</v>
      </c>
      <c r="AT31">
        <v>0.5</v>
      </c>
      <c r="AU31">
        <f t="shared" si="28"/>
        <v>1180.1814684892549</v>
      </c>
      <c r="AV31">
        <f t="shared" si="29"/>
        <v>23.843865399550069</v>
      </c>
      <c r="AW31">
        <f t="shared" si="30"/>
        <v>108.72424879224377</v>
      </c>
      <c r="AX31">
        <f t="shared" si="31"/>
        <v>0.40453748453534843</v>
      </c>
      <c r="AY31">
        <f t="shared" si="32"/>
        <v>2.0693099774417141E-2</v>
      </c>
      <c r="AZ31">
        <f t="shared" si="33"/>
        <v>1.903420469413367</v>
      </c>
      <c r="BA31" t="s">
        <v>351</v>
      </c>
      <c r="BB31">
        <v>669.02</v>
      </c>
      <c r="BC31">
        <f t="shared" si="34"/>
        <v>454.51</v>
      </c>
      <c r="BD31">
        <f t="shared" si="35"/>
        <v>0.4554585411508239</v>
      </c>
      <c r="BE31">
        <f t="shared" si="36"/>
        <v>0.82472060037176165</v>
      </c>
      <c r="BF31">
        <f t="shared" si="37"/>
        <v>0.50731258565533366</v>
      </c>
      <c r="BG31">
        <f t="shared" si="38"/>
        <v>0.83976573317577807</v>
      </c>
      <c r="BH31">
        <f t="shared" si="39"/>
        <v>1399.99580645161</v>
      </c>
      <c r="BI31">
        <f t="shared" si="40"/>
        <v>1180.1814684892549</v>
      </c>
      <c r="BJ31">
        <f t="shared" si="41"/>
        <v>0.84298928828973407</v>
      </c>
      <c r="BK31">
        <f t="shared" si="42"/>
        <v>0.19597857657946829</v>
      </c>
      <c r="BL31">
        <v>6</v>
      </c>
      <c r="BM31">
        <v>0.5</v>
      </c>
      <c r="BN31" t="s">
        <v>290</v>
      </c>
      <c r="BO31">
        <v>2</v>
      </c>
      <c r="BP31">
        <v>1607972164.5999999</v>
      </c>
      <c r="BQ31">
        <v>1401.58080645161</v>
      </c>
      <c r="BR31">
        <v>1432.1132258064499</v>
      </c>
      <c r="BS31">
        <v>22.4663838709677</v>
      </c>
      <c r="BT31">
        <v>21.1264</v>
      </c>
      <c r="BU31">
        <v>1397.2758064516099</v>
      </c>
      <c r="BV31">
        <v>22.276383870967699</v>
      </c>
      <c r="BW31">
        <v>500.02583870967698</v>
      </c>
      <c r="BX31">
        <v>102.57232258064499</v>
      </c>
      <c r="BY31">
        <v>9.99875129032258E-2</v>
      </c>
      <c r="BZ31">
        <v>28.013729032258102</v>
      </c>
      <c r="CA31">
        <v>29.444625806451601</v>
      </c>
      <c r="CB31">
        <v>999.9</v>
      </c>
      <c r="CC31">
        <v>0</v>
      </c>
      <c r="CD31">
        <v>0</v>
      </c>
      <c r="CE31">
        <v>10000.974838709701</v>
      </c>
      <c r="CF31">
        <v>0</v>
      </c>
      <c r="CG31">
        <v>1129.44225806452</v>
      </c>
      <c r="CH31">
        <v>1399.99580645161</v>
      </c>
      <c r="CI31">
        <v>0.899998870967742</v>
      </c>
      <c r="CJ31">
        <v>0.10000116129032301</v>
      </c>
      <c r="CK31">
        <v>0</v>
      </c>
      <c r="CL31">
        <v>916.67</v>
      </c>
      <c r="CM31">
        <v>4.9997499999999997</v>
      </c>
      <c r="CN31">
        <v>12801.0064516129</v>
      </c>
      <c r="CO31">
        <v>12177.9967741936</v>
      </c>
      <c r="CP31">
        <v>48.75</v>
      </c>
      <c r="CQ31">
        <v>51.116870967741903</v>
      </c>
      <c r="CR31">
        <v>49.753999999999998</v>
      </c>
      <c r="CS31">
        <v>50.25</v>
      </c>
      <c r="CT31">
        <v>49.862806451612897</v>
      </c>
      <c r="CU31">
        <v>1255.4961290322599</v>
      </c>
      <c r="CV31">
        <v>139.49967741935501</v>
      </c>
      <c r="CW31">
        <v>0</v>
      </c>
      <c r="CX31">
        <v>120</v>
      </c>
      <c r="CY31">
        <v>0</v>
      </c>
      <c r="CZ31">
        <v>916.51953846153901</v>
      </c>
      <c r="DA31">
        <v>-12.7005128344362</v>
      </c>
      <c r="DB31">
        <v>-180.16410278386101</v>
      </c>
      <c r="DC31">
        <v>12799.2846153846</v>
      </c>
      <c r="DD31">
        <v>15</v>
      </c>
      <c r="DE31">
        <v>1607972206.5999999</v>
      </c>
      <c r="DF31" t="s">
        <v>352</v>
      </c>
      <c r="DG31">
        <v>1607972206.5999999</v>
      </c>
      <c r="DH31">
        <v>1607972189.5999999</v>
      </c>
      <c r="DI31">
        <v>5</v>
      </c>
      <c r="DJ31">
        <v>1.7569999999999999</v>
      </c>
      <c r="DK31">
        <v>8.7999999999999995E-2</v>
      </c>
      <c r="DL31">
        <v>4.3049999999999997</v>
      </c>
      <c r="DM31">
        <v>0.19</v>
      </c>
      <c r="DN31">
        <v>1431</v>
      </c>
      <c r="DO31">
        <v>21</v>
      </c>
      <c r="DP31">
        <v>0.06</v>
      </c>
      <c r="DQ31">
        <v>0.02</v>
      </c>
      <c r="DR31">
        <v>25.417060819635498</v>
      </c>
      <c r="DS31">
        <v>-1.3266594950175801</v>
      </c>
      <c r="DT31">
        <v>0.14778364920708001</v>
      </c>
      <c r="DU31">
        <v>0</v>
      </c>
      <c r="DV31">
        <v>-32.281559999999999</v>
      </c>
      <c r="DW31">
        <v>2.4752622914348601</v>
      </c>
      <c r="DX31">
        <v>0.225016957286927</v>
      </c>
      <c r="DY31">
        <v>0</v>
      </c>
      <c r="DZ31">
        <v>1.2471856666666701</v>
      </c>
      <c r="EA31">
        <v>-0.63074589543937498</v>
      </c>
      <c r="EB31">
        <v>4.9285640010273003E-2</v>
      </c>
      <c r="EC31">
        <v>0</v>
      </c>
      <c r="ED31">
        <v>0</v>
      </c>
      <c r="EE31">
        <v>3</v>
      </c>
      <c r="EF31" t="s">
        <v>343</v>
      </c>
      <c r="EG31">
        <v>100</v>
      </c>
      <c r="EH31">
        <v>100</v>
      </c>
      <c r="EI31">
        <v>4.3049999999999997</v>
      </c>
      <c r="EJ31">
        <v>0.19</v>
      </c>
      <c r="EK31">
        <v>2.54725000000008</v>
      </c>
      <c r="EL31">
        <v>0</v>
      </c>
      <c r="EM31">
        <v>0</v>
      </c>
      <c r="EN31">
        <v>0</v>
      </c>
      <c r="EO31">
        <v>0.10172</v>
      </c>
      <c r="EP31">
        <v>0</v>
      </c>
      <c r="EQ31">
        <v>0</v>
      </c>
      <c r="ER31">
        <v>0</v>
      </c>
      <c r="ES31">
        <v>-1</v>
      </c>
      <c r="ET31">
        <v>-1</v>
      </c>
      <c r="EU31">
        <v>-1</v>
      </c>
      <c r="EV31">
        <v>-1</v>
      </c>
      <c r="EW31">
        <v>11.1</v>
      </c>
      <c r="EX31">
        <v>10.9</v>
      </c>
      <c r="EY31">
        <v>2</v>
      </c>
      <c r="EZ31">
        <v>513.71100000000001</v>
      </c>
      <c r="FA31">
        <v>464.18299999999999</v>
      </c>
      <c r="FB31">
        <v>22.535900000000002</v>
      </c>
      <c r="FC31">
        <v>36.079099999999997</v>
      </c>
      <c r="FD31">
        <v>30.001100000000001</v>
      </c>
      <c r="FE31">
        <v>35.9696</v>
      </c>
      <c r="FF31">
        <v>35.948999999999998</v>
      </c>
      <c r="FG31">
        <v>59.131900000000002</v>
      </c>
      <c r="FH31">
        <v>6.2729299999999997</v>
      </c>
      <c r="FI31">
        <v>22.4025</v>
      </c>
      <c r="FJ31">
        <v>22.519600000000001</v>
      </c>
      <c r="FK31">
        <v>1432.14</v>
      </c>
      <c r="FL31">
        <v>21.2653</v>
      </c>
      <c r="FM31">
        <v>100.93300000000001</v>
      </c>
      <c r="FN31">
        <v>100.215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19</v>
      </c>
    </row>
    <row r="12" spans="1:2" x14ac:dyDescent="0.25">
      <c r="A12" t="s">
        <v>21</v>
      </c>
      <c r="B12" t="s">
        <v>17</v>
      </c>
    </row>
    <row r="13" spans="1:2" x14ac:dyDescent="0.25">
      <c r="A13" t="s">
        <v>22</v>
      </c>
      <c r="B13" t="s">
        <v>11</v>
      </c>
    </row>
    <row r="14" spans="1:2" x14ac:dyDescent="0.25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Niko Carvajal</cp:lastModifiedBy>
  <dcterms:created xsi:type="dcterms:W3CDTF">2020-12-14T11:00:21Z</dcterms:created>
  <dcterms:modified xsi:type="dcterms:W3CDTF">2021-05-04T23:16:34Z</dcterms:modified>
</cp:coreProperties>
</file>