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4B9B6BA-B97D-4406-8418-C0D6C1D2D92C}" xr6:coauthVersionLast="46" xr6:coauthVersionMax="46" xr10:uidLastSave="{00000000-0000-0000-0000-000000000000}"/>
  <bookViews>
    <workbookView xWindow="2550" yWindow="255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M30" i="1"/>
  <c r="AN30" i="1" s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BH26" i="1"/>
  <c r="BG26" i="1"/>
  <c r="BF26" i="1"/>
  <c r="BE26" i="1"/>
  <c r="BD26" i="1"/>
  <c r="BC26" i="1"/>
  <c r="AX26" i="1" s="1"/>
  <c r="AZ26" i="1"/>
  <c r="AU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P26" i="1"/>
  <c r="N26" i="1"/>
  <c r="K26" i="1"/>
  <c r="BK25" i="1"/>
  <c r="BJ25" i="1"/>
  <c r="BI25" i="1"/>
  <c r="AU25" i="1" s="1"/>
  <c r="AW25" i="1" s="1"/>
  <c r="BH25" i="1"/>
  <c r="BG25" i="1"/>
  <c r="BF25" i="1"/>
  <c r="BE25" i="1"/>
  <c r="BD25" i="1"/>
  <c r="BC25" i="1"/>
  <c r="AZ25" i="1"/>
  <c r="AX25" i="1"/>
  <c r="AS25" i="1"/>
  <c r="AM25" i="1"/>
  <c r="AN25" i="1" s="1"/>
  <c r="AI25" i="1"/>
  <c r="AG25" i="1"/>
  <c r="I25" i="1" s="1"/>
  <c r="Y25" i="1"/>
  <c r="X25" i="1"/>
  <c r="W25" i="1"/>
  <c r="P25" i="1"/>
  <c r="N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H20" i="1"/>
  <c r="AG20" i="1"/>
  <c r="K20" i="1" s="1"/>
  <c r="Y20" i="1"/>
  <c r="X20" i="1"/>
  <c r="W20" i="1" s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/>
  <c r="P18" i="1"/>
  <c r="N18" i="1"/>
  <c r="K18" i="1"/>
  <c r="BK17" i="1"/>
  <c r="BJ17" i="1"/>
  <c r="BI17" i="1"/>
  <c r="AU17" i="1" s="1"/>
  <c r="AW17" i="1" s="1"/>
  <c r="BH17" i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I17" i="1" s="1"/>
  <c r="Y17" i="1"/>
  <c r="X17" i="1"/>
  <c r="W17" i="1"/>
  <c r="P17" i="1"/>
  <c r="N17" i="1"/>
  <c r="I21" i="1" l="1"/>
  <c r="AH21" i="1"/>
  <c r="J21" i="1"/>
  <c r="AV21" i="1" s="1"/>
  <c r="N21" i="1"/>
  <c r="K21" i="1"/>
  <c r="AU27" i="1"/>
  <c r="AW27" i="1" s="1"/>
  <c r="S27" i="1"/>
  <c r="AU29" i="1"/>
  <c r="S29" i="1"/>
  <c r="S20" i="1"/>
  <c r="AU20" i="1"/>
  <c r="AW20" i="1" s="1"/>
  <c r="AW21" i="1"/>
  <c r="AU21" i="1"/>
  <c r="S21" i="1"/>
  <c r="S28" i="1"/>
  <c r="AU28" i="1"/>
  <c r="AW28" i="1" s="1"/>
  <c r="AW29" i="1"/>
  <c r="N19" i="1"/>
  <c r="K19" i="1"/>
  <c r="I19" i="1"/>
  <c r="AH19" i="1"/>
  <c r="J19" i="1"/>
  <c r="AV19" i="1" s="1"/>
  <c r="AU22" i="1"/>
  <c r="AW22" i="1" s="1"/>
  <c r="S22" i="1"/>
  <c r="AU30" i="1"/>
  <c r="AW30" i="1" s="1"/>
  <c r="S30" i="1"/>
  <c r="I29" i="1"/>
  <c r="AH29" i="1"/>
  <c r="J29" i="1"/>
  <c r="AV29" i="1" s="1"/>
  <c r="AY29" i="1" s="1"/>
  <c r="N29" i="1"/>
  <c r="K29" i="1"/>
  <c r="AH24" i="1"/>
  <c r="N24" i="1"/>
  <c r="I24" i="1"/>
  <c r="K24" i="1"/>
  <c r="J24" i="1"/>
  <c r="AV24" i="1" s="1"/>
  <c r="AY24" i="1" s="1"/>
  <c r="S31" i="1"/>
  <c r="AU31" i="1"/>
  <c r="AH28" i="1"/>
  <c r="K28" i="1"/>
  <c r="J28" i="1"/>
  <c r="AV28" i="1" s="1"/>
  <c r="I28" i="1"/>
  <c r="N28" i="1"/>
  <c r="AA17" i="1"/>
  <c r="AW31" i="1"/>
  <c r="S18" i="1"/>
  <c r="AU18" i="1"/>
  <c r="AW18" i="1" s="1"/>
  <c r="S19" i="1"/>
  <c r="AU19" i="1"/>
  <c r="AW19" i="1" s="1"/>
  <c r="S23" i="1"/>
  <c r="AU23" i="1"/>
  <c r="AW23" i="1" s="1"/>
  <c r="AA25" i="1"/>
  <c r="N27" i="1"/>
  <c r="K27" i="1"/>
  <c r="AH27" i="1"/>
  <c r="J27" i="1"/>
  <c r="AV27" i="1" s="1"/>
  <c r="I27" i="1"/>
  <c r="AH22" i="1"/>
  <c r="AH30" i="1"/>
  <c r="AH17" i="1"/>
  <c r="I22" i="1"/>
  <c r="N23" i="1"/>
  <c r="S24" i="1"/>
  <c r="AH25" i="1"/>
  <c r="I30" i="1"/>
  <c r="N31" i="1"/>
  <c r="J22" i="1"/>
  <c r="AV22" i="1" s="1"/>
  <c r="AY22" i="1" s="1"/>
  <c r="J17" i="1"/>
  <c r="AV17" i="1" s="1"/>
  <c r="AY17" i="1" s="1"/>
  <c r="I20" i="1"/>
  <c r="K22" i="1"/>
  <c r="AH23" i="1"/>
  <c r="J25" i="1"/>
  <c r="AV25" i="1" s="1"/>
  <c r="AY25" i="1" s="1"/>
  <c r="K30" i="1"/>
  <c r="AH31" i="1"/>
  <c r="J30" i="1"/>
  <c r="AV30" i="1" s="1"/>
  <c r="AY30" i="1" s="1"/>
  <c r="K17" i="1"/>
  <c r="S17" i="1"/>
  <c r="AH18" i="1"/>
  <c r="J20" i="1"/>
  <c r="AV20" i="1" s="1"/>
  <c r="AY20" i="1" s="1"/>
  <c r="I23" i="1"/>
  <c r="K25" i="1"/>
  <c r="S25" i="1"/>
  <c r="AH26" i="1"/>
  <c r="I31" i="1"/>
  <c r="I18" i="1"/>
  <c r="J23" i="1"/>
  <c r="AV23" i="1" s="1"/>
  <c r="AY23" i="1" s="1"/>
  <c r="I26" i="1"/>
  <c r="J31" i="1"/>
  <c r="AV31" i="1" s="1"/>
  <c r="AY31" i="1" s="1"/>
  <c r="AA26" i="1" l="1"/>
  <c r="T19" i="1"/>
  <c r="U19" i="1" s="1"/>
  <c r="AA18" i="1"/>
  <c r="T17" i="1"/>
  <c r="U17" i="1" s="1"/>
  <c r="AA20" i="1"/>
  <c r="AA22" i="1"/>
  <c r="T28" i="1"/>
  <c r="U28" i="1" s="1"/>
  <c r="T20" i="1"/>
  <c r="U20" i="1" s="1"/>
  <c r="AA31" i="1"/>
  <c r="AA28" i="1"/>
  <c r="AY19" i="1"/>
  <c r="T26" i="1"/>
  <c r="U26" i="1" s="1"/>
  <c r="T31" i="1"/>
  <c r="U31" i="1" s="1"/>
  <c r="T22" i="1"/>
  <c r="U22" i="1" s="1"/>
  <c r="Q22" i="1" s="1"/>
  <c r="O22" i="1" s="1"/>
  <c r="R22" i="1" s="1"/>
  <c r="L22" i="1" s="1"/>
  <c r="M22" i="1" s="1"/>
  <c r="T18" i="1"/>
  <c r="U18" i="1" s="1"/>
  <c r="Q18" i="1" s="1"/>
  <c r="O18" i="1" s="1"/>
  <c r="R18" i="1" s="1"/>
  <c r="L18" i="1" s="1"/>
  <c r="M18" i="1" s="1"/>
  <c r="AY28" i="1"/>
  <c r="AY18" i="1"/>
  <c r="T24" i="1"/>
  <c r="U24" i="1" s="1"/>
  <c r="T25" i="1"/>
  <c r="U25" i="1" s="1"/>
  <c r="AA24" i="1"/>
  <c r="AA29" i="1"/>
  <c r="AA19" i="1"/>
  <c r="Q19" i="1"/>
  <c r="O19" i="1" s="1"/>
  <c r="R19" i="1" s="1"/>
  <c r="L19" i="1" s="1"/>
  <c r="M19" i="1" s="1"/>
  <c r="T29" i="1"/>
  <c r="U29" i="1" s="1"/>
  <c r="Q29" i="1" s="1"/>
  <c r="O29" i="1" s="1"/>
  <c r="R29" i="1" s="1"/>
  <c r="L29" i="1" s="1"/>
  <c r="M29" i="1" s="1"/>
  <c r="AY21" i="1"/>
  <c r="AA30" i="1"/>
  <c r="AA27" i="1"/>
  <c r="Q27" i="1"/>
  <c r="O27" i="1" s="1"/>
  <c r="R27" i="1" s="1"/>
  <c r="L27" i="1" s="1"/>
  <c r="M27" i="1" s="1"/>
  <c r="T23" i="1"/>
  <c r="U23" i="1" s="1"/>
  <c r="T30" i="1"/>
  <c r="U30" i="1" s="1"/>
  <c r="Q30" i="1" s="1"/>
  <c r="O30" i="1" s="1"/>
  <c r="R30" i="1" s="1"/>
  <c r="L30" i="1" s="1"/>
  <c r="M30" i="1" s="1"/>
  <c r="T21" i="1"/>
  <c r="U21" i="1" s="1"/>
  <c r="AA23" i="1"/>
  <c r="AY27" i="1"/>
  <c r="T27" i="1"/>
  <c r="U27" i="1" s="1"/>
  <c r="AA21" i="1"/>
  <c r="AB31" i="1" l="1"/>
  <c r="V31" i="1"/>
  <c r="Z31" i="1" s="1"/>
  <c r="AC31" i="1"/>
  <c r="AD31" i="1" s="1"/>
  <c r="AC20" i="1"/>
  <c r="V20" i="1"/>
  <c r="Z20" i="1" s="1"/>
  <c r="AB20" i="1"/>
  <c r="V26" i="1"/>
  <c r="Z26" i="1" s="1"/>
  <c r="AC26" i="1"/>
  <c r="AD26" i="1" s="1"/>
  <c r="AB26" i="1"/>
  <c r="AB23" i="1"/>
  <c r="V23" i="1"/>
  <c r="Z23" i="1" s="1"/>
  <c r="AC23" i="1"/>
  <c r="AD23" i="1" s="1"/>
  <c r="Q23" i="1"/>
  <c r="O23" i="1" s="1"/>
  <c r="R23" i="1" s="1"/>
  <c r="L23" i="1" s="1"/>
  <c r="M23" i="1" s="1"/>
  <c r="AC17" i="1"/>
  <c r="AD17" i="1" s="1"/>
  <c r="V17" i="1"/>
  <c r="Z17" i="1" s="1"/>
  <c r="Q17" i="1"/>
  <c r="O17" i="1" s="1"/>
  <c r="R17" i="1" s="1"/>
  <c r="L17" i="1" s="1"/>
  <c r="M17" i="1" s="1"/>
  <c r="AB17" i="1"/>
  <c r="V21" i="1"/>
  <c r="Z21" i="1" s="1"/>
  <c r="AC21" i="1"/>
  <c r="AB21" i="1"/>
  <c r="AC28" i="1"/>
  <c r="V28" i="1"/>
  <c r="Z28" i="1" s="1"/>
  <c r="AB28" i="1"/>
  <c r="V24" i="1"/>
  <c r="Z24" i="1" s="1"/>
  <c r="AC24" i="1"/>
  <c r="AD24" i="1" s="1"/>
  <c r="AB24" i="1"/>
  <c r="V18" i="1"/>
  <c r="Z18" i="1" s="1"/>
  <c r="AB18" i="1"/>
  <c r="AC18" i="1"/>
  <c r="AD18" i="1" s="1"/>
  <c r="Q28" i="1"/>
  <c r="O28" i="1" s="1"/>
  <c r="R28" i="1" s="1"/>
  <c r="L28" i="1" s="1"/>
  <c r="M28" i="1" s="1"/>
  <c r="V19" i="1"/>
  <c r="Z19" i="1" s="1"/>
  <c r="AC19" i="1"/>
  <c r="AD19" i="1" s="1"/>
  <c r="AB19" i="1"/>
  <c r="Q21" i="1"/>
  <c r="O21" i="1" s="1"/>
  <c r="R21" i="1" s="1"/>
  <c r="L21" i="1" s="1"/>
  <c r="M21" i="1" s="1"/>
  <c r="V30" i="1"/>
  <c r="Z30" i="1" s="1"/>
  <c r="AC30" i="1"/>
  <c r="AB30" i="1"/>
  <c r="Q24" i="1"/>
  <c r="O24" i="1" s="1"/>
  <c r="R24" i="1" s="1"/>
  <c r="L24" i="1" s="1"/>
  <c r="M24" i="1" s="1"/>
  <c r="V27" i="1"/>
  <c r="Z27" i="1" s="1"/>
  <c r="AC27" i="1"/>
  <c r="AD27" i="1" s="1"/>
  <c r="AB27" i="1"/>
  <c r="V29" i="1"/>
  <c r="Z29" i="1" s="1"/>
  <c r="AC29" i="1"/>
  <c r="AB29" i="1"/>
  <c r="V22" i="1"/>
  <c r="Z22" i="1" s="1"/>
  <c r="AC22" i="1"/>
  <c r="AB22" i="1"/>
  <c r="Q31" i="1"/>
  <c r="O31" i="1" s="1"/>
  <c r="R31" i="1" s="1"/>
  <c r="L31" i="1" s="1"/>
  <c r="M31" i="1" s="1"/>
  <c r="Q20" i="1"/>
  <c r="O20" i="1" s="1"/>
  <c r="R20" i="1" s="1"/>
  <c r="L20" i="1" s="1"/>
  <c r="M20" i="1" s="1"/>
  <c r="AC25" i="1"/>
  <c r="AD25" i="1" s="1"/>
  <c r="V25" i="1"/>
  <c r="Z25" i="1" s="1"/>
  <c r="AB25" i="1"/>
  <c r="Q25" i="1"/>
  <c r="O25" i="1" s="1"/>
  <c r="R25" i="1" s="1"/>
  <c r="L25" i="1" s="1"/>
  <c r="M25" i="1" s="1"/>
  <c r="Q26" i="1"/>
  <c r="O26" i="1" s="1"/>
  <c r="R26" i="1" s="1"/>
  <c r="L26" i="1" s="1"/>
  <c r="M26" i="1" s="1"/>
  <c r="AD28" i="1" l="1"/>
  <c r="AD30" i="1"/>
  <c r="AD20" i="1"/>
  <c r="AD29" i="1"/>
  <c r="AD21" i="1"/>
  <c r="AD22" i="1"/>
</calcChain>
</file>

<file path=xl/sharedStrings.xml><?xml version="1.0" encoding="utf-8"?>
<sst xmlns="http://schemas.openxmlformats.org/spreadsheetml/2006/main" count="693" uniqueCount="353">
  <si>
    <t>File opened</t>
  </si>
  <si>
    <t>2020-12-14 15:48:26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</si>
  <si>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</si>
  <si>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</si>
  <si>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</si>
  <si>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</si>
  <si>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</si>
  <si>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</si>
  <si>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</si>
  <si>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</si>
  <si>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</si>
  <si>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</si>
  <si>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</si>
  <si>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{"co2azero": "0.965182", "tbzero": "0.134552", "h2obspan2": "0", "h2oaspan2b": "0.070146", "oxygen": "21", "h2obspan1": "0.99587", "ssa_ref": "35809.5", "h2obspan2b": "0.0705964", "h2oaspanconc2": "0", "co2bspan2": "-0.0301809", "co2aspan2a": "0.308883", "flowmeterzero": "1.00299", "co2aspan2b": "0.306383", "h2oaspanconc1": "12.28", "flowazero": "0.29042", "co2aspan2": "-0.0279682", "h2obspanconc2": "0", "h2oazero": "1.13424", "co2bspan2a": "0.310949", "h2obspanconc1": "12.28", "co2aspanconc2": "299.2", "flowbzero": "0.29097", "co2aspan1": "1.00054", "co2bspanconc1": "2500", "co2bspan2b": "0.308367", "h2oaspan2a": "0.0696095", "chamberpressurezero": "2.68126", "h2obzero": "1.1444", "co2bspan1": "1.00108", "tazero": "0.0863571", "ssb_ref": "37377.7", "h2oaspan1": "1.00771", "h2obspan2a": "0.0708892", "co2bzero": "0.964262", "h2oaspan2": "0", "co2aspanconc1": "2500", "co2bspanconc2": "299.2"}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</si>
  <si>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</si>
  <si>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</si>
  <si>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</si>
  <si>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</si>
  <si>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</si>
  <si>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</si>
  <si>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</si>
  <si>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</si>
  <si>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</si>
  <si>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15:48:26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</si>
  <si>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</si>
  <si>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</si>
  <si>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</si>
  <si>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</si>
  <si>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</si>
  <si>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</si>
  <si>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</si>
  <si>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</si>
  <si>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</si>
  <si>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</si>
  <si>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</si>
  <si>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</si>
  <si>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</si>
  <si>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</si>
  <si>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</si>
  <si>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</si>
  <si>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</si>
  <si>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</si>
  <si>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</si>
  <si>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</si>
  <si>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</si>
  <si>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</si>
  <si>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</si>
  <si>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</si>
  <si>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</si>
  <si>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</si>
  <si>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</si>
  <si>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</si>
  <si>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</si>
  <si>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</si>
  <si>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</si>
  <si>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</si>
  <si>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</si>
  <si>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</si>
  <si>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</si>
  <si>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</si>
  <si>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</si>
  <si>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</si>
  <si>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</si>
  <si>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</si>
  <si>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</si>
  <si>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</si>
  <si>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</si>
  <si>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</si>
  <si>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</si>
  <si>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</si>
  <si>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</si>
  <si>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</si>
  <si>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</si>
  <si>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</si>
  <si>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</si>
  <si>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</si>
  <si>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</si>
  <si>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1.86967 68.8464 370.919 629.074 886.912 1104.14 1300.35 1494.75</t>
  </si>
  <si>
    <t>Fs_true</t>
  </si>
  <si>
    <t>0.0653078 100.212 402.679 601.23 800.776 999.92 1201.06 1400.76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</si>
  <si>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</si>
  <si>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</si>
  <si>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</si>
  <si>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</si>
  <si>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</si>
  <si>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</si>
  <si>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</si>
  <si>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</si>
  <si>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</si>
  <si>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</si>
  <si>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</si>
  <si>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</si>
  <si>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</si>
  <si>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</si>
  <si>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</si>
  <si>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</si>
  <si>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</si>
  <si>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</si>
  <si>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</si>
  <si>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</si>
  <si>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</si>
  <si>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</si>
  <si>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</si>
  <si>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</si>
  <si>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</si>
  <si>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</si>
  <si>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</si>
  <si>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</si>
  <si>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</si>
  <si>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</si>
  <si>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</si>
  <si>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</si>
  <si>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</si>
  <si>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</si>
  <si>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</si>
  <si>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</si>
  <si>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</si>
  <si>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</si>
  <si>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</si>
  <si>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</si>
  <si>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</si>
  <si>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</si>
  <si>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</si>
  <si>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</si>
  <si>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</si>
  <si>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</si>
  <si>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</si>
  <si>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</si>
  <si>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</si>
  <si>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</si>
  <si>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</si>
  <si>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</si>
  <si>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</si>
  <si>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</si>
  <si>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</si>
  <si>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</si>
  <si>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</si>
  <si>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</si>
  <si>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</si>
  <si>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</si>
  <si>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</si>
  <si>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</si>
  <si>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</si>
  <si>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</si>
  <si>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</si>
  <si>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</si>
  <si>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</si>
  <si>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</si>
  <si>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</si>
  <si>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</si>
  <si>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</si>
  <si>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</si>
  <si>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</si>
  <si>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</si>
  <si>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</si>
  <si>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</si>
  <si>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</si>
  <si>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</si>
  <si>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</si>
  <si>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</si>
  <si>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</si>
  <si>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</si>
  <si>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</si>
  <si>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</si>
  <si>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</si>
  <si>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</si>
  <si>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</si>
  <si>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</si>
  <si>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</si>
  <si>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</si>
  <si>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</si>
  <si>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</si>
  <si>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</si>
  <si>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</si>
  <si>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</si>
  <si>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</si>
  <si>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</si>
  <si>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</si>
  <si>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</si>
  <si>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</si>
  <si>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</si>
  <si>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</si>
  <si>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</si>
  <si>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</si>
  <si>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</si>
  <si>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</si>
  <si>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</si>
  <si>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</si>
  <si>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</si>
  <si>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</si>
  <si>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</si>
  <si>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</si>
  <si>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</si>
  <si>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</si>
  <si>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</si>
  <si>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</si>
  <si>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</si>
  <si>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</si>
  <si>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</si>
  <si>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</si>
  <si>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</si>
  <si>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</si>
  <si>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</si>
  <si>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</si>
  <si>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</si>
  <si>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</si>
  <si>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</si>
  <si>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</si>
  <si>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</si>
  <si>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</si>
  <si>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</si>
  <si>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</si>
  <si>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</si>
  <si>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</si>
  <si>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</si>
  <si>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</si>
  <si>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</si>
  <si>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</si>
  <si>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</si>
  <si>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</si>
  <si>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</si>
  <si>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</si>
  <si>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</si>
  <si>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</si>
  <si>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</si>
  <si>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</si>
  <si>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</si>
  <si>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</si>
  <si>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</si>
  <si>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</si>
  <si>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</si>
  <si>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</si>
  <si>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</si>
  <si>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</si>
  <si>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</si>
  <si>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</si>
  <si>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</si>
  <si>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</si>
  <si>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</si>
  <si>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</si>
  <si>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</si>
  <si>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</si>
  <si>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</si>
  <si>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</si>
  <si>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</si>
  <si>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</si>
  <si>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</si>
  <si>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</si>
  <si>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</si>
  <si>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</si>
  <si>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</si>
  <si>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</si>
  <si>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</si>
  <si>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</si>
  <si>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</si>
  <si>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</si>
  <si>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</si>
  <si>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</si>
  <si>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</si>
  <si>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</si>
  <si>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</si>
  <si>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</si>
  <si>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</si>
  <si>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</si>
  <si>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</si>
  <si>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</si>
  <si>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</si>
  <si>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</si>
  <si>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</si>
  <si>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</si>
  <si>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</si>
  <si>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</si>
  <si>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</si>
  <si>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</si>
  <si>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</si>
  <si>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</si>
  <si>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</si>
  <si>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</si>
  <si>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</si>
  <si>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</si>
  <si>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</si>
  <si>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</si>
  <si>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</si>
  <si>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20201214 15:51:25</t>
  </si>
  <si>
    <t>15:51:25</t>
  </si>
  <si>
    <t>1149</t>
  </si>
  <si>
    <t>_1</t>
  </si>
  <si>
    <t>RECT-4143-20200907-06_33_50</t>
  </si>
  <si>
    <t>RECT-7299-20201214-15_51_29</t>
  </si>
  <si>
    <t>DARK-7300-20201214-15_51_31</t>
  </si>
  <si>
    <t>0: Broadleaf</t>
  </si>
  <si>
    <t>15:51:56</t>
  </si>
  <si>
    <t>1/3</t>
  </si>
  <si>
    <t>20201214 15:53:44</t>
  </si>
  <si>
    <t>15:53:44</t>
  </si>
  <si>
    <t>RECT-7301-20201214-15_53_48</t>
  </si>
  <si>
    <t>DARK-7302-20201214-15_53_50</t>
  </si>
  <si>
    <t>3/3</t>
  </si>
  <si>
    <t>20201214 15:54:55</t>
  </si>
  <si>
    <t>15:54:55</t>
  </si>
  <si>
    <t>RECT-7303-20201214-15_54_59</t>
  </si>
  <si>
    <t>DARK-7304-20201214-15_55_01</t>
  </si>
  <si>
    <t>20201214 15:56:04</t>
  </si>
  <si>
    <t>15:56:04</t>
  </si>
  <si>
    <t>RECT-7305-20201214-15_56_08</t>
  </si>
  <si>
    <t>DARK-7306-20201214-15_56_10</t>
  </si>
  <si>
    <t>20201214 15:57:28</t>
  </si>
  <si>
    <t>15:57:28</t>
  </si>
  <si>
    <t>RECT-7307-20201214-15_57_32</t>
  </si>
  <si>
    <t>DARK-7308-20201214-15_57_34</t>
  </si>
  <si>
    <t>20201214 15:58:40</t>
  </si>
  <si>
    <t>15:58:40</t>
  </si>
  <si>
    <t>RECT-7309-20201214-15_58_44</t>
  </si>
  <si>
    <t>DARK-7310-20201214-15_58_46</t>
  </si>
  <si>
    <t>20201214 15:59:50</t>
  </si>
  <si>
    <t>15:59:50</t>
  </si>
  <si>
    <t>RECT-7311-20201214-15_59_54</t>
  </si>
  <si>
    <t>DARK-7312-20201214-15_59_56</t>
  </si>
  <si>
    <t>20201214 16:01:50</t>
  </si>
  <si>
    <t>16:01:50</t>
  </si>
  <si>
    <t>RECT-7313-20201214-16_01_54</t>
  </si>
  <si>
    <t>DARK-7314-20201214-16_01_56</t>
  </si>
  <si>
    <t>2/3</t>
  </si>
  <si>
    <t>20201214 16:03:28</t>
  </si>
  <si>
    <t>16:03:28</t>
  </si>
  <si>
    <t>RECT-7315-20201214-16_03_32</t>
  </si>
  <si>
    <t>DARK-7316-20201214-16_03_34</t>
  </si>
  <si>
    <t>16:03:53</t>
  </si>
  <si>
    <t>20201214 16:05:32</t>
  </si>
  <si>
    <t>16:05:32</t>
  </si>
  <si>
    <t>RECT-7317-20201214-16_05_35</t>
  </si>
  <si>
    <t>DARK-7318-20201214-16_05_38</t>
  </si>
  <si>
    <t>20201214 16:07:32</t>
  </si>
  <si>
    <t>16:07:32</t>
  </si>
  <si>
    <t>RECT-7319-20201214-16_07_36</t>
  </si>
  <si>
    <t>DARK-7320-20201214-16_07_38</t>
  </si>
  <si>
    <t>20201214 16:09:19</t>
  </si>
  <si>
    <t>16:09:19</t>
  </si>
  <si>
    <t>RECT-7321-20201214-16_09_23</t>
  </si>
  <si>
    <t>DARK-7322-20201214-16_09_25</t>
  </si>
  <si>
    <t>20201214 16:11:18</t>
  </si>
  <si>
    <t>16:11:18</t>
  </si>
  <si>
    <t>RECT-7323-20201214-16_11_21</t>
  </si>
  <si>
    <t>DARK-7324-20201214-16_11_24</t>
  </si>
  <si>
    <t>20201214 16:12:57</t>
  </si>
  <si>
    <t>16:12:57</t>
  </si>
  <si>
    <t>RECT-7325-20201214-16_13_01</t>
  </si>
  <si>
    <t>DARK-7326-20201214-16_13_03</t>
  </si>
  <si>
    <t>20201214 16:14:53</t>
  </si>
  <si>
    <t>16:14:53</t>
  </si>
  <si>
    <t>RECT-7327-20201214-16_14_57</t>
  </si>
  <si>
    <t>DARK-7328-20201214-16_14_58</t>
  </si>
  <si>
    <t>16:15:23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</si>
</sst>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1607989885.5999999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1607989877.5999999</v>
      </c>
      <c r="I17">
        <f t="shared" ref="I17:I31" si="0">BW17*AG17*(BS17-BT17)/(100*BL17*(1000-AG17*BS17))</f>
        <v>2.6715425854642355E-3</v>
      </c>
      <c r="J17">
        <f t="shared" ref="J17:J31" si="1">BW17*AG17*(BR17-BQ17*(1000-AG17*BT17)/(1000-AG17*BS17))/(100*BL17)</f>
        <v>12.102520885822466</v>
      </c>
      <c r="K17">
        <f t="shared" ref="K17:K31" si="2">BQ17 - IF(AG17&gt;1, J17*BL17*100/(AI17*CE17), 0)</f>
        <v>399.87580645161302</v>
      </c>
      <c r="L17">
        <f t="shared" ref="L17:L31" si="3">((R17-I17/2)*K17-J17)/(R17+I17/2)</f>
        <v>259.71663012727436</v>
      </c>
      <c r="M17">
        <f t="shared" ref="M17:M31" si="4">L17*(BX17+BY17)/1000</f>
        <v>26.604468282393732</v>
      </c>
      <c r="N17">
        <f t="shared" ref="N17:N31" si="5">(BQ17 - IF(AG17&gt;1, J17*BL17*100/(AI17*CE17), 0))*(BX17+BY17)/1000</f>
        <v>40.961886824209735</v>
      </c>
      <c r="O17">
        <f t="shared" ref="O17:O31" si="6">2/((1/Q17-1/P17)+SIGN(Q17)*SQRT((1/Q17-1/P17)*(1/Q17-1/P17) + 4*BM17/((BM17+1)*(BM17+1))*(2*1/Q17*1/P17-1/P17*1/P17)))</f>
        <v>0.15181163832714975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2.9705612817877807</v>
      </c>
      <c r="Q17">
        <f t="shared" ref="Q17:Q31" si="8">I17*(1000-(1000*0.61365*EXP(17.502*U17/(240.97+U17))/(BX17+BY17)+BS17)/2)/(1000*0.61365*EXP(17.502*U17/(240.97+U17))/(BX17+BY17)-BS17)</f>
        <v>0.14762947001652457</v>
      </c>
      <c r="R17">
        <f t="shared" ref="R17:R31" si="9">1/((BM17+1)/(O17/1.6)+1/(P17/1.37)) + BM17/((BM17+1)/(O17/1.6) + BM17/(P17/1.37))</f>
        <v>9.2634573547027671E-2</v>
      </c>
      <c r="S17">
        <f t="shared" ref="S17:S31" si="10">(BI17*BK17)</f>
        <v>231.2939067236191</v>
      </c>
      <c r="T17">
        <f t="shared" ref="T17:T31" si="11">(BZ17+(S17+2*0.95*0.0000000567*(((BZ17+$B$7)+273)^4-(BZ17+273)^4)-44100*I17)/(1.84*29.3*P17+8*0.95*0.0000000567*(BZ17+273)^3))</f>
        <v>28.644398369704586</v>
      </c>
      <c r="U17">
        <f t="shared" ref="U17:U31" si="12">($C$7*CA17+$D$7*CB17+$E$7*T17)</f>
        <v>28.2078806451613</v>
      </c>
      <c r="V17">
        <f t="shared" ref="V17:V31" si="13">0.61365*EXP(17.502*U17/(240.97+U17))</f>
        <v>3.8410721502460317</v>
      </c>
      <c r="W17">
        <f t="shared" ref="W17:W31" si="14">(X17/Y17*100)</f>
        <v>53.821666596352728</v>
      </c>
      <c r="X17">
        <f t="shared" ref="X17:X31" si="15">BS17*(BX17+BY17)/1000</f>
        <v>2.0405712047743636</v>
      </c>
      <c r="Y17">
        <f t="shared" ref="Y17:Y31" si="16">0.61365*EXP(17.502*BZ17/(240.97+BZ17))</f>
        <v>3.7913564068501824</v>
      </c>
      <c r="Z17">
        <f t="shared" ref="Z17:Z31" si="17">(V17-BS17*(BX17+BY17)/1000)</f>
        <v>1.8005009454716681</v>
      </c>
      <c r="AA17">
        <f t="shared" ref="AA17:AA31" si="18">(-I17*44100)</f>
        <v>-117.81502801897278</v>
      </c>
      <c r="AB17">
        <f t="shared" ref="AB17:AB31" si="19">2*29.3*P17*0.92*(BZ17-U17)</f>
        <v>-35.814460094128705</v>
      </c>
      <c r="AC17">
        <f t="shared" ref="AC17:AC31" si="20">2*0.95*0.0000000567*(((BZ17+$B$7)+273)^4-(U17+273)^4)</f>
        <v>-2.6305490084420695</v>
      </c>
      <c r="AD17">
        <f t="shared" ref="AD17:AD31" si="21">S17+AC17+AA17+AB17</f>
        <v>75.033869602075541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53945.944088614444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1144.4936</v>
      </c>
      <c r="AR17">
        <v>1384.46</v>
      </c>
      <c r="AS17">
        <f t="shared" ref="AS17:AS31" si="27">1-AQ17/AR17</f>
        <v>0.17332851797812865</v>
      </c>
      <c r="AT17">
        <v>0.5</v>
      </c>
      <c r="AU17">
        <f t="shared" ref="AU17:AU31" si="28">BI17</f>
        <v>1180.1989846183071</v>
      </c>
      <c r="AV17">
        <f t="shared" ref="AV17:AV31" si="29">J17</f>
        <v>12.102520885822466</v>
      </c>
      <c r="AW17">
        <f t="shared" ref="AW17:AW31" si="30">AS17*AT17*AU17</f>
        <v>102.28107046159171</v>
      </c>
      <c r="AX17">
        <f t="shared" ref="AX17:AX31" si="31">BC17/AR17</f>
        <v>0.4445704462389668</v>
      </c>
      <c r="AY17">
        <f t="shared" ref="AY17:AY31" si="32">(AV17-AO17)/AU17</f>
        <v>1.0744178338485578E-2</v>
      </c>
      <c r="AZ17">
        <f t="shared" ref="AZ17:AZ31" si="33">(AL17-AR17)/AR17</f>
        <v>1.3562110859107521</v>
      </c>
      <c r="BA17" t="s">
        <v>289</v>
      </c>
      <c r="BB17">
        <v>768.97</v>
      </c>
      <c r="BC17">
        <f t="shared" ref="BC17:BC31" si="34">AR17-BB17</f>
        <v>615.49</v>
      </c>
      <c r="BD17">
        <f t="shared" ref="BD17:BD31" si="35">(AR17-AQ17)/(AR17-BB17)</f>
        <v>0.38987863328405015</v>
      </c>
      <c r="BE17">
        <f t="shared" ref="BE17:BE31" si="36">(AL17-AR17)/(AL17-BB17)</f>
        <v>0.75312360866548211</v>
      </c>
      <c r="BF17">
        <f t="shared" ref="BF17:BF31" si="37">(AR17-AQ17)/(AR17-AK17)</f>
        <v>0.35870324418922861</v>
      </c>
      <c r="BG17">
        <f t="shared" ref="BG17:BG31" si="38">(AL17-AR17)/(AL17-AK17)</f>
        <v>0.73730375063734976</v>
      </c>
      <c r="BH17">
        <f t="shared" ref="BH17:BH31" si="39">$B$11*CF17+$C$11*CG17+$F$11*CH17*(1-CK17)</f>
        <v>1400.0164516129</v>
      </c>
      <c r="BI17">
        <f t="shared" ref="BI17:BI31" si="40">BH17*BJ17</f>
        <v>1180.1989846183071</v>
      </c>
      <c r="BJ17">
        <f t="shared" ref="BJ17:BJ31" si="41">($B$11*$D$9+$C$11*$D$9+$F$11*((CU17+CM17)/MAX(CU17+CM17+CV17, 0.1)*$I$9+CV17/MAX(CU17+CM17+CV17, 0.1)*$J$9))/($B$11+$C$11+$F$11)</f>
        <v>0.84298936863109686</v>
      </c>
      <c r="BK17">
        <f t="shared" ref="BK17:BK31" si="42">($B$11*$K$9+$C$11*$K$9+$F$11*((CU17+CM17)/MAX(CU17+CM17+CV17, 0.1)*$P$9+CV17/MAX(CU17+CM17+CV17, 0.1)*$Q$9))/($B$11+$C$11+$F$11)</f>
        <v>0.19597873726219378</v>
      </c>
      <c r="BL17">
        <v>6</v>
      </c>
      <c r="BM17">
        <v>0.5</v>
      </c>
      <c r="BN17" t="s">
        <v>290</v>
      </c>
      <c r="BO17">
        <v>2</v>
      </c>
      <c r="BP17">
        <v>1607989877.5999999</v>
      </c>
      <c r="BQ17">
        <v>399.87580645161302</v>
      </c>
      <c r="BR17">
        <v>415.680096774194</v>
      </c>
      <c r="BS17">
        <v>19.920348387096801</v>
      </c>
      <c r="BT17">
        <v>16.7784935483871</v>
      </c>
      <c r="BU17">
        <v>397.09380645161298</v>
      </c>
      <c r="BV17">
        <v>19.815348387096801</v>
      </c>
      <c r="BW17">
        <v>500.021419354839</v>
      </c>
      <c r="BX17">
        <v>102.336548387097</v>
      </c>
      <c r="BY17">
        <v>9.9973561290322602E-2</v>
      </c>
      <c r="BZ17">
        <v>27.984248387096802</v>
      </c>
      <c r="CA17">
        <v>28.2078806451613</v>
      </c>
      <c r="CB17">
        <v>999.9</v>
      </c>
      <c r="CC17">
        <v>0</v>
      </c>
      <c r="CD17">
        <v>0</v>
      </c>
      <c r="CE17">
        <v>10001.976774193499</v>
      </c>
      <c r="CF17">
        <v>0</v>
      </c>
      <c r="CG17">
        <v>165.85548387096799</v>
      </c>
      <c r="CH17">
        <v>1400.0164516129</v>
      </c>
      <c r="CI17">
        <v>0.89999583870967703</v>
      </c>
      <c r="CJ17">
        <v>0.10000413548387101</v>
      </c>
      <c r="CK17">
        <v>0</v>
      </c>
      <c r="CL17">
        <v>1144.9183870967699</v>
      </c>
      <c r="CM17">
        <v>4.9997499999999997</v>
      </c>
      <c r="CN17">
        <v>15832.087096774199</v>
      </c>
      <c r="CO17">
        <v>12178.180645161299</v>
      </c>
      <c r="CP17">
        <v>48.032064516128997</v>
      </c>
      <c r="CQ17">
        <v>49.5945161290323</v>
      </c>
      <c r="CR17">
        <v>49.007935483871002</v>
      </c>
      <c r="CS17">
        <v>49.0944516129032</v>
      </c>
      <c r="CT17">
        <v>49.116870967741903</v>
      </c>
      <c r="CU17">
        <v>1255.51096774194</v>
      </c>
      <c r="CV17">
        <v>139.50548387096799</v>
      </c>
      <c r="CW17">
        <v>0</v>
      </c>
      <c r="CX17">
        <v>1029.0999999046301</v>
      </c>
      <c r="CY17">
        <v>0</v>
      </c>
      <c r="CZ17">
        <v>1144.4936</v>
      </c>
      <c r="DA17">
        <v>-23.5623076598451</v>
      </c>
      <c r="DB17">
        <v>-337.53076880014601</v>
      </c>
      <c r="DC17">
        <v>15826.484</v>
      </c>
      <c r="DD17">
        <v>15</v>
      </c>
      <c r="DE17">
        <v>1607989916.5999999</v>
      </c>
      <c r="DF17" t="s">
        <v>291</v>
      </c>
      <c r="DG17">
        <v>1607989905.5999999</v>
      </c>
      <c r="DH17">
        <v>1607989916.5999999</v>
      </c>
      <c r="DI17">
        <v>23</v>
      </c>
      <c r="DJ17">
        <v>-1.895</v>
      </c>
      <c r="DK17">
        <v>-0.105</v>
      </c>
      <c r="DL17">
        <v>2.782</v>
      </c>
      <c r="DM17">
        <v>0.105</v>
      </c>
      <c r="DN17">
        <v>415</v>
      </c>
      <c r="DO17">
        <v>17</v>
      </c>
      <c r="DP17">
        <v>0.08</v>
      </c>
      <c r="DQ17">
        <v>0.03</v>
      </c>
      <c r="DR17">
        <v>10.4563744425056</v>
      </c>
      <c r="DS17">
        <v>2.2335587624054698</v>
      </c>
      <c r="DT17">
        <v>0.163867132711114</v>
      </c>
      <c r="DU17">
        <v>0</v>
      </c>
      <c r="DV17">
        <v>-13.886932258064499</v>
      </c>
      <c r="DW17">
        <v>-2.6040241935483599</v>
      </c>
      <c r="DX17">
        <v>0.19755404713663199</v>
      </c>
      <c r="DY17">
        <v>0</v>
      </c>
      <c r="DZ17">
        <v>3.2459364516128999</v>
      </c>
      <c r="EA17">
        <v>-1.0421129032262701E-2</v>
      </c>
      <c r="EB17">
        <v>5.15158074605674E-3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2.782</v>
      </c>
      <c r="EJ17">
        <v>0.105</v>
      </c>
      <c r="EK17">
        <v>4.6769999999999099</v>
      </c>
      <c r="EL17">
        <v>0</v>
      </c>
      <c r="EM17">
        <v>0</v>
      </c>
      <c r="EN17">
        <v>0</v>
      </c>
      <c r="EO17">
        <v>0.209694999999996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16.7</v>
      </c>
      <c r="EX17">
        <v>16.8</v>
      </c>
      <c r="EY17">
        <v>2</v>
      </c>
      <c r="EZ17">
        <v>504.45499999999998</v>
      </c>
      <c r="FA17">
        <v>472.71300000000002</v>
      </c>
      <c r="FB17">
        <v>24.310600000000001</v>
      </c>
      <c r="FC17">
        <v>32.786499999999997</v>
      </c>
      <c r="FD17">
        <v>30.000399999999999</v>
      </c>
      <c r="FE17">
        <v>32.689100000000003</v>
      </c>
      <c r="FF17">
        <v>32.650500000000001</v>
      </c>
      <c r="FG17">
        <v>22.476900000000001</v>
      </c>
      <c r="FH17">
        <v>32.862699999999997</v>
      </c>
      <c r="FI17">
        <v>75.858400000000003</v>
      </c>
      <c r="FJ17">
        <v>24.314299999999999</v>
      </c>
      <c r="FK17">
        <v>415.23899999999998</v>
      </c>
      <c r="FL17">
        <v>16.816099999999999</v>
      </c>
      <c r="FM17">
        <v>101.514</v>
      </c>
      <c r="FN17">
        <v>100.898</v>
      </c>
    </row>
    <row r="18" spans="1:170" x14ac:dyDescent="0.25">
      <c r="A18">
        <v>2</v>
      </c>
      <c r="B18">
        <v>1607990024</v>
      </c>
      <c r="C18">
        <v>138.40000009536701</v>
      </c>
      <c r="D18" t="s">
        <v>293</v>
      </c>
      <c r="E18" t="s">
        <v>294</v>
      </c>
      <c r="F18" t="s">
        <v>285</v>
      </c>
      <c r="G18" t="s">
        <v>286</v>
      </c>
      <c r="H18">
        <v>1607990016</v>
      </c>
      <c r="I18">
        <f t="shared" si="0"/>
        <v>2.5736391146160354E-3</v>
      </c>
      <c r="J18">
        <f t="shared" si="1"/>
        <v>-1.7219996045059536</v>
      </c>
      <c r="K18">
        <f t="shared" si="2"/>
        <v>49.4608225806452</v>
      </c>
      <c r="L18">
        <f t="shared" si="3"/>
        <v>67.09993002068957</v>
      </c>
      <c r="M18">
        <f t="shared" si="4"/>
        <v>6.8733252365607358</v>
      </c>
      <c r="N18">
        <f t="shared" si="5"/>
        <v>5.066478012119811</v>
      </c>
      <c r="O18">
        <f t="shared" si="6"/>
        <v>0.14591897378041233</v>
      </c>
      <c r="P18">
        <f t="shared" si="7"/>
        <v>2.9703344648921917</v>
      </c>
      <c r="Q18">
        <f t="shared" si="8"/>
        <v>0.14205043005619028</v>
      </c>
      <c r="R18">
        <f t="shared" si="9"/>
        <v>8.9120549539555505E-2</v>
      </c>
      <c r="S18">
        <f t="shared" si="10"/>
        <v>231.29088140914456</v>
      </c>
      <c r="T18">
        <f t="shared" si="11"/>
        <v>28.680895853437651</v>
      </c>
      <c r="U18">
        <f t="shared" si="12"/>
        <v>28.2287483870968</v>
      </c>
      <c r="V18">
        <f t="shared" si="13"/>
        <v>3.8457401404451623</v>
      </c>
      <c r="W18">
        <f t="shared" si="14"/>
        <v>53.855532899931404</v>
      </c>
      <c r="X18">
        <f t="shared" si="15"/>
        <v>2.0432073479809207</v>
      </c>
      <c r="Y18">
        <f t="shared" si="16"/>
        <v>3.7938671069830288</v>
      </c>
      <c r="Z18">
        <f t="shared" si="17"/>
        <v>1.8025327924642416</v>
      </c>
      <c r="AA18">
        <f t="shared" si="18"/>
        <v>-113.49748495456716</v>
      </c>
      <c r="AB18">
        <f t="shared" si="19"/>
        <v>-37.335090145289371</v>
      </c>
      <c r="AC18">
        <f t="shared" si="20"/>
        <v>-2.7428879965013069</v>
      </c>
      <c r="AD18">
        <f t="shared" si="21"/>
        <v>77.715418312786724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53937.216487495272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916.31700000000001</v>
      </c>
      <c r="AR18">
        <v>1018.2</v>
      </c>
      <c r="AS18">
        <f t="shared" si="27"/>
        <v>0.10006187389510901</v>
      </c>
      <c r="AT18">
        <v>0.5</v>
      </c>
      <c r="AU18">
        <f t="shared" si="28"/>
        <v>1180.1834910699247</v>
      </c>
      <c r="AV18">
        <f t="shared" si="29"/>
        <v>-1.7219996045059536</v>
      </c>
      <c r="AW18">
        <f t="shared" si="30"/>
        <v>59.045685828264155</v>
      </c>
      <c r="AX18">
        <f t="shared" si="31"/>
        <v>0.28798860734629739</v>
      </c>
      <c r="AY18">
        <f t="shared" si="32"/>
        <v>-9.6955442382301105E-4</v>
      </c>
      <c r="AZ18">
        <f t="shared" si="33"/>
        <v>2.2037713612256926</v>
      </c>
      <c r="BA18" t="s">
        <v>296</v>
      </c>
      <c r="BB18">
        <v>724.97</v>
      </c>
      <c r="BC18">
        <f t="shared" si="34"/>
        <v>293.23</v>
      </c>
      <c r="BD18">
        <f t="shared" si="35"/>
        <v>0.34745080653412008</v>
      </c>
      <c r="BE18">
        <f t="shared" si="36"/>
        <v>0.88442361584637652</v>
      </c>
      <c r="BF18">
        <f t="shared" si="37"/>
        <v>0.33655511510901048</v>
      </c>
      <c r="BG18">
        <f t="shared" si="38"/>
        <v>0.88112671359494277</v>
      </c>
      <c r="BH18">
        <f t="shared" si="39"/>
        <v>1399.9980645161299</v>
      </c>
      <c r="BI18">
        <f t="shared" si="40"/>
        <v>1180.1834910699247</v>
      </c>
      <c r="BJ18">
        <f t="shared" si="41"/>
        <v>0.84298937333018531</v>
      </c>
      <c r="BK18">
        <f t="shared" si="42"/>
        <v>0.19597874666037063</v>
      </c>
      <c r="BL18">
        <v>6</v>
      </c>
      <c r="BM18">
        <v>0.5</v>
      </c>
      <c r="BN18" t="s">
        <v>290</v>
      </c>
      <c r="BO18">
        <v>2</v>
      </c>
      <c r="BP18">
        <v>1607990016</v>
      </c>
      <c r="BQ18">
        <v>49.4608225806452</v>
      </c>
      <c r="BR18">
        <v>47.547235483870999</v>
      </c>
      <c r="BS18">
        <v>19.9465419354839</v>
      </c>
      <c r="BT18">
        <v>16.9198709677419</v>
      </c>
      <c r="BU18">
        <v>46.6785225806452</v>
      </c>
      <c r="BV18">
        <v>19.8420064516129</v>
      </c>
      <c r="BW18">
        <v>500.01548387096801</v>
      </c>
      <c r="BX18">
        <v>102.33419354838701</v>
      </c>
      <c r="BY18">
        <v>9.9970458064516099E-2</v>
      </c>
      <c r="BZ18">
        <v>27.995603225806502</v>
      </c>
      <c r="CA18">
        <v>28.2287483870968</v>
      </c>
      <c r="CB18">
        <v>999.9</v>
      </c>
      <c r="CC18">
        <v>0</v>
      </c>
      <c r="CD18">
        <v>0</v>
      </c>
      <c r="CE18">
        <v>10000.922903225801</v>
      </c>
      <c r="CF18">
        <v>0</v>
      </c>
      <c r="CG18">
        <v>163.770677419355</v>
      </c>
      <c r="CH18">
        <v>1399.9980645161299</v>
      </c>
      <c r="CI18">
        <v>0.89999967741935505</v>
      </c>
      <c r="CJ18">
        <v>0.100000270967742</v>
      </c>
      <c r="CK18">
        <v>0</v>
      </c>
      <c r="CL18">
        <v>916.70851612903198</v>
      </c>
      <c r="CM18">
        <v>4.9997499999999997</v>
      </c>
      <c r="CN18">
        <v>12676.3322580645</v>
      </c>
      <c r="CO18">
        <v>12178.0290322581</v>
      </c>
      <c r="CP18">
        <v>48.217548387096798</v>
      </c>
      <c r="CQ18">
        <v>49.765999999999998</v>
      </c>
      <c r="CR18">
        <v>49.199322580645202</v>
      </c>
      <c r="CS18">
        <v>49.25</v>
      </c>
      <c r="CT18">
        <v>49.312064516128999</v>
      </c>
      <c r="CU18">
        <v>1255.4941935483901</v>
      </c>
      <c r="CV18">
        <v>139.50387096774199</v>
      </c>
      <c r="CW18">
        <v>0</v>
      </c>
      <c r="CX18">
        <v>137.5</v>
      </c>
      <c r="CY18">
        <v>0</v>
      </c>
      <c r="CZ18">
        <v>916.31700000000001</v>
      </c>
      <c r="DA18">
        <v>-43.305615313255601</v>
      </c>
      <c r="DB18">
        <v>-598.85384528256805</v>
      </c>
      <c r="DC18">
        <v>12670.804</v>
      </c>
      <c r="DD18">
        <v>15</v>
      </c>
      <c r="DE18">
        <v>1607989916.5999999</v>
      </c>
      <c r="DF18" t="s">
        <v>291</v>
      </c>
      <c r="DG18">
        <v>1607989905.5999999</v>
      </c>
      <c r="DH18">
        <v>1607989916.5999999</v>
      </c>
      <c r="DI18">
        <v>23</v>
      </c>
      <c r="DJ18">
        <v>-1.895</v>
      </c>
      <c r="DK18">
        <v>-0.105</v>
      </c>
      <c r="DL18">
        <v>2.782</v>
      </c>
      <c r="DM18">
        <v>0.105</v>
      </c>
      <c r="DN18">
        <v>415</v>
      </c>
      <c r="DO18">
        <v>17</v>
      </c>
      <c r="DP18">
        <v>0.08</v>
      </c>
      <c r="DQ18">
        <v>0.03</v>
      </c>
      <c r="DR18">
        <v>-1.7143040101493701</v>
      </c>
      <c r="DS18">
        <v>-0.15907180239891899</v>
      </c>
      <c r="DT18">
        <v>3.85942405174809E-2</v>
      </c>
      <c r="DU18">
        <v>1</v>
      </c>
      <c r="DV18">
        <v>1.913788</v>
      </c>
      <c r="DW18">
        <v>-3.8096729699663198E-2</v>
      </c>
      <c r="DX18">
        <v>2.70072964708922E-2</v>
      </c>
      <c r="DY18">
        <v>1</v>
      </c>
      <c r="DZ18">
        <v>3.0261990000000001</v>
      </c>
      <c r="EA18">
        <v>-4.0861134593990198E-2</v>
      </c>
      <c r="EB18">
        <v>5.3350697277543E-3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2.782</v>
      </c>
      <c r="EJ18">
        <v>0.1045</v>
      </c>
      <c r="EK18">
        <v>2.7822999999999101</v>
      </c>
      <c r="EL18">
        <v>0</v>
      </c>
      <c r="EM18">
        <v>0</v>
      </c>
      <c r="EN18">
        <v>0</v>
      </c>
      <c r="EO18">
        <v>0.104539999999997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1.8</v>
      </c>
      <c r="EY18">
        <v>2</v>
      </c>
      <c r="EZ18">
        <v>505.375</v>
      </c>
      <c r="FA18">
        <v>471.37299999999999</v>
      </c>
      <c r="FB18">
        <v>24.241</v>
      </c>
      <c r="FC18">
        <v>32.891199999999998</v>
      </c>
      <c r="FD18">
        <v>30.0002</v>
      </c>
      <c r="FE18">
        <v>32.8003</v>
      </c>
      <c r="FF18">
        <v>32.761699999999998</v>
      </c>
      <c r="FG18">
        <v>6.4027700000000003</v>
      </c>
      <c r="FH18">
        <v>32.213200000000001</v>
      </c>
      <c r="FI18">
        <v>72.843199999999996</v>
      </c>
      <c r="FJ18">
        <v>24.245100000000001</v>
      </c>
      <c r="FK18">
        <v>47.718899999999998</v>
      </c>
      <c r="FL18">
        <v>16.9193</v>
      </c>
      <c r="FM18">
        <v>101.51</v>
      </c>
      <c r="FN18">
        <v>100.886</v>
      </c>
    </row>
    <row r="19" spans="1:170" x14ac:dyDescent="0.25">
      <c r="A19">
        <v>3</v>
      </c>
      <c r="B19">
        <v>1607990095</v>
      </c>
      <c r="C19">
        <v>209.40000009536701</v>
      </c>
      <c r="D19" t="s">
        <v>298</v>
      </c>
      <c r="E19" t="s">
        <v>299</v>
      </c>
      <c r="F19" t="s">
        <v>285</v>
      </c>
      <c r="G19" t="s">
        <v>286</v>
      </c>
      <c r="H19">
        <v>1607990087</v>
      </c>
      <c r="I19">
        <f t="shared" si="0"/>
        <v>2.5259591777306808E-3</v>
      </c>
      <c r="J19">
        <f t="shared" si="1"/>
        <v>-0.38730060409234435</v>
      </c>
      <c r="K19">
        <f t="shared" si="2"/>
        <v>79.3475258064516</v>
      </c>
      <c r="L19">
        <f t="shared" si="3"/>
        <v>81.452282406904814</v>
      </c>
      <c r="M19">
        <f t="shared" si="4"/>
        <v>8.3434684257245451</v>
      </c>
      <c r="N19">
        <f t="shared" si="5"/>
        <v>8.1278701672007525</v>
      </c>
      <c r="O19">
        <f t="shared" si="6"/>
        <v>0.14324278480773001</v>
      </c>
      <c r="P19">
        <f t="shared" si="7"/>
        <v>2.9703329547302308</v>
      </c>
      <c r="Q19">
        <f t="shared" si="8"/>
        <v>0.13951288485717547</v>
      </c>
      <c r="R19">
        <f t="shared" si="9"/>
        <v>8.7522580228871508E-2</v>
      </c>
      <c r="S19">
        <f t="shared" si="10"/>
        <v>231.28708317933703</v>
      </c>
      <c r="T19">
        <f t="shared" si="11"/>
        <v>28.687425815645984</v>
      </c>
      <c r="U19">
        <f t="shared" si="12"/>
        <v>28.209119354838698</v>
      </c>
      <c r="V19">
        <f t="shared" si="13"/>
        <v>3.8413491042013193</v>
      </c>
      <c r="W19">
        <f t="shared" si="14"/>
        <v>53.788009916813628</v>
      </c>
      <c r="X19">
        <f t="shared" si="15"/>
        <v>2.0399695231157655</v>
      </c>
      <c r="Y19">
        <f t="shared" si="16"/>
        <v>3.792610149121896</v>
      </c>
      <c r="Z19">
        <f t="shared" si="17"/>
        <v>1.8013795810855537</v>
      </c>
      <c r="AA19">
        <f t="shared" si="18"/>
        <v>-111.39479973792302</v>
      </c>
      <c r="AB19">
        <f t="shared" si="19"/>
        <v>-35.101940583986782</v>
      </c>
      <c r="AC19">
        <f t="shared" si="20"/>
        <v>-2.5785018377617179</v>
      </c>
      <c r="AD19">
        <f t="shared" si="21"/>
        <v>82.211841019665513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53938.18316454078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887.13161538461497</v>
      </c>
      <c r="AR19">
        <v>982.48</v>
      </c>
      <c r="AS19">
        <f t="shared" si="27"/>
        <v>9.7048677444207532E-2</v>
      </c>
      <c r="AT19">
        <v>0.5</v>
      </c>
      <c r="AU19">
        <f t="shared" si="28"/>
        <v>1180.1653942957053</v>
      </c>
      <c r="AV19">
        <f t="shared" si="29"/>
        <v>-0.38730060409234435</v>
      </c>
      <c r="AW19">
        <f t="shared" si="30"/>
        <v>57.266745340909949</v>
      </c>
      <c r="AX19">
        <f t="shared" si="31"/>
        <v>0.28773104796026389</v>
      </c>
      <c r="AY19">
        <f t="shared" si="32"/>
        <v>1.6137303859645267E-4</v>
      </c>
      <c r="AZ19">
        <f t="shared" si="33"/>
        <v>2.3202507939092905</v>
      </c>
      <c r="BA19" t="s">
        <v>301</v>
      </c>
      <c r="BB19">
        <v>699.79</v>
      </c>
      <c r="BC19">
        <f t="shared" si="34"/>
        <v>282.69000000000005</v>
      </c>
      <c r="BD19">
        <f t="shared" si="35"/>
        <v>0.33728955610522138</v>
      </c>
      <c r="BE19">
        <f t="shared" si="36"/>
        <v>0.88967290977992342</v>
      </c>
      <c r="BF19">
        <f t="shared" si="37"/>
        <v>0.35710593943025865</v>
      </c>
      <c r="BG19">
        <f t="shared" si="38"/>
        <v>0.89515324184494327</v>
      </c>
      <c r="BH19">
        <f t="shared" si="39"/>
        <v>1399.97677419355</v>
      </c>
      <c r="BI19">
        <f t="shared" si="40"/>
        <v>1180.1653942957053</v>
      </c>
      <c r="BJ19">
        <f t="shared" si="41"/>
        <v>0.84298926671518093</v>
      </c>
      <c r="BK19">
        <f t="shared" si="42"/>
        <v>0.19597853343036184</v>
      </c>
      <c r="BL19">
        <v>6</v>
      </c>
      <c r="BM19">
        <v>0.5</v>
      </c>
      <c r="BN19" t="s">
        <v>290</v>
      </c>
      <c r="BO19">
        <v>2</v>
      </c>
      <c r="BP19">
        <v>1607990087</v>
      </c>
      <c r="BQ19">
        <v>79.3475258064516</v>
      </c>
      <c r="BR19">
        <v>79.123287096774206</v>
      </c>
      <c r="BS19">
        <v>19.914999999999999</v>
      </c>
      <c r="BT19">
        <v>16.944316129032298</v>
      </c>
      <c r="BU19">
        <v>76.565219354838703</v>
      </c>
      <c r="BV19">
        <v>19.810474193548401</v>
      </c>
      <c r="BW19">
        <v>500.01712903225803</v>
      </c>
      <c r="BX19">
        <v>102.333838709677</v>
      </c>
      <c r="BY19">
        <v>9.9981180645161302E-2</v>
      </c>
      <c r="BZ19">
        <v>27.989919354838701</v>
      </c>
      <c r="CA19">
        <v>28.209119354838698</v>
      </c>
      <c r="CB19">
        <v>999.9</v>
      </c>
      <c r="CC19">
        <v>0</v>
      </c>
      <c r="CD19">
        <v>0</v>
      </c>
      <c r="CE19">
        <v>10000.9490322581</v>
      </c>
      <c r="CF19">
        <v>0</v>
      </c>
      <c r="CG19">
        <v>162.172870967742</v>
      </c>
      <c r="CH19">
        <v>1399.97677419355</v>
      </c>
      <c r="CI19">
        <v>0.90000203225806497</v>
      </c>
      <c r="CJ19">
        <v>9.9997935483870995E-2</v>
      </c>
      <c r="CK19">
        <v>0</v>
      </c>
      <c r="CL19">
        <v>887.45212903225797</v>
      </c>
      <c r="CM19">
        <v>4.9997499999999997</v>
      </c>
      <c r="CN19">
        <v>12279.345161290301</v>
      </c>
      <c r="CO19">
        <v>12177.864516129001</v>
      </c>
      <c r="CP19">
        <v>48.370935483871001</v>
      </c>
      <c r="CQ19">
        <v>49.830290322580602</v>
      </c>
      <c r="CR19">
        <v>49.304129032257997</v>
      </c>
      <c r="CS19">
        <v>49.308064516129001</v>
      </c>
      <c r="CT19">
        <v>49.436999999999998</v>
      </c>
      <c r="CU19">
        <v>1255.48</v>
      </c>
      <c r="CV19">
        <v>139.49677419354799</v>
      </c>
      <c r="CW19">
        <v>0</v>
      </c>
      <c r="CX19">
        <v>70.5</v>
      </c>
      <c r="CY19">
        <v>0</v>
      </c>
      <c r="CZ19">
        <v>887.13161538461497</v>
      </c>
      <c r="DA19">
        <v>-27.651282023017401</v>
      </c>
      <c r="DB19">
        <v>-389.44273452957702</v>
      </c>
      <c r="DC19">
        <v>12275.069230769201</v>
      </c>
      <c r="DD19">
        <v>15</v>
      </c>
      <c r="DE19">
        <v>1607989916.5999999</v>
      </c>
      <c r="DF19" t="s">
        <v>291</v>
      </c>
      <c r="DG19">
        <v>1607989905.5999999</v>
      </c>
      <c r="DH19">
        <v>1607989916.5999999</v>
      </c>
      <c r="DI19">
        <v>23</v>
      </c>
      <c r="DJ19">
        <v>-1.895</v>
      </c>
      <c r="DK19">
        <v>-0.105</v>
      </c>
      <c r="DL19">
        <v>2.782</v>
      </c>
      <c r="DM19">
        <v>0.105</v>
      </c>
      <c r="DN19">
        <v>415</v>
      </c>
      <c r="DO19">
        <v>17</v>
      </c>
      <c r="DP19">
        <v>0.08</v>
      </c>
      <c r="DQ19">
        <v>0.03</v>
      </c>
      <c r="DR19">
        <v>-0.38699944717305401</v>
      </c>
      <c r="DS19">
        <v>-0.13081375905918699</v>
      </c>
      <c r="DT19">
        <v>3.9209786340562103E-2</v>
      </c>
      <c r="DU19">
        <v>1</v>
      </c>
      <c r="DV19">
        <v>0.22670419999999999</v>
      </c>
      <c r="DW19">
        <v>-2.47230433815347E-2</v>
      </c>
      <c r="DX19">
        <v>4.00816008865248E-2</v>
      </c>
      <c r="DY19">
        <v>1</v>
      </c>
      <c r="DZ19">
        <v>2.9700656666666698</v>
      </c>
      <c r="EA19">
        <v>2.34898331479391E-2</v>
      </c>
      <c r="EB19">
        <v>4.5538113585093902E-3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2.782</v>
      </c>
      <c r="EJ19">
        <v>0.1046</v>
      </c>
      <c r="EK19">
        <v>2.7822999999999101</v>
      </c>
      <c r="EL19">
        <v>0</v>
      </c>
      <c r="EM19">
        <v>0</v>
      </c>
      <c r="EN19">
        <v>0</v>
      </c>
      <c r="EO19">
        <v>0.104539999999997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3.2</v>
      </c>
      <c r="EX19">
        <v>3</v>
      </c>
      <c r="EY19">
        <v>2</v>
      </c>
      <c r="EZ19">
        <v>505.59399999999999</v>
      </c>
      <c r="FA19">
        <v>471.3</v>
      </c>
      <c r="FB19">
        <v>24.172799999999999</v>
      </c>
      <c r="FC19">
        <v>32.921799999999998</v>
      </c>
      <c r="FD19">
        <v>30.000299999999999</v>
      </c>
      <c r="FE19">
        <v>32.838799999999999</v>
      </c>
      <c r="FF19">
        <v>32.801900000000003</v>
      </c>
      <c r="FG19">
        <v>7.8079400000000003</v>
      </c>
      <c r="FH19">
        <v>31.356400000000001</v>
      </c>
      <c r="FI19">
        <v>70.950800000000001</v>
      </c>
      <c r="FJ19">
        <v>24.178000000000001</v>
      </c>
      <c r="FK19">
        <v>79.410600000000002</v>
      </c>
      <c r="FL19">
        <v>17.005400000000002</v>
      </c>
      <c r="FM19">
        <v>101.502</v>
      </c>
      <c r="FN19">
        <v>100.88200000000001</v>
      </c>
    </row>
    <row r="20" spans="1:170" x14ac:dyDescent="0.25">
      <c r="A20">
        <v>4</v>
      </c>
      <c r="B20">
        <v>1607990164</v>
      </c>
      <c r="C20">
        <v>278.40000009536698</v>
      </c>
      <c r="D20" t="s">
        <v>302</v>
      </c>
      <c r="E20" t="s">
        <v>303</v>
      </c>
      <c r="F20" t="s">
        <v>285</v>
      </c>
      <c r="G20" t="s">
        <v>286</v>
      </c>
      <c r="H20">
        <v>1607990156.25</v>
      </c>
      <c r="I20">
        <f t="shared" si="0"/>
        <v>2.5175444436662336E-3</v>
      </c>
      <c r="J20">
        <f t="shared" si="1"/>
        <v>0.46725494294184555</v>
      </c>
      <c r="K20">
        <f t="shared" si="2"/>
        <v>99.5185933333333</v>
      </c>
      <c r="L20">
        <f t="shared" si="3"/>
        <v>91.426560845912505</v>
      </c>
      <c r="M20">
        <f t="shared" si="4"/>
        <v>9.3652914323753134</v>
      </c>
      <c r="N20">
        <f t="shared" si="5"/>
        <v>10.194199813307078</v>
      </c>
      <c r="O20">
        <f t="shared" si="6"/>
        <v>0.14311371446521043</v>
      </c>
      <c r="P20">
        <f t="shared" si="7"/>
        <v>2.9702861227030257</v>
      </c>
      <c r="Q20">
        <f t="shared" si="8"/>
        <v>0.13939038206928653</v>
      </c>
      <c r="R20">
        <f t="shared" si="9"/>
        <v>8.7445447113109684E-2</v>
      </c>
      <c r="S20">
        <f t="shared" si="10"/>
        <v>231.293808294869</v>
      </c>
      <c r="T20">
        <f t="shared" si="11"/>
        <v>28.67421546883179</v>
      </c>
      <c r="U20">
        <f t="shared" si="12"/>
        <v>28.185700000000001</v>
      </c>
      <c r="V20">
        <f t="shared" si="13"/>
        <v>3.8361158911395603</v>
      </c>
      <c r="W20">
        <f t="shared" si="14"/>
        <v>53.812946238210493</v>
      </c>
      <c r="X20">
        <f t="shared" si="15"/>
        <v>2.0390804803411813</v>
      </c>
      <c r="Y20">
        <f t="shared" si="16"/>
        <v>3.7892005974081178</v>
      </c>
      <c r="Z20">
        <f t="shared" si="17"/>
        <v>1.797035410798379</v>
      </c>
      <c r="AA20">
        <f t="shared" si="18"/>
        <v>-111.02370996568089</v>
      </c>
      <c r="AB20">
        <f t="shared" si="19"/>
        <v>-33.821382182883198</v>
      </c>
      <c r="AC20">
        <f t="shared" si="20"/>
        <v>-2.483993570768761</v>
      </c>
      <c r="AD20">
        <f t="shared" si="21"/>
        <v>83.964722575536129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53939.603470554684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869.70834615384604</v>
      </c>
      <c r="AR20">
        <v>962.93</v>
      </c>
      <c r="AS20">
        <f t="shared" si="27"/>
        <v>9.681041596601403E-2</v>
      </c>
      <c r="AT20">
        <v>0.5</v>
      </c>
      <c r="AU20">
        <f t="shared" si="28"/>
        <v>1180.2028707472539</v>
      </c>
      <c r="AV20">
        <f t="shared" si="29"/>
        <v>0.46725494294184555</v>
      </c>
      <c r="AW20">
        <f t="shared" si="30"/>
        <v>57.127965420662768</v>
      </c>
      <c r="AX20">
        <f t="shared" si="31"/>
        <v>0.28886834972427899</v>
      </c>
      <c r="AY20">
        <f t="shared" si="32"/>
        <v>8.8544304429323897E-4</v>
      </c>
      <c r="AZ20">
        <f t="shared" si="33"/>
        <v>2.3876605776120798</v>
      </c>
      <c r="BA20" t="s">
        <v>305</v>
      </c>
      <c r="BB20">
        <v>684.77</v>
      </c>
      <c r="BC20">
        <f t="shared" si="34"/>
        <v>278.15999999999997</v>
      </c>
      <c r="BD20">
        <f t="shared" si="35"/>
        <v>0.33513680560164627</v>
      </c>
      <c r="BE20">
        <f t="shared" si="36"/>
        <v>0.89207351851348893</v>
      </c>
      <c r="BF20">
        <f t="shared" si="37"/>
        <v>0.37672456938222959</v>
      </c>
      <c r="BG20">
        <f t="shared" si="38"/>
        <v>0.90283013510607191</v>
      </c>
      <c r="BH20">
        <f t="shared" si="39"/>
        <v>1400.0216666666699</v>
      </c>
      <c r="BI20">
        <f t="shared" si="40"/>
        <v>1180.2028707472539</v>
      </c>
      <c r="BJ20">
        <f t="shared" si="41"/>
        <v>0.84298900427535128</v>
      </c>
      <c r="BK20">
        <f t="shared" si="42"/>
        <v>0.19597800855070252</v>
      </c>
      <c r="BL20">
        <v>6</v>
      </c>
      <c r="BM20">
        <v>0.5</v>
      </c>
      <c r="BN20" t="s">
        <v>290</v>
      </c>
      <c r="BO20">
        <v>2</v>
      </c>
      <c r="BP20">
        <v>1607990156.25</v>
      </c>
      <c r="BQ20">
        <v>99.5185933333333</v>
      </c>
      <c r="BR20">
        <v>100.37990000000001</v>
      </c>
      <c r="BS20">
        <v>19.9060666666667</v>
      </c>
      <c r="BT20">
        <v>16.945323333333299</v>
      </c>
      <c r="BU20">
        <v>96.736289999999997</v>
      </c>
      <c r="BV20">
        <v>19.801539999999999</v>
      </c>
      <c r="BW20">
        <v>500.02916666666698</v>
      </c>
      <c r="BX20">
        <v>102.3351</v>
      </c>
      <c r="BY20">
        <v>0.100027666666667</v>
      </c>
      <c r="BZ20">
        <v>27.974493333333299</v>
      </c>
      <c r="CA20">
        <v>28.185700000000001</v>
      </c>
      <c r="CB20">
        <v>999.9</v>
      </c>
      <c r="CC20">
        <v>0</v>
      </c>
      <c r="CD20">
        <v>0</v>
      </c>
      <c r="CE20">
        <v>10000.560666666701</v>
      </c>
      <c r="CF20">
        <v>0</v>
      </c>
      <c r="CG20">
        <v>160.816566666667</v>
      </c>
      <c r="CH20">
        <v>1400.0216666666699</v>
      </c>
      <c r="CI20">
        <v>0.90000893333333398</v>
      </c>
      <c r="CJ20">
        <v>9.9990926666666702E-2</v>
      </c>
      <c r="CK20">
        <v>0</v>
      </c>
      <c r="CL20">
        <v>869.796333333333</v>
      </c>
      <c r="CM20">
        <v>4.9997499999999997</v>
      </c>
      <c r="CN20">
        <v>12040.6133333333</v>
      </c>
      <c r="CO20">
        <v>12178.25</v>
      </c>
      <c r="CP20">
        <v>48.5</v>
      </c>
      <c r="CQ20">
        <v>49.8791333333333</v>
      </c>
      <c r="CR20">
        <v>49.420466666666698</v>
      </c>
      <c r="CS20">
        <v>49.374933333333303</v>
      </c>
      <c r="CT20">
        <v>49.5165333333333</v>
      </c>
      <c r="CU20">
        <v>1255.5326666666699</v>
      </c>
      <c r="CV20">
        <v>139.489</v>
      </c>
      <c r="CW20">
        <v>0</v>
      </c>
      <c r="CX20">
        <v>68.400000095367403</v>
      </c>
      <c r="CY20">
        <v>0</v>
      </c>
      <c r="CZ20">
        <v>869.70834615384604</v>
      </c>
      <c r="DA20">
        <v>-18.9896410329793</v>
      </c>
      <c r="DB20">
        <v>-266.97094012820997</v>
      </c>
      <c r="DC20">
        <v>12039.319230769201</v>
      </c>
      <c r="DD20">
        <v>15</v>
      </c>
      <c r="DE20">
        <v>1607989916.5999999</v>
      </c>
      <c r="DF20" t="s">
        <v>291</v>
      </c>
      <c r="DG20">
        <v>1607989905.5999999</v>
      </c>
      <c r="DH20">
        <v>1607989916.5999999</v>
      </c>
      <c r="DI20">
        <v>23</v>
      </c>
      <c r="DJ20">
        <v>-1.895</v>
      </c>
      <c r="DK20">
        <v>-0.105</v>
      </c>
      <c r="DL20">
        <v>2.782</v>
      </c>
      <c r="DM20">
        <v>0.105</v>
      </c>
      <c r="DN20">
        <v>415</v>
      </c>
      <c r="DO20">
        <v>17</v>
      </c>
      <c r="DP20">
        <v>0.08</v>
      </c>
      <c r="DQ20">
        <v>0.03</v>
      </c>
      <c r="DR20">
        <v>0.47450370637240102</v>
      </c>
      <c r="DS20">
        <v>-0.18459793628552401</v>
      </c>
      <c r="DT20">
        <v>3.1831160941551799E-2</v>
      </c>
      <c r="DU20">
        <v>1</v>
      </c>
      <c r="DV20">
        <v>-0.86606369999999999</v>
      </c>
      <c r="DW20">
        <v>0.179753245828699</v>
      </c>
      <c r="DX20">
        <v>3.4533660552326803E-2</v>
      </c>
      <c r="DY20">
        <v>1</v>
      </c>
      <c r="DZ20">
        <v>2.9608233333333298</v>
      </c>
      <c r="EA20">
        <v>-0.13349873192435199</v>
      </c>
      <c r="EB20">
        <v>1.4363834987758501E-2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2.782</v>
      </c>
      <c r="EJ20">
        <v>0.1046</v>
      </c>
      <c r="EK20">
        <v>2.7822999999999101</v>
      </c>
      <c r="EL20">
        <v>0</v>
      </c>
      <c r="EM20">
        <v>0</v>
      </c>
      <c r="EN20">
        <v>0</v>
      </c>
      <c r="EO20">
        <v>0.104539999999997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4.3</v>
      </c>
      <c r="EX20">
        <v>4.0999999999999996</v>
      </c>
      <c r="EY20">
        <v>2</v>
      </c>
      <c r="EZ20">
        <v>506.12799999999999</v>
      </c>
      <c r="FA20">
        <v>471.21699999999998</v>
      </c>
      <c r="FB20">
        <v>24.269100000000002</v>
      </c>
      <c r="FC20">
        <v>32.936100000000003</v>
      </c>
      <c r="FD20">
        <v>30</v>
      </c>
      <c r="FE20">
        <v>32.861699999999999</v>
      </c>
      <c r="FF20">
        <v>32.822600000000001</v>
      </c>
      <c r="FG20">
        <v>8.7555999999999994</v>
      </c>
      <c r="FH20">
        <v>30.240500000000001</v>
      </c>
      <c r="FI20">
        <v>69.063599999999994</v>
      </c>
      <c r="FJ20">
        <v>24.2822</v>
      </c>
      <c r="FK20">
        <v>100.46899999999999</v>
      </c>
      <c r="FL20">
        <v>17.010000000000002</v>
      </c>
      <c r="FM20">
        <v>101.506</v>
      </c>
      <c r="FN20">
        <v>100.886</v>
      </c>
    </row>
    <row r="21" spans="1:170" x14ac:dyDescent="0.25">
      <c r="A21">
        <v>5</v>
      </c>
      <c r="B21">
        <v>1607990248</v>
      </c>
      <c r="C21">
        <v>362.40000009536698</v>
      </c>
      <c r="D21" t="s">
        <v>306</v>
      </c>
      <c r="E21" t="s">
        <v>307</v>
      </c>
      <c r="F21" t="s">
        <v>285</v>
      </c>
      <c r="G21" t="s">
        <v>286</v>
      </c>
      <c r="H21">
        <v>1607990240.25</v>
      </c>
      <c r="I21">
        <f t="shared" si="0"/>
        <v>2.5547533847077187E-3</v>
      </c>
      <c r="J21">
        <f t="shared" si="1"/>
        <v>2.4132170498999863</v>
      </c>
      <c r="K21">
        <f t="shared" si="2"/>
        <v>149.39169999999999</v>
      </c>
      <c r="L21">
        <f t="shared" si="3"/>
        <v>118.2905331626916</v>
      </c>
      <c r="M21">
        <f t="shared" si="4"/>
        <v>12.117103841538796</v>
      </c>
      <c r="N21">
        <f t="shared" si="5"/>
        <v>15.302955304752485</v>
      </c>
      <c r="O21">
        <f t="shared" si="6"/>
        <v>0.14502486612070709</v>
      </c>
      <c r="P21">
        <f t="shared" si="7"/>
        <v>2.9700773954007103</v>
      </c>
      <c r="Q21">
        <f t="shared" si="8"/>
        <v>0.14120259552032619</v>
      </c>
      <c r="R21">
        <f t="shared" si="9"/>
        <v>8.8586647244186856E-2</v>
      </c>
      <c r="S21">
        <f t="shared" si="10"/>
        <v>231.29174909139448</v>
      </c>
      <c r="T21">
        <f t="shared" si="11"/>
        <v>28.683673036626054</v>
      </c>
      <c r="U21">
        <f t="shared" si="12"/>
        <v>28.1907</v>
      </c>
      <c r="V21">
        <f t="shared" si="13"/>
        <v>3.8372326524448925</v>
      </c>
      <c r="W21">
        <f t="shared" si="14"/>
        <v>53.699467686815574</v>
      </c>
      <c r="X21">
        <f t="shared" si="15"/>
        <v>2.0370334861068913</v>
      </c>
      <c r="Y21">
        <f t="shared" si="16"/>
        <v>3.7933960500078268</v>
      </c>
      <c r="Z21">
        <f t="shared" si="17"/>
        <v>1.8001991663380013</v>
      </c>
      <c r="AA21">
        <f t="shared" si="18"/>
        <v>-112.6646242656104</v>
      </c>
      <c r="AB21">
        <f t="shared" si="19"/>
        <v>-31.580488574727521</v>
      </c>
      <c r="AC21">
        <f t="shared" si="20"/>
        <v>-2.3198524165198591</v>
      </c>
      <c r="AD21">
        <f t="shared" si="21"/>
        <v>84.72678383453669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53930.091888894938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854.24076000000002</v>
      </c>
      <c r="AR21">
        <v>956.7</v>
      </c>
      <c r="AS21">
        <f t="shared" si="27"/>
        <v>0.10709651928504238</v>
      </c>
      <c r="AT21">
        <v>0.5</v>
      </c>
      <c r="AU21">
        <f t="shared" si="28"/>
        <v>1180.1864207473716</v>
      </c>
      <c r="AV21">
        <f t="shared" si="29"/>
        <v>2.4132170498999863</v>
      </c>
      <c r="AW21">
        <f t="shared" si="30"/>
        <v>63.196928884758009</v>
      </c>
      <c r="AX21">
        <f t="shared" si="31"/>
        <v>0.30726455524197765</v>
      </c>
      <c r="AY21">
        <f t="shared" si="32"/>
        <v>2.5343153226776954E-3</v>
      </c>
      <c r="AZ21">
        <f t="shared" si="33"/>
        <v>2.4097209156475383</v>
      </c>
      <c r="BA21" t="s">
        <v>309</v>
      </c>
      <c r="BB21">
        <v>662.74</v>
      </c>
      <c r="BC21">
        <f t="shared" si="34"/>
        <v>293.96000000000004</v>
      </c>
      <c r="BD21">
        <f t="shared" si="35"/>
        <v>0.34854823785549055</v>
      </c>
      <c r="BE21">
        <f t="shared" si="36"/>
        <v>0.88690975401448058</v>
      </c>
      <c r="BF21">
        <f t="shared" si="37"/>
        <v>0.42474891418731447</v>
      </c>
      <c r="BG21">
        <f t="shared" si="38"/>
        <v>0.90527653127061569</v>
      </c>
      <c r="BH21">
        <f t="shared" si="39"/>
        <v>1400.00133333333</v>
      </c>
      <c r="BI21">
        <f t="shared" si="40"/>
        <v>1180.1864207473716</v>
      </c>
      <c r="BJ21">
        <f t="shared" si="41"/>
        <v>0.84298949768669817</v>
      </c>
      <c r="BK21">
        <f t="shared" si="42"/>
        <v>0.19597899537339647</v>
      </c>
      <c r="BL21">
        <v>6</v>
      </c>
      <c r="BM21">
        <v>0.5</v>
      </c>
      <c r="BN21" t="s">
        <v>290</v>
      </c>
      <c r="BO21">
        <v>2</v>
      </c>
      <c r="BP21">
        <v>1607990240.25</v>
      </c>
      <c r="BQ21">
        <v>149.39169999999999</v>
      </c>
      <c r="BR21">
        <v>152.74549999999999</v>
      </c>
      <c r="BS21">
        <v>19.886086666666699</v>
      </c>
      <c r="BT21">
        <v>16.8813933333333</v>
      </c>
      <c r="BU21">
        <v>146.609466666667</v>
      </c>
      <c r="BV21">
        <v>19.781556666666699</v>
      </c>
      <c r="BW21">
        <v>500.00763333333299</v>
      </c>
      <c r="BX21">
        <v>102.33516666666701</v>
      </c>
      <c r="BY21">
        <v>9.9943883333333303E-2</v>
      </c>
      <c r="BZ21">
        <v>27.993473333333299</v>
      </c>
      <c r="CA21">
        <v>28.1907</v>
      </c>
      <c r="CB21">
        <v>999.9</v>
      </c>
      <c r="CC21">
        <v>0</v>
      </c>
      <c r="CD21">
        <v>0</v>
      </c>
      <c r="CE21">
        <v>9999.3726666666698</v>
      </c>
      <c r="CF21">
        <v>0</v>
      </c>
      <c r="CG21">
        <v>161.4616</v>
      </c>
      <c r="CH21">
        <v>1400.00133333333</v>
      </c>
      <c r="CI21">
        <v>0.89999499999999999</v>
      </c>
      <c r="CJ21">
        <v>0.100005</v>
      </c>
      <c r="CK21">
        <v>0</v>
      </c>
      <c r="CL21">
        <v>854.37443333333295</v>
      </c>
      <c r="CM21">
        <v>4.9997499999999997</v>
      </c>
      <c r="CN21">
        <v>11835.2833333333</v>
      </c>
      <c r="CO21">
        <v>12178.0366666667</v>
      </c>
      <c r="CP21">
        <v>48.587200000000003</v>
      </c>
      <c r="CQ21">
        <v>49.936999999999998</v>
      </c>
      <c r="CR21">
        <v>49.518599999999999</v>
      </c>
      <c r="CS21">
        <v>49.443300000000001</v>
      </c>
      <c r="CT21">
        <v>49.622866666666702</v>
      </c>
      <c r="CU21">
        <v>1255.49133333333</v>
      </c>
      <c r="CV21">
        <v>139.51</v>
      </c>
      <c r="CW21">
        <v>0</v>
      </c>
      <c r="CX21">
        <v>83.400000095367403</v>
      </c>
      <c r="CY21">
        <v>0</v>
      </c>
      <c r="CZ21">
        <v>854.24076000000002</v>
      </c>
      <c r="DA21">
        <v>-10.542230745153899</v>
      </c>
      <c r="DB21">
        <v>-145.25384595621</v>
      </c>
      <c r="DC21">
        <v>11833.544</v>
      </c>
      <c r="DD21">
        <v>15</v>
      </c>
      <c r="DE21">
        <v>1607989916.5999999</v>
      </c>
      <c r="DF21" t="s">
        <v>291</v>
      </c>
      <c r="DG21">
        <v>1607989905.5999999</v>
      </c>
      <c r="DH21">
        <v>1607989916.5999999</v>
      </c>
      <c r="DI21">
        <v>23</v>
      </c>
      <c r="DJ21">
        <v>-1.895</v>
      </c>
      <c r="DK21">
        <v>-0.105</v>
      </c>
      <c r="DL21">
        <v>2.782</v>
      </c>
      <c r="DM21">
        <v>0.105</v>
      </c>
      <c r="DN21">
        <v>415</v>
      </c>
      <c r="DO21">
        <v>17</v>
      </c>
      <c r="DP21">
        <v>0.08</v>
      </c>
      <c r="DQ21">
        <v>0.03</v>
      </c>
      <c r="DR21">
        <v>2.4151337283571599</v>
      </c>
      <c r="DS21">
        <v>-5.3070510606124797E-2</v>
      </c>
      <c r="DT21">
        <v>6.9183653464387304E-2</v>
      </c>
      <c r="DU21">
        <v>1</v>
      </c>
      <c r="DV21">
        <v>-3.3546666666666698</v>
      </c>
      <c r="DW21">
        <v>-0.15310558398219801</v>
      </c>
      <c r="DX21">
        <v>7.9740025722482899E-2</v>
      </c>
      <c r="DY21">
        <v>1</v>
      </c>
      <c r="DZ21">
        <v>3.0044003333333298</v>
      </c>
      <c r="EA21">
        <v>5.8172636262510402E-2</v>
      </c>
      <c r="EB21">
        <v>1.07562138578385E-2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2.782</v>
      </c>
      <c r="EJ21">
        <v>0.1046</v>
      </c>
      <c r="EK21">
        <v>2.7822999999999101</v>
      </c>
      <c r="EL21">
        <v>0</v>
      </c>
      <c r="EM21">
        <v>0</v>
      </c>
      <c r="EN21">
        <v>0</v>
      </c>
      <c r="EO21">
        <v>0.104539999999997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5.7</v>
      </c>
      <c r="EX21">
        <v>5.5</v>
      </c>
      <c r="EY21">
        <v>2</v>
      </c>
      <c r="EZ21">
        <v>506.53500000000003</v>
      </c>
      <c r="FA21">
        <v>471.423</v>
      </c>
      <c r="FB21">
        <v>24.253599999999999</v>
      </c>
      <c r="FC21">
        <v>32.935600000000001</v>
      </c>
      <c r="FD21">
        <v>30</v>
      </c>
      <c r="FE21">
        <v>32.8733</v>
      </c>
      <c r="FF21">
        <v>32.840000000000003</v>
      </c>
      <c r="FG21">
        <v>11.1694</v>
      </c>
      <c r="FH21">
        <v>30.240500000000001</v>
      </c>
      <c r="FI21">
        <v>66.817800000000005</v>
      </c>
      <c r="FJ21">
        <v>24.260999999999999</v>
      </c>
      <c r="FK21">
        <v>153.02199999999999</v>
      </c>
      <c r="FL21">
        <v>16.8979</v>
      </c>
      <c r="FM21">
        <v>101.506</v>
      </c>
      <c r="FN21">
        <v>100.88200000000001</v>
      </c>
    </row>
    <row r="22" spans="1:170" x14ac:dyDescent="0.25">
      <c r="A22">
        <v>6</v>
      </c>
      <c r="B22">
        <v>1607990320</v>
      </c>
      <c r="C22">
        <v>434.40000009536698</v>
      </c>
      <c r="D22" t="s">
        <v>310</v>
      </c>
      <c r="E22" t="s">
        <v>311</v>
      </c>
      <c r="F22" t="s">
        <v>285</v>
      </c>
      <c r="G22" t="s">
        <v>286</v>
      </c>
      <c r="H22">
        <v>1607990312.25</v>
      </c>
      <c r="I22">
        <f t="shared" si="0"/>
        <v>2.5107879888102841E-3</v>
      </c>
      <c r="J22">
        <f t="shared" si="1"/>
        <v>4.6559221629416898</v>
      </c>
      <c r="K22">
        <f t="shared" si="2"/>
        <v>198.90063333333299</v>
      </c>
      <c r="L22">
        <f t="shared" si="3"/>
        <v>140.52122274343176</v>
      </c>
      <c r="M22">
        <f t="shared" si="4"/>
        <v>14.39432565177867</v>
      </c>
      <c r="N22">
        <f t="shared" si="5"/>
        <v>20.374434783936174</v>
      </c>
      <c r="O22">
        <f t="shared" si="6"/>
        <v>0.14245450629322751</v>
      </c>
      <c r="P22">
        <f t="shared" si="7"/>
        <v>2.9705133452652421</v>
      </c>
      <c r="Q22">
        <f t="shared" si="8"/>
        <v>0.13876519376586766</v>
      </c>
      <c r="R22">
        <f t="shared" si="9"/>
        <v>8.7051757996155915E-2</v>
      </c>
      <c r="S22">
        <f t="shared" si="10"/>
        <v>231.29422309380934</v>
      </c>
      <c r="T22">
        <f t="shared" si="11"/>
        <v>28.679779545183955</v>
      </c>
      <c r="U22">
        <f t="shared" si="12"/>
        <v>28.158863333333301</v>
      </c>
      <c r="V22">
        <f t="shared" si="13"/>
        <v>3.8301267045331966</v>
      </c>
      <c r="W22">
        <f t="shared" si="14"/>
        <v>53.553227656105861</v>
      </c>
      <c r="X22">
        <f t="shared" si="15"/>
        <v>2.0296983496416554</v>
      </c>
      <c r="Y22">
        <f t="shared" si="16"/>
        <v>3.7900579264343177</v>
      </c>
      <c r="Z22">
        <f t="shared" si="17"/>
        <v>1.8004283548915412</v>
      </c>
      <c r="AA22">
        <f t="shared" si="18"/>
        <v>-110.72575030653353</v>
      </c>
      <c r="AB22">
        <f t="shared" si="19"/>
        <v>-28.904808479169819</v>
      </c>
      <c r="AC22">
        <f t="shared" si="20"/>
        <v>-2.1224931810100425</v>
      </c>
      <c r="AD22">
        <f t="shared" si="21"/>
        <v>89.54117112709595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53945.565647709649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847.18356000000006</v>
      </c>
      <c r="AR22">
        <v>965.2</v>
      </c>
      <c r="AS22">
        <f t="shared" si="27"/>
        <v>0.12227148777455443</v>
      </c>
      <c r="AT22">
        <v>0.5</v>
      </c>
      <c r="AU22">
        <f t="shared" si="28"/>
        <v>1180.2015807473247</v>
      </c>
      <c r="AV22">
        <f t="shared" si="29"/>
        <v>4.6559221629416898</v>
      </c>
      <c r="AW22">
        <f t="shared" si="30"/>
        <v>72.152501575928156</v>
      </c>
      <c r="AX22">
        <f t="shared" si="31"/>
        <v>0.33676958143389979</v>
      </c>
      <c r="AY22">
        <f t="shared" si="32"/>
        <v>4.4345556963615142E-3</v>
      </c>
      <c r="AZ22">
        <f t="shared" si="33"/>
        <v>2.3796933278077081</v>
      </c>
      <c r="BA22" t="s">
        <v>313</v>
      </c>
      <c r="BB22">
        <v>640.15</v>
      </c>
      <c r="BC22">
        <f t="shared" si="34"/>
        <v>325.05000000000007</v>
      </c>
      <c r="BD22">
        <f t="shared" si="35"/>
        <v>0.36307165051530521</v>
      </c>
      <c r="BE22">
        <f t="shared" si="36"/>
        <v>0.8760264385395492</v>
      </c>
      <c r="BF22">
        <f t="shared" si="37"/>
        <v>0.47258924346968917</v>
      </c>
      <c r="BG22">
        <f t="shared" si="38"/>
        <v>0.90193875159186421</v>
      </c>
      <c r="BH22">
        <f t="shared" si="39"/>
        <v>1400.01966666667</v>
      </c>
      <c r="BI22">
        <f t="shared" si="40"/>
        <v>1180.2015807473247</v>
      </c>
      <c r="BJ22">
        <f t="shared" si="41"/>
        <v>0.84298928711286325</v>
      </c>
      <c r="BK22">
        <f t="shared" si="42"/>
        <v>0.19597857422572651</v>
      </c>
      <c r="BL22">
        <v>6</v>
      </c>
      <c r="BM22">
        <v>0.5</v>
      </c>
      <c r="BN22" t="s">
        <v>290</v>
      </c>
      <c r="BO22">
        <v>2</v>
      </c>
      <c r="BP22">
        <v>1607990312.25</v>
      </c>
      <c r="BQ22">
        <v>198.90063333333299</v>
      </c>
      <c r="BR22">
        <v>205.08690000000001</v>
      </c>
      <c r="BS22">
        <v>19.814453333333301</v>
      </c>
      <c r="BT22">
        <v>16.861263333333302</v>
      </c>
      <c r="BU22">
        <v>196.118233333333</v>
      </c>
      <c r="BV22">
        <v>19.709900000000001</v>
      </c>
      <c r="BW22">
        <v>500.00943333333299</v>
      </c>
      <c r="BX22">
        <v>102.335266666667</v>
      </c>
      <c r="BY22">
        <v>9.99767133333333E-2</v>
      </c>
      <c r="BZ22">
        <v>27.978373333333298</v>
      </c>
      <c r="CA22">
        <v>28.158863333333301</v>
      </c>
      <c r="CB22">
        <v>999.9</v>
      </c>
      <c r="CC22">
        <v>0</v>
      </c>
      <c r="CD22">
        <v>0</v>
      </c>
      <c r="CE22">
        <v>10001.830666666699</v>
      </c>
      <c r="CF22">
        <v>0</v>
      </c>
      <c r="CG22">
        <v>158.78313333333301</v>
      </c>
      <c r="CH22">
        <v>1400.01966666667</v>
      </c>
      <c r="CI22">
        <v>0.8999994</v>
      </c>
      <c r="CJ22">
        <v>0.10000056</v>
      </c>
      <c r="CK22">
        <v>0</v>
      </c>
      <c r="CL22">
        <v>847.29819999999995</v>
      </c>
      <c r="CM22">
        <v>4.9997499999999997</v>
      </c>
      <c r="CN22">
        <v>11748.27</v>
      </c>
      <c r="CO22">
        <v>12178.2133333333</v>
      </c>
      <c r="CP22">
        <v>48.682866666666598</v>
      </c>
      <c r="CQ22">
        <v>49.949599999999997</v>
      </c>
      <c r="CR22">
        <v>49.582999999999998</v>
      </c>
      <c r="CS22">
        <v>49.5082666666667</v>
      </c>
      <c r="CT22">
        <v>49.6912666666666</v>
      </c>
      <c r="CU22">
        <v>1255.51766666667</v>
      </c>
      <c r="CV22">
        <v>139.50200000000001</v>
      </c>
      <c r="CW22">
        <v>0</v>
      </c>
      <c r="CX22">
        <v>71.400000095367403</v>
      </c>
      <c r="CY22">
        <v>0</v>
      </c>
      <c r="CZ22">
        <v>847.18356000000006</v>
      </c>
      <c r="DA22">
        <v>-9.1485384405066696</v>
      </c>
      <c r="DB22">
        <v>-112.569230620135</v>
      </c>
      <c r="DC22">
        <v>11746.791999999999</v>
      </c>
      <c r="DD22">
        <v>15</v>
      </c>
      <c r="DE22">
        <v>1607989916.5999999</v>
      </c>
      <c r="DF22" t="s">
        <v>291</v>
      </c>
      <c r="DG22">
        <v>1607989905.5999999</v>
      </c>
      <c r="DH22">
        <v>1607989916.5999999</v>
      </c>
      <c r="DI22">
        <v>23</v>
      </c>
      <c r="DJ22">
        <v>-1.895</v>
      </c>
      <c r="DK22">
        <v>-0.105</v>
      </c>
      <c r="DL22">
        <v>2.782</v>
      </c>
      <c r="DM22">
        <v>0.105</v>
      </c>
      <c r="DN22">
        <v>415</v>
      </c>
      <c r="DO22">
        <v>17</v>
      </c>
      <c r="DP22">
        <v>0.08</v>
      </c>
      <c r="DQ22">
        <v>0.03</v>
      </c>
      <c r="DR22">
        <v>4.6600423464854996</v>
      </c>
      <c r="DS22">
        <v>-0.15266037995742901</v>
      </c>
      <c r="DT22">
        <v>2.0358901491664302E-2</v>
      </c>
      <c r="DU22">
        <v>1</v>
      </c>
      <c r="DV22">
        <v>-6.1888033333333299</v>
      </c>
      <c r="DW22">
        <v>9.0484538375967899E-2</v>
      </c>
      <c r="DX22">
        <v>2.1071836865562799E-2</v>
      </c>
      <c r="DY22">
        <v>1</v>
      </c>
      <c r="DZ22">
        <v>2.9532296666666702</v>
      </c>
      <c r="EA22">
        <v>0.13568436040044901</v>
      </c>
      <c r="EB22">
        <v>1.7116870914068601E-2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2.7829999999999999</v>
      </c>
      <c r="EJ22">
        <v>0.1045</v>
      </c>
      <c r="EK22">
        <v>2.7822999999999101</v>
      </c>
      <c r="EL22">
        <v>0</v>
      </c>
      <c r="EM22">
        <v>0</v>
      </c>
      <c r="EN22">
        <v>0</v>
      </c>
      <c r="EO22">
        <v>0.104539999999997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6.9</v>
      </c>
      <c r="EX22">
        <v>6.7</v>
      </c>
      <c r="EY22">
        <v>2</v>
      </c>
      <c r="EZ22">
        <v>506.75599999999997</v>
      </c>
      <c r="FA22">
        <v>471.18200000000002</v>
      </c>
      <c r="FB22">
        <v>24.251200000000001</v>
      </c>
      <c r="FC22">
        <v>32.929699999999997</v>
      </c>
      <c r="FD22">
        <v>29.9998</v>
      </c>
      <c r="FE22">
        <v>32.876199999999997</v>
      </c>
      <c r="FF22">
        <v>32.8429</v>
      </c>
      <c r="FG22">
        <v>13.5717</v>
      </c>
      <c r="FH22">
        <v>29.406500000000001</v>
      </c>
      <c r="FI22">
        <v>65.316599999999994</v>
      </c>
      <c r="FJ22">
        <v>24.261700000000001</v>
      </c>
      <c r="FK22">
        <v>205.59700000000001</v>
      </c>
      <c r="FL22">
        <v>16.937799999999999</v>
      </c>
      <c r="FM22">
        <v>101.504</v>
      </c>
      <c r="FN22">
        <v>100.886</v>
      </c>
    </row>
    <row r="23" spans="1:170" x14ac:dyDescent="0.25">
      <c r="A23">
        <v>7</v>
      </c>
      <c r="B23">
        <v>1607990390</v>
      </c>
      <c r="C23">
        <v>504.40000009536698</v>
      </c>
      <c r="D23" t="s">
        <v>314</v>
      </c>
      <c r="E23" t="s">
        <v>315</v>
      </c>
      <c r="F23" t="s">
        <v>285</v>
      </c>
      <c r="G23" t="s">
        <v>286</v>
      </c>
      <c r="H23">
        <v>1607990382.25</v>
      </c>
      <c r="I23">
        <f t="shared" si="0"/>
        <v>2.5332060209663464E-3</v>
      </c>
      <c r="J23">
        <f t="shared" si="1"/>
        <v>7.0029535413671811</v>
      </c>
      <c r="K23">
        <f t="shared" si="2"/>
        <v>248.743666666667</v>
      </c>
      <c r="L23">
        <f t="shared" si="3"/>
        <v>163.12809933999756</v>
      </c>
      <c r="M23">
        <f t="shared" si="4"/>
        <v>16.710166835570877</v>
      </c>
      <c r="N23">
        <f t="shared" si="5"/>
        <v>25.480270941111172</v>
      </c>
      <c r="O23">
        <f t="shared" si="6"/>
        <v>0.14385647940617746</v>
      </c>
      <c r="P23">
        <f t="shared" si="7"/>
        <v>2.9695081125591019</v>
      </c>
      <c r="Q23">
        <f t="shared" si="8"/>
        <v>0.14009398753388472</v>
      </c>
      <c r="R23">
        <f t="shared" si="9"/>
        <v>8.7888590767771557E-2</v>
      </c>
      <c r="S23">
        <f t="shared" si="10"/>
        <v>231.28722932531551</v>
      </c>
      <c r="T23">
        <f t="shared" si="11"/>
        <v>28.692358246914061</v>
      </c>
      <c r="U23">
        <f t="shared" si="12"/>
        <v>28.160409999999999</v>
      </c>
      <c r="V23">
        <f t="shared" si="13"/>
        <v>3.8304716552327629</v>
      </c>
      <c r="W23">
        <f t="shared" si="14"/>
        <v>53.536215866780715</v>
      </c>
      <c r="X23">
        <f t="shared" si="15"/>
        <v>2.0312030203688156</v>
      </c>
      <c r="Y23">
        <f t="shared" si="16"/>
        <v>3.7940728299199415</v>
      </c>
      <c r="Z23">
        <f t="shared" si="17"/>
        <v>1.7992686348639473</v>
      </c>
      <c r="AA23">
        <f t="shared" si="18"/>
        <v>-111.71438552461588</v>
      </c>
      <c r="AB23">
        <f t="shared" si="19"/>
        <v>-26.235363208779845</v>
      </c>
      <c r="AC23">
        <f t="shared" si="20"/>
        <v>-1.9273159403318525</v>
      </c>
      <c r="AD23">
        <f t="shared" si="21"/>
        <v>91.410164651587934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53912.890583405708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847.72316000000001</v>
      </c>
      <c r="AR23">
        <v>983.39</v>
      </c>
      <c r="AS23">
        <f t="shared" si="27"/>
        <v>0.13795832782517614</v>
      </c>
      <c r="AT23">
        <v>0.5</v>
      </c>
      <c r="AU23">
        <f t="shared" si="28"/>
        <v>1180.1653907473349</v>
      </c>
      <c r="AV23">
        <f t="shared" si="29"/>
        <v>7.0029535413671811</v>
      </c>
      <c r="AW23">
        <f t="shared" si="30"/>
        <v>81.406821932323965</v>
      </c>
      <c r="AX23">
        <f t="shared" si="31"/>
        <v>0.36138256439459421</v>
      </c>
      <c r="AY23">
        <f t="shared" si="32"/>
        <v>6.4234225817984348E-3</v>
      </c>
      <c r="AZ23">
        <f t="shared" si="33"/>
        <v>2.3171783320961166</v>
      </c>
      <c r="BA23" t="s">
        <v>317</v>
      </c>
      <c r="BB23">
        <v>628.01</v>
      </c>
      <c r="BC23">
        <f t="shared" si="34"/>
        <v>355.38</v>
      </c>
      <c r="BD23">
        <f t="shared" si="35"/>
        <v>0.38175147729191283</v>
      </c>
      <c r="BE23">
        <f t="shared" si="36"/>
        <v>0.86508331213673151</v>
      </c>
      <c r="BF23">
        <f t="shared" si="37"/>
        <v>0.50638379267672895</v>
      </c>
      <c r="BG23">
        <f t="shared" si="38"/>
        <v>0.89479590307933587</v>
      </c>
      <c r="BH23">
        <f t="shared" si="39"/>
        <v>1399.9766666666701</v>
      </c>
      <c r="BI23">
        <f t="shared" si="40"/>
        <v>1180.1653907473349</v>
      </c>
      <c r="BJ23">
        <f t="shared" si="41"/>
        <v>0.84298932892738598</v>
      </c>
      <c r="BK23">
        <f t="shared" si="42"/>
        <v>0.19597865785477223</v>
      </c>
      <c r="BL23">
        <v>6</v>
      </c>
      <c r="BM23">
        <v>0.5</v>
      </c>
      <c r="BN23" t="s">
        <v>290</v>
      </c>
      <c r="BO23">
        <v>2</v>
      </c>
      <c r="BP23">
        <v>1607990382.25</v>
      </c>
      <c r="BQ23">
        <v>248.743666666667</v>
      </c>
      <c r="BR23">
        <v>257.90306666666697</v>
      </c>
      <c r="BS23">
        <v>19.8290233333333</v>
      </c>
      <c r="BT23">
        <v>16.849546666666701</v>
      </c>
      <c r="BU23">
        <v>245.96133333333299</v>
      </c>
      <c r="BV23">
        <v>19.72448</v>
      </c>
      <c r="BW23">
        <v>500.01566666666702</v>
      </c>
      <c r="BX23">
        <v>102.335833333333</v>
      </c>
      <c r="BY23">
        <v>0.100024763333333</v>
      </c>
      <c r="BZ23">
        <v>27.9965333333333</v>
      </c>
      <c r="CA23">
        <v>28.160409999999999</v>
      </c>
      <c r="CB23">
        <v>999.9</v>
      </c>
      <c r="CC23">
        <v>0</v>
      </c>
      <c r="CD23">
        <v>0</v>
      </c>
      <c r="CE23">
        <v>9996.0856666666696</v>
      </c>
      <c r="CF23">
        <v>0</v>
      </c>
      <c r="CG23">
        <v>159.67513333333301</v>
      </c>
      <c r="CH23">
        <v>1399.9766666666701</v>
      </c>
      <c r="CI23">
        <v>0.90000086666666701</v>
      </c>
      <c r="CJ23">
        <v>9.9999080000000004E-2</v>
      </c>
      <c r="CK23">
        <v>0</v>
      </c>
      <c r="CL23">
        <v>847.74506666666696</v>
      </c>
      <c r="CM23">
        <v>4.9997499999999997</v>
      </c>
      <c r="CN23">
        <v>11762.3866666667</v>
      </c>
      <c r="CO23">
        <v>12177.8266666667</v>
      </c>
      <c r="CP23">
        <v>48.741599999999998</v>
      </c>
      <c r="CQ23">
        <v>50.026866666666699</v>
      </c>
      <c r="CR23">
        <v>49.668333333333301</v>
      </c>
      <c r="CS23">
        <v>49.518599999999999</v>
      </c>
      <c r="CT23">
        <v>49.7603333333333</v>
      </c>
      <c r="CU23">
        <v>1255.4770000000001</v>
      </c>
      <c r="CV23">
        <v>139.499666666667</v>
      </c>
      <c r="CW23">
        <v>0</v>
      </c>
      <c r="CX23">
        <v>69</v>
      </c>
      <c r="CY23">
        <v>0</v>
      </c>
      <c r="CZ23">
        <v>847.72316000000001</v>
      </c>
      <c r="DA23">
        <v>-5.1217692152892003</v>
      </c>
      <c r="DB23">
        <v>-56.599999926709103</v>
      </c>
      <c r="DC23">
        <v>11762.096</v>
      </c>
      <c r="DD23">
        <v>15</v>
      </c>
      <c r="DE23">
        <v>1607989916.5999999</v>
      </c>
      <c r="DF23" t="s">
        <v>291</v>
      </c>
      <c r="DG23">
        <v>1607989905.5999999</v>
      </c>
      <c r="DH23">
        <v>1607989916.5999999</v>
      </c>
      <c r="DI23">
        <v>23</v>
      </c>
      <c r="DJ23">
        <v>-1.895</v>
      </c>
      <c r="DK23">
        <v>-0.105</v>
      </c>
      <c r="DL23">
        <v>2.782</v>
      </c>
      <c r="DM23">
        <v>0.105</v>
      </c>
      <c r="DN23">
        <v>415</v>
      </c>
      <c r="DO23">
        <v>17</v>
      </c>
      <c r="DP23">
        <v>0.08</v>
      </c>
      <c r="DQ23">
        <v>0.03</v>
      </c>
      <c r="DR23">
        <v>7.0101134149760904</v>
      </c>
      <c r="DS23">
        <v>-0.13616132997275801</v>
      </c>
      <c r="DT23">
        <v>4.24341634367724E-2</v>
      </c>
      <c r="DU23">
        <v>1</v>
      </c>
      <c r="DV23">
        <v>-9.1631826666666694</v>
      </c>
      <c r="DW23">
        <v>3.6232258064484699E-2</v>
      </c>
      <c r="DX23">
        <v>4.0063960940254301E-2</v>
      </c>
      <c r="DY23">
        <v>1</v>
      </c>
      <c r="DZ23">
        <v>2.9797333333333298</v>
      </c>
      <c r="EA23">
        <v>-9.0643114571741595E-2</v>
      </c>
      <c r="EB23">
        <v>8.5583761440019591E-3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2.782</v>
      </c>
      <c r="EJ23">
        <v>0.1045</v>
      </c>
      <c r="EK23">
        <v>2.7822999999999101</v>
      </c>
      <c r="EL23">
        <v>0</v>
      </c>
      <c r="EM23">
        <v>0</v>
      </c>
      <c r="EN23">
        <v>0</v>
      </c>
      <c r="EO23">
        <v>0.104539999999997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8.1</v>
      </c>
      <c r="EX23">
        <v>7.9</v>
      </c>
      <c r="EY23">
        <v>2</v>
      </c>
      <c r="EZ23">
        <v>506.822</v>
      </c>
      <c r="FA23">
        <v>471.43299999999999</v>
      </c>
      <c r="FB23">
        <v>24.2026</v>
      </c>
      <c r="FC23">
        <v>32.923099999999998</v>
      </c>
      <c r="FD23">
        <v>30</v>
      </c>
      <c r="FE23">
        <v>32.876199999999997</v>
      </c>
      <c r="FF23">
        <v>32.8459</v>
      </c>
      <c r="FG23">
        <v>15.9369</v>
      </c>
      <c r="FH23">
        <v>30.263000000000002</v>
      </c>
      <c r="FI23">
        <v>63.434800000000003</v>
      </c>
      <c r="FJ23">
        <v>24.205500000000001</v>
      </c>
      <c r="FK23">
        <v>258.55799999999999</v>
      </c>
      <c r="FL23">
        <v>16.870699999999999</v>
      </c>
      <c r="FM23">
        <v>101.504</v>
      </c>
      <c r="FN23">
        <v>100.886</v>
      </c>
    </row>
    <row r="24" spans="1:170" x14ac:dyDescent="0.25">
      <c r="A24">
        <v>8</v>
      </c>
      <c r="B24">
        <v>1607990510.5</v>
      </c>
      <c r="C24">
        <v>624.90000009536698</v>
      </c>
      <c r="D24" t="s">
        <v>318</v>
      </c>
      <c r="E24" t="s">
        <v>319</v>
      </c>
      <c r="F24" t="s">
        <v>285</v>
      </c>
      <c r="G24" t="s">
        <v>286</v>
      </c>
      <c r="H24">
        <v>1607990502.5</v>
      </c>
      <c r="I24">
        <f t="shared" si="0"/>
        <v>2.5849673679089816E-3</v>
      </c>
      <c r="J24">
        <f t="shared" si="1"/>
        <v>13.093171694441011</v>
      </c>
      <c r="K24">
        <f t="shared" si="2"/>
        <v>399.67061290322602</v>
      </c>
      <c r="L24">
        <f t="shared" si="3"/>
        <v>245.28692271517727</v>
      </c>
      <c r="M24">
        <f t="shared" si="4"/>
        <v>25.126629275952894</v>
      </c>
      <c r="N24">
        <f t="shared" si="5"/>
        <v>40.941340091633251</v>
      </c>
      <c r="O24">
        <f t="shared" si="6"/>
        <v>0.14774300593017109</v>
      </c>
      <c r="P24">
        <f t="shared" si="7"/>
        <v>2.9701650229525303</v>
      </c>
      <c r="Q24">
        <f t="shared" si="8"/>
        <v>0.14377833701071116</v>
      </c>
      <c r="R24">
        <f t="shared" si="9"/>
        <v>9.0208808774473778E-2</v>
      </c>
      <c r="S24">
        <f t="shared" si="10"/>
        <v>231.29015123753845</v>
      </c>
      <c r="T24">
        <f t="shared" si="11"/>
        <v>28.666384942039869</v>
      </c>
      <c r="U24">
        <f t="shared" si="12"/>
        <v>28.141374193548401</v>
      </c>
      <c r="V24">
        <f t="shared" si="13"/>
        <v>3.8262280137813063</v>
      </c>
      <c r="W24">
        <f t="shared" si="14"/>
        <v>53.734339194496684</v>
      </c>
      <c r="X24">
        <f t="shared" si="15"/>
        <v>2.0372262108554788</v>
      </c>
      <c r="Y24">
        <f t="shared" si="16"/>
        <v>3.7912929448737422</v>
      </c>
      <c r="Z24">
        <f t="shared" si="17"/>
        <v>1.7890018029258274</v>
      </c>
      <c r="AA24">
        <f t="shared" si="18"/>
        <v>-113.99706092478608</v>
      </c>
      <c r="AB24">
        <f t="shared" si="19"/>
        <v>-25.206140441084582</v>
      </c>
      <c r="AC24">
        <f t="shared" si="20"/>
        <v>-1.8510055741784628</v>
      </c>
      <c r="AD24">
        <f t="shared" si="21"/>
        <v>90.235944297489326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53934.418260142455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885.26149999999996</v>
      </c>
      <c r="AR24">
        <v>1072.6600000000001</v>
      </c>
      <c r="AS24">
        <f t="shared" si="27"/>
        <v>0.17470447299237424</v>
      </c>
      <c r="AT24">
        <v>0.5</v>
      </c>
      <c r="AU24">
        <f t="shared" si="28"/>
        <v>1180.1804233279729</v>
      </c>
      <c r="AV24">
        <f t="shared" si="29"/>
        <v>13.093171694441011</v>
      </c>
      <c r="AW24">
        <f t="shared" si="30"/>
        <v>103.09139944671531</v>
      </c>
      <c r="AX24">
        <f t="shared" si="31"/>
        <v>0.41334626069770486</v>
      </c>
      <c r="AY24">
        <f t="shared" si="32"/>
        <v>1.1583753554991884E-2</v>
      </c>
      <c r="AZ24">
        <f t="shared" si="33"/>
        <v>2.0411127477485875</v>
      </c>
      <c r="BA24" t="s">
        <v>321</v>
      </c>
      <c r="BB24">
        <v>629.28</v>
      </c>
      <c r="BC24">
        <f t="shared" si="34"/>
        <v>443.38000000000011</v>
      </c>
      <c r="BD24">
        <f t="shared" si="35"/>
        <v>0.42265889304885218</v>
      </c>
      <c r="BE24">
        <f t="shared" si="36"/>
        <v>0.83159374050440593</v>
      </c>
      <c r="BF24">
        <f t="shared" si="37"/>
        <v>0.52465671558218374</v>
      </c>
      <c r="BG24">
        <f t="shared" si="38"/>
        <v>0.85974136285320057</v>
      </c>
      <c r="BH24">
        <f t="shared" si="39"/>
        <v>1399.99451612903</v>
      </c>
      <c r="BI24">
        <f t="shared" si="40"/>
        <v>1180.1804233279729</v>
      </c>
      <c r="BJ24">
        <f t="shared" si="41"/>
        <v>0.84298931869473259</v>
      </c>
      <c r="BK24">
        <f t="shared" si="42"/>
        <v>0.1959786373894653</v>
      </c>
      <c r="BL24">
        <v>6</v>
      </c>
      <c r="BM24">
        <v>0.5</v>
      </c>
      <c r="BN24" t="s">
        <v>290</v>
      </c>
      <c r="BO24">
        <v>2</v>
      </c>
      <c r="BP24">
        <v>1607990502.5</v>
      </c>
      <c r="BQ24">
        <v>399.67061290322602</v>
      </c>
      <c r="BR24">
        <v>416.62212903225799</v>
      </c>
      <c r="BS24">
        <v>19.887464516129</v>
      </c>
      <c r="BT24">
        <v>16.847203225806499</v>
      </c>
      <c r="BU24">
        <v>396.88838709677401</v>
      </c>
      <c r="BV24">
        <v>19.782922580645199</v>
      </c>
      <c r="BW24">
        <v>500.00154838709699</v>
      </c>
      <c r="BX24">
        <v>102.337774193548</v>
      </c>
      <c r="BY24">
        <v>9.9930180645161307E-2</v>
      </c>
      <c r="BZ24">
        <v>27.9839612903226</v>
      </c>
      <c r="CA24">
        <v>28.141374193548401</v>
      </c>
      <c r="CB24">
        <v>999.9</v>
      </c>
      <c r="CC24">
        <v>0</v>
      </c>
      <c r="CD24">
        <v>0</v>
      </c>
      <c r="CE24">
        <v>9999.6138709677398</v>
      </c>
      <c r="CF24">
        <v>0</v>
      </c>
      <c r="CG24">
        <v>156.878193548387</v>
      </c>
      <c r="CH24">
        <v>1399.99451612903</v>
      </c>
      <c r="CI24">
        <v>0.89999783870967698</v>
      </c>
      <c r="CJ24">
        <v>0.100002135483871</v>
      </c>
      <c r="CK24">
        <v>0</v>
      </c>
      <c r="CL24">
        <v>885.21558064516103</v>
      </c>
      <c r="CM24">
        <v>4.9997499999999997</v>
      </c>
      <c r="CN24">
        <v>12283.845161290301</v>
      </c>
      <c r="CO24">
        <v>12177.9967741935</v>
      </c>
      <c r="CP24">
        <v>48.743838709677398</v>
      </c>
      <c r="CQ24">
        <v>50.1046774193548</v>
      </c>
      <c r="CR24">
        <v>49.731709677419403</v>
      </c>
      <c r="CS24">
        <v>49.582322580645098</v>
      </c>
      <c r="CT24">
        <v>49.792000000000002</v>
      </c>
      <c r="CU24">
        <v>1255.4935483871</v>
      </c>
      <c r="CV24">
        <v>139.500967741935</v>
      </c>
      <c r="CW24">
        <v>0</v>
      </c>
      <c r="CX24">
        <v>119.59999990463299</v>
      </c>
      <c r="CY24">
        <v>0</v>
      </c>
      <c r="CZ24">
        <v>885.26149999999996</v>
      </c>
      <c r="DA24">
        <v>14.4714187789414</v>
      </c>
      <c r="DB24">
        <v>199.02222227183401</v>
      </c>
      <c r="DC24">
        <v>12284.7692307692</v>
      </c>
      <c r="DD24">
        <v>15</v>
      </c>
      <c r="DE24">
        <v>1607989916.5999999</v>
      </c>
      <c r="DF24" t="s">
        <v>291</v>
      </c>
      <c r="DG24">
        <v>1607989905.5999999</v>
      </c>
      <c r="DH24">
        <v>1607989916.5999999</v>
      </c>
      <c r="DI24">
        <v>23</v>
      </c>
      <c r="DJ24">
        <v>-1.895</v>
      </c>
      <c r="DK24">
        <v>-0.105</v>
      </c>
      <c r="DL24">
        <v>2.782</v>
      </c>
      <c r="DM24">
        <v>0.105</v>
      </c>
      <c r="DN24">
        <v>415</v>
      </c>
      <c r="DO24">
        <v>17</v>
      </c>
      <c r="DP24">
        <v>0.08</v>
      </c>
      <c r="DQ24">
        <v>0.03</v>
      </c>
      <c r="DR24">
        <v>13.093902669745701</v>
      </c>
      <c r="DS24">
        <v>-0.28413409397973999</v>
      </c>
      <c r="DT24">
        <v>2.3642041689825401E-2</v>
      </c>
      <c r="DU24">
        <v>1</v>
      </c>
      <c r="DV24">
        <v>-16.9504433333333</v>
      </c>
      <c r="DW24">
        <v>0.11311501668521599</v>
      </c>
      <c r="DX24">
        <v>1.3133130709096901E-2</v>
      </c>
      <c r="DY24">
        <v>1</v>
      </c>
      <c r="DZ24">
        <v>3.0430060000000001</v>
      </c>
      <c r="EA24">
        <v>0.46805979977752998</v>
      </c>
      <c r="EB24">
        <v>3.9953514705634199E-2</v>
      </c>
      <c r="EC24">
        <v>0</v>
      </c>
      <c r="ED24">
        <v>2</v>
      </c>
      <c r="EE24">
        <v>3</v>
      </c>
      <c r="EF24" t="s">
        <v>322</v>
      </c>
      <c r="EG24">
        <v>100</v>
      </c>
      <c r="EH24">
        <v>100</v>
      </c>
      <c r="EI24">
        <v>2.7829999999999999</v>
      </c>
      <c r="EJ24">
        <v>0.1046</v>
      </c>
      <c r="EK24">
        <v>2.7822999999999101</v>
      </c>
      <c r="EL24">
        <v>0</v>
      </c>
      <c r="EM24">
        <v>0</v>
      </c>
      <c r="EN24">
        <v>0</v>
      </c>
      <c r="EO24">
        <v>0.104539999999997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10.1</v>
      </c>
      <c r="EX24">
        <v>9.9</v>
      </c>
      <c r="EY24">
        <v>2</v>
      </c>
      <c r="EZ24">
        <v>506.8</v>
      </c>
      <c r="FA24">
        <v>471.95800000000003</v>
      </c>
      <c r="FB24">
        <v>24.4208</v>
      </c>
      <c r="FC24">
        <v>32.886200000000002</v>
      </c>
      <c r="FD24">
        <v>29.9999</v>
      </c>
      <c r="FE24">
        <v>32.855800000000002</v>
      </c>
      <c r="FF24">
        <v>32.825499999999998</v>
      </c>
      <c r="FG24">
        <v>22.6692</v>
      </c>
      <c r="FH24">
        <v>30.044599999999999</v>
      </c>
      <c r="FI24">
        <v>60.792200000000001</v>
      </c>
      <c r="FJ24">
        <v>24.423100000000002</v>
      </c>
      <c r="FK24">
        <v>416.71100000000001</v>
      </c>
      <c r="FL24">
        <v>16.704699999999999</v>
      </c>
      <c r="FM24">
        <v>101.512</v>
      </c>
      <c r="FN24">
        <v>100.89700000000001</v>
      </c>
    </row>
    <row r="25" spans="1:170" x14ac:dyDescent="0.25">
      <c r="A25">
        <v>9</v>
      </c>
      <c r="B25">
        <v>1607990608</v>
      </c>
      <c r="C25">
        <v>722.40000009536698</v>
      </c>
      <c r="D25" t="s">
        <v>323</v>
      </c>
      <c r="E25" t="s">
        <v>324</v>
      </c>
      <c r="F25" t="s">
        <v>285</v>
      </c>
      <c r="G25" t="s">
        <v>286</v>
      </c>
      <c r="H25">
        <v>1607990600</v>
      </c>
      <c r="I25">
        <f t="shared" si="0"/>
        <v>2.4229104054048151E-3</v>
      </c>
      <c r="J25">
        <f t="shared" si="1"/>
        <v>16.686538701550578</v>
      </c>
      <c r="K25">
        <f t="shared" si="2"/>
        <v>499.822612903226</v>
      </c>
      <c r="L25">
        <f t="shared" si="3"/>
        <v>290.02521500580485</v>
      </c>
      <c r="M25">
        <f t="shared" si="4"/>
        <v>29.70993513035215</v>
      </c>
      <c r="N25">
        <f t="shared" si="5"/>
        <v>51.201401249683556</v>
      </c>
      <c r="O25">
        <f t="shared" si="6"/>
        <v>0.13751412299729654</v>
      </c>
      <c r="P25">
        <f t="shared" si="7"/>
        <v>2.9701076538950399</v>
      </c>
      <c r="Q25">
        <f t="shared" si="8"/>
        <v>0.1340724807984012</v>
      </c>
      <c r="R25">
        <f t="shared" si="9"/>
        <v>8.4097344098808979E-2</v>
      </c>
      <c r="S25">
        <f t="shared" si="10"/>
        <v>231.29011481255304</v>
      </c>
      <c r="T25">
        <f t="shared" si="11"/>
        <v>28.71326257641747</v>
      </c>
      <c r="U25">
        <f t="shared" si="12"/>
        <v>28.103487096774199</v>
      </c>
      <c r="V25">
        <f t="shared" si="13"/>
        <v>3.8177940683932206</v>
      </c>
      <c r="W25">
        <f t="shared" si="14"/>
        <v>53.244913177241159</v>
      </c>
      <c r="X25">
        <f t="shared" si="15"/>
        <v>2.019292988510661</v>
      </c>
      <c r="Y25">
        <f t="shared" si="16"/>
        <v>3.7924617921506565</v>
      </c>
      <c r="Z25">
        <f t="shared" si="17"/>
        <v>1.7985010798825596</v>
      </c>
      <c r="AA25">
        <f t="shared" si="18"/>
        <v>-106.85034887835235</v>
      </c>
      <c r="AB25">
        <f t="shared" si="19"/>
        <v>-18.292409851725807</v>
      </c>
      <c r="AC25">
        <f t="shared" si="20"/>
        <v>-1.3431055100376548</v>
      </c>
      <c r="AD25">
        <f t="shared" si="21"/>
        <v>104.80425057243724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53931.820201828239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934.82992307692302</v>
      </c>
      <c r="AR25">
        <v>1160.46</v>
      </c>
      <c r="AS25">
        <f t="shared" si="27"/>
        <v>0.19443158482246437</v>
      </c>
      <c r="AT25">
        <v>0.5</v>
      </c>
      <c r="AU25">
        <f t="shared" si="28"/>
        <v>1180.1804039731308</v>
      </c>
      <c r="AV25">
        <f t="shared" si="29"/>
        <v>16.686538701550578</v>
      </c>
      <c r="AW25">
        <f t="shared" si="30"/>
        <v>114.73217316045601</v>
      </c>
      <c r="AX25">
        <f t="shared" si="31"/>
        <v>0.44397911173155474</v>
      </c>
      <c r="AY25">
        <f t="shared" si="32"/>
        <v>1.4628514524767402E-2</v>
      </c>
      <c r="AZ25">
        <f t="shared" si="33"/>
        <v>1.8110232149320096</v>
      </c>
      <c r="BA25" t="s">
        <v>326</v>
      </c>
      <c r="BB25">
        <v>645.24</v>
      </c>
      <c r="BC25">
        <f t="shared" si="34"/>
        <v>515.22</v>
      </c>
      <c r="BD25">
        <f t="shared" si="35"/>
        <v>0.43792957750684564</v>
      </c>
      <c r="BE25">
        <f t="shared" si="36"/>
        <v>0.80311367909386888</v>
      </c>
      <c r="BF25">
        <f t="shared" si="37"/>
        <v>0.50705316364667286</v>
      </c>
      <c r="BG25">
        <f t="shared" si="38"/>
        <v>0.82526406217150805</v>
      </c>
      <c r="BH25">
        <f t="shared" si="39"/>
        <v>1399.99451612903</v>
      </c>
      <c r="BI25">
        <f t="shared" si="40"/>
        <v>1180.1804039731308</v>
      </c>
      <c r="BJ25">
        <f t="shared" si="41"/>
        <v>0.84298930486979129</v>
      </c>
      <c r="BK25">
        <f t="shared" si="42"/>
        <v>0.19597860973958253</v>
      </c>
      <c r="BL25">
        <v>6</v>
      </c>
      <c r="BM25">
        <v>0.5</v>
      </c>
      <c r="BN25" t="s">
        <v>290</v>
      </c>
      <c r="BO25">
        <v>2</v>
      </c>
      <c r="BP25">
        <v>1607990600</v>
      </c>
      <c r="BQ25">
        <v>499.822612903226</v>
      </c>
      <c r="BR25">
        <v>521.298870967742</v>
      </c>
      <c r="BS25">
        <v>19.7121225806452</v>
      </c>
      <c r="BT25">
        <v>16.862051612903201</v>
      </c>
      <c r="BU25">
        <v>496.53061290322597</v>
      </c>
      <c r="BV25">
        <v>19.602122580645201</v>
      </c>
      <c r="BW25">
        <v>500.01906451612899</v>
      </c>
      <c r="BX25">
        <v>102.339129032258</v>
      </c>
      <c r="BY25">
        <v>0.100016232258065</v>
      </c>
      <c r="BZ25">
        <v>27.989248387096801</v>
      </c>
      <c r="CA25">
        <v>28.103487096774199</v>
      </c>
      <c r="CB25">
        <v>999.9</v>
      </c>
      <c r="CC25">
        <v>0</v>
      </c>
      <c r="CD25">
        <v>0</v>
      </c>
      <c r="CE25">
        <v>9999.1567741935505</v>
      </c>
      <c r="CF25">
        <v>0</v>
      </c>
      <c r="CG25">
        <v>156.02267741935501</v>
      </c>
      <c r="CH25">
        <v>1399.99451612903</v>
      </c>
      <c r="CI25">
        <v>0.89999641935483898</v>
      </c>
      <c r="CJ25">
        <v>0.100003567741935</v>
      </c>
      <c r="CK25">
        <v>0</v>
      </c>
      <c r="CL25">
        <v>934.62967741935495</v>
      </c>
      <c r="CM25">
        <v>4.9997499999999997</v>
      </c>
      <c r="CN25">
        <v>12957.374193548399</v>
      </c>
      <c r="CO25">
        <v>12177.967741935499</v>
      </c>
      <c r="CP25">
        <v>48.784064516129</v>
      </c>
      <c r="CQ25">
        <v>50.179000000000002</v>
      </c>
      <c r="CR25">
        <v>49.733741935483899</v>
      </c>
      <c r="CS25">
        <v>49.652999999999999</v>
      </c>
      <c r="CT25">
        <v>49.816129032257997</v>
      </c>
      <c r="CU25">
        <v>1255.4941935483901</v>
      </c>
      <c r="CV25">
        <v>139.50032258064499</v>
      </c>
      <c r="CW25">
        <v>0</v>
      </c>
      <c r="CX25">
        <v>96.799999952316298</v>
      </c>
      <c r="CY25">
        <v>0</v>
      </c>
      <c r="CZ25">
        <v>934.82992307692302</v>
      </c>
      <c r="DA25">
        <v>19.5724444561599</v>
      </c>
      <c r="DB25">
        <v>250.88547026459401</v>
      </c>
      <c r="DC25">
        <v>12959.753846153801</v>
      </c>
      <c r="DD25">
        <v>15</v>
      </c>
      <c r="DE25">
        <v>1607990633.5</v>
      </c>
      <c r="DF25" t="s">
        <v>327</v>
      </c>
      <c r="DG25">
        <v>1607990633.5</v>
      </c>
      <c r="DH25">
        <v>1607990632.5</v>
      </c>
      <c r="DI25">
        <v>24</v>
      </c>
      <c r="DJ25">
        <v>0.51</v>
      </c>
      <c r="DK25">
        <v>6.0000000000000001E-3</v>
      </c>
      <c r="DL25">
        <v>3.2919999999999998</v>
      </c>
      <c r="DM25">
        <v>0.11</v>
      </c>
      <c r="DN25">
        <v>522</v>
      </c>
      <c r="DO25">
        <v>17</v>
      </c>
      <c r="DP25">
        <v>0.11</v>
      </c>
      <c r="DQ25">
        <v>0.03</v>
      </c>
      <c r="DR25">
        <v>17.120136982356001</v>
      </c>
      <c r="DS25">
        <v>-0.25662224668606698</v>
      </c>
      <c r="DT25">
        <v>2.5639011576093201E-2</v>
      </c>
      <c r="DU25">
        <v>1</v>
      </c>
      <c r="DV25">
        <v>-21.98658</v>
      </c>
      <c r="DW25">
        <v>0.15487074527254099</v>
      </c>
      <c r="DX25">
        <v>2.1819034503539801E-2</v>
      </c>
      <c r="DY25">
        <v>1</v>
      </c>
      <c r="DZ25">
        <v>2.8430773333333299</v>
      </c>
      <c r="EA25">
        <v>0.167092324805344</v>
      </c>
      <c r="EB25">
        <v>1.6795772867665901E-2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3.2919999999999998</v>
      </c>
      <c r="EJ25">
        <v>0.11</v>
      </c>
      <c r="EK25">
        <v>2.7822999999999101</v>
      </c>
      <c r="EL25">
        <v>0</v>
      </c>
      <c r="EM25">
        <v>0</v>
      </c>
      <c r="EN25">
        <v>0</v>
      </c>
      <c r="EO25">
        <v>0.104539999999997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11.7</v>
      </c>
      <c r="EX25">
        <v>11.5</v>
      </c>
      <c r="EY25">
        <v>2</v>
      </c>
      <c r="EZ25">
        <v>506.91</v>
      </c>
      <c r="FA25">
        <v>472.23700000000002</v>
      </c>
      <c r="FB25">
        <v>24.317799999999998</v>
      </c>
      <c r="FC25">
        <v>32.8551</v>
      </c>
      <c r="FD25">
        <v>29.9999</v>
      </c>
      <c r="FE25">
        <v>32.829599999999999</v>
      </c>
      <c r="FF25">
        <v>32.802700000000002</v>
      </c>
      <c r="FG25">
        <v>26.891300000000001</v>
      </c>
      <c r="FH25">
        <v>28.001799999999999</v>
      </c>
      <c r="FI25">
        <v>58.903300000000002</v>
      </c>
      <c r="FJ25">
        <v>24.325099999999999</v>
      </c>
      <c r="FK25">
        <v>521.55799999999999</v>
      </c>
      <c r="FL25">
        <v>16.873100000000001</v>
      </c>
      <c r="FM25">
        <v>101.517</v>
      </c>
      <c r="FN25">
        <v>100.9</v>
      </c>
    </row>
    <row r="26" spans="1:170" x14ac:dyDescent="0.25">
      <c r="A26">
        <v>10</v>
      </c>
      <c r="B26">
        <v>1607990732</v>
      </c>
      <c r="C26">
        <v>846.40000009536698</v>
      </c>
      <c r="D26" t="s">
        <v>328</v>
      </c>
      <c r="E26" t="s">
        <v>329</v>
      </c>
      <c r="F26" t="s">
        <v>285</v>
      </c>
      <c r="G26" t="s">
        <v>286</v>
      </c>
      <c r="H26">
        <v>1607990724.25</v>
      </c>
      <c r="I26">
        <f t="shared" si="0"/>
        <v>2.4972938372816987E-3</v>
      </c>
      <c r="J26">
        <f t="shared" si="1"/>
        <v>19.746129801398276</v>
      </c>
      <c r="K26">
        <f t="shared" si="2"/>
        <v>599.36620000000005</v>
      </c>
      <c r="L26">
        <f t="shared" si="3"/>
        <v>356.94910689234229</v>
      </c>
      <c r="M26">
        <f t="shared" si="4"/>
        <v>36.56824220386963</v>
      </c>
      <c r="N26">
        <f t="shared" si="5"/>
        <v>61.4030626417101</v>
      </c>
      <c r="O26">
        <f t="shared" si="6"/>
        <v>0.14133229379673684</v>
      </c>
      <c r="P26">
        <f t="shared" si="7"/>
        <v>2.9703272798626794</v>
      </c>
      <c r="Q26">
        <f t="shared" si="8"/>
        <v>0.13769985949608163</v>
      </c>
      <c r="R26">
        <f t="shared" si="9"/>
        <v>8.6380996051705364E-2</v>
      </c>
      <c r="S26">
        <f t="shared" si="10"/>
        <v>231.29027790013205</v>
      </c>
      <c r="T26">
        <f t="shared" si="11"/>
        <v>28.702330508720188</v>
      </c>
      <c r="U26">
        <f t="shared" si="12"/>
        <v>28.09986</v>
      </c>
      <c r="V26">
        <f t="shared" si="13"/>
        <v>3.816987501373998</v>
      </c>
      <c r="W26">
        <f t="shared" si="14"/>
        <v>53.024433368893796</v>
      </c>
      <c r="X26">
        <f t="shared" si="15"/>
        <v>2.0118935227513521</v>
      </c>
      <c r="Y26">
        <f t="shared" si="16"/>
        <v>3.7942763268293733</v>
      </c>
      <c r="Z26">
        <f t="shared" si="17"/>
        <v>1.8050939786226459</v>
      </c>
      <c r="AA26">
        <f t="shared" si="18"/>
        <v>-110.13065822412291</v>
      </c>
      <c r="AB26">
        <f t="shared" si="19"/>
        <v>-16.399023088778293</v>
      </c>
      <c r="AC26">
        <f t="shared" si="20"/>
        <v>-1.2040235312216929</v>
      </c>
      <c r="AD26">
        <f t="shared" si="21"/>
        <v>103.55657305600917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53936.94258242286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997.00915384615405</v>
      </c>
      <c r="AR26">
        <v>1263.76</v>
      </c>
      <c r="AS26">
        <f t="shared" si="27"/>
        <v>0.21107713976850506</v>
      </c>
      <c r="AT26">
        <v>0.5</v>
      </c>
      <c r="AU26">
        <f t="shared" si="28"/>
        <v>1180.1858907472324</v>
      </c>
      <c r="AV26">
        <f t="shared" si="29"/>
        <v>19.746129801398276</v>
      </c>
      <c r="AW26">
        <f t="shared" si="30"/>
        <v>124.55513110703561</v>
      </c>
      <c r="AX26">
        <f t="shared" si="31"/>
        <v>0.4750348167373552</v>
      </c>
      <c r="AY26">
        <f t="shared" si="32"/>
        <v>1.7220911926295338E-2</v>
      </c>
      <c r="AZ26">
        <f t="shared" si="33"/>
        <v>1.5812496043552573</v>
      </c>
      <c r="BA26" t="s">
        <v>331</v>
      </c>
      <c r="BB26">
        <v>663.43</v>
      </c>
      <c r="BC26">
        <f t="shared" si="34"/>
        <v>600.33000000000004</v>
      </c>
      <c r="BD26">
        <f t="shared" si="35"/>
        <v>0.44434035639372665</v>
      </c>
      <c r="BE26">
        <f t="shared" si="36"/>
        <v>0.76898389548419366</v>
      </c>
      <c r="BF26">
        <f t="shared" si="37"/>
        <v>0.48652029832989085</v>
      </c>
      <c r="BG26">
        <f t="shared" si="38"/>
        <v>0.78470022207562162</v>
      </c>
      <c r="BH26">
        <f t="shared" si="39"/>
        <v>1400.00166666667</v>
      </c>
      <c r="BI26">
        <f t="shared" si="40"/>
        <v>1180.1858907472324</v>
      </c>
      <c r="BJ26">
        <f t="shared" si="41"/>
        <v>0.84298891840407064</v>
      </c>
      <c r="BK26">
        <f t="shared" si="42"/>
        <v>0.19597783680814135</v>
      </c>
      <c r="BL26">
        <v>6</v>
      </c>
      <c r="BM26">
        <v>0.5</v>
      </c>
      <c r="BN26" t="s">
        <v>290</v>
      </c>
      <c r="BO26">
        <v>2</v>
      </c>
      <c r="BP26">
        <v>1607990724.25</v>
      </c>
      <c r="BQ26">
        <v>599.36620000000005</v>
      </c>
      <c r="BR26">
        <v>624.85659999999996</v>
      </c>
      <c r="BS26">
        <v>19.638449999999999</v>
      </c>
      <c r="BT26">
        <v>16.700676666666698</v>
      </c>
      <c r="BU26">
        <v>596.07399999999996</v>
      </c>
      <c r="BV26">
        <v>19.528379999999999</v>
      </c>
      <c r="BW26">
        <v>500.02173333333297</v>
      </c>
      <c r="BX26">
        <v>102.346633333333</v>
      </c>
      <c r="BY26">
        <v>0.10002222</v>
      </c>
      <c r="BZ26">
        <v>27.997453333333301</v>
      </c>
      <c r="CA26">
        <v>28.09986</v>
      </c>
      <c r="CB26">
        <v>999.9</v>
      </c>
      <c r="CC26">
        <v>0</v>
      </c>
      <c r="CD26">
        <v>0</v>
      </c>
      <c r="CE26">
        <v>9999.6666666666697</v>
      </c>
      <c r="CF26">
        <v>0</v>
      </c>
      <c r="CG26">
        <v>155.02633333333301</v>
      </c>
      <c r="CH26">
        <v>1400.00166666667</v>
      </c>
      <c r="CI26">
        <v>0.90001390000000003</v>
      </c>
      <c r="CJ26">
        <v>9.9985920000000006E-2</v>
      </c>
      <c r="CK26">
        <v>0</v>
      </c>
      <c r="CL26">
        <v>996.84286666666696</v>
      </c>
      <c r="CM26">
        <v>4.9997499999999997</v>
      </c>
      <c r="CN26">
        <v>13797.6166666667</v>
      </c>
      <c r="CO26">
        <v>12178.106666666699</v>
      </c>
      <c r="CP26">
        <v>48.762333333333302</v>
      </c>
      <c r="CQ26">
        <v>50.332999999999998</v>
      </c>
      <c r="CR26">
        <v>49.791333333333299</v>
      </c>
      <c r="CS26">
        <v>49.7706666666666</v>
      </c>
      <c r="CT26">
        <v>49.845599999999997</v>
      </c>
      <c r="CU26">
        <v>1255.51866666667</v>
      </c>
      <c r="CV26">
        <v>139.483</v>
      </c>
      <c r="CW26">
        <v>0</v>
      </c>
      <c r="CX26">
        <v>123.59999990463299</v>
      </c>
      <c r="CY26">
        <v>0</v>
      </c>
      <c r="CZ26">
        <v>997.00915384615405</v>
      </c>
      <c r="DA26">
        <v>19.275965800746601</v>
      </c>
      <c r="DB26">
        <v>252.14358974954399</v>
      </c>
      <c r="DC26">
        <v>13799.6538461538</v>
      </c>
      <c r="DD26">
        <v>15</v>
      </c>
      <c r="DE26">
        <v>1607990633.5</v>
      </c>
      <c r="DF26" t="s">
        <v>327</v>
      </c>
      <c r="DG26">
        <v>1607990633.5</v>
      </c>
      <c r="DH26">
        <v>1607990632.5</v>
      </c>
      <c r="DI26">
        <v>24</v>
      </c>
      <c r="DJ26">
        <v>0.51</v>
      </c>
      <c r="DK26">
        <v>6.0000000000000001E-3</v>
      </c>
      <c r="DL26">
        <v>3.2919999999999998</v>
      </c>
      <c r="DM26">
        <v>0.11</v>
      </c>
      <c r="DN26">
        <v>522</v>
      </c>
      <c r="DO26">
        <v>17</v>
      </c>
      <c r="DP26">
        <v>0.11</v>
      </c>
      <c r="DQ26">
        <v>0.03</v>
      </c>
      <c r="DR26">
        <v>19.750050847586699</v>
      </c>
      <c r="DS26">
        <v>-0.235567512620182</v>
      </c>
      <c r="DT26">
        <v>2.99214750510997E-2</v>
      </c>
      <c r="DU26">
        <v>1</v>
      </c>
      <c r="DV26">
        <v>-25.4926933333333</v>
      </c>
      <c r="DW26">
        <v>0.19256062291435</v>
      </c>
      <c r="DX26">
        <v>3.5540717806794402E-2</v>
      </c>
      <c r="DY26">
        <v>1</v>
      </c>
      <c r="DZ26">
        <v>2.9376129999999998</v>
      </c>
      <c r="EA26">
        <v>8.8757552836483497E-2</v>
      </c>
      <c r="EB26">
        <v>9.5034450420185095E-3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3.2930000000000001</v>
      </c>
      <c r="EJ26">
        <v>0.11</v>
      </c>
      <c r="EK26">
        <v>3.29242857142845</v>
      </c>
      <c r="EL26">
        <v>0</v>
      </c>
      <c r="EM26">
        <v>0</v>
      </c>
      <c r="EN26">
        <v>0</v>
      </c>
      <c r="EO26">
        <v>0.110061904761899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1.6</v>
      </c>
      <c r="EX26">
        <v>1.7</v>
      </c>
      <c r="EY26">
        <v>2</v>
      </c>
      <c r="EZ26">
        <v>507.12799999999999</v>
      </c>
      <c r="FA26">
        <v>472.32299999999998</v>
      </c>
      <c r="FB26">
        <v>24.3536</v>
      </c>
      <c r="FC26">
        <v>32.822000000000003</v>
      </c>
      <c r="FD26">
        <v>30</v>
      </c>
      <c r="FE26">
        <v>32.8005</v>
      </c>
      <c r="FF26">
        <v>32.773299999999999</v>
      </c>
      <c r="FG26">
        <v>30.917000000000002</v>
      </c>
      <c r="FH26">
        <v>28.600200000000001</v>
      </c>
      <c r="FI26">
        <v>57.026200000000003</v>
      </c>
      <c r="FJ26">
        <v>24.282299999999999</v>
      </c>
      <c r="FK26">
        <v>624.98099999999999</v>
      </c>
      <c r="FL26">
        <v>16.825700000000001</v>
      </c>
      <c r="FM26">
        <v>101.527</v>
      </c>
      <c r="FN26">
        <v>100.911</v>
      </c>
    </row>
    <row r="27" spans="1:170" x14ac:dyDescent="0.25">
      <c r="A27">
        <v>11</v>
      </c>
      <c r="B27">
        <v>1607990852.5</v>
      </c>
      <c r="C27">
        <v>966.90000009536698</v>
      </c>
      <c r="D27" t="s">
        <v>332</v>
      </c>
      <c r="E27" t="s">
        <v>333</v>
      </c>
      <c r="F27" t="s">
        <v>285</v>
      </c>
      <c r="G27" t="s">
        <v>286</v>
      </c>
      <c r="H27">
        <v>1607990844.5</v>
      </c>
      <c r="I27">
        <f t="shared" si="0"/>
        <v>2.4185648733035087E-3</v>
      </c>
      <c r="J27">
        <f t="shared" si="1"/>
        <v>22.107702977977816</v>
      </c>
      <c r="K27">
        <f t="shared" si="2"/>
        <v>699.83935483871005</v>
      </c>
      <c r="L27">
        <f t="shared" si="3"/>
        <v>420.27992481523836</v>
      </c>
      <c r="M27">
        <f t="shared" si="4"/>
        <v>43.058329500728441</v>
      </c>
      <c r="N27">
        <f t="shared" si="5"/>
        <v>71.699626270442792</v>
      </c>
      <c r="O27">
        <f t="shared" si="6"/>
        <v>0.13722743917627145</v>
      </c>
      <c r="P27">
        <f t="shared" si="7"/>
        <v>2.9701111570871062</v>
      </c>
      <c r="Q27">
        <f t="shared" si="8"/>
        <v>0.13379994331660316</v>
      </c>
      <c r="R27">
        <f t="shared" si="9"/>
        <v>8.3925781175932662E-2</v>
      </c>
      <c r="S27">
        <f t="shared" si="10"/>
        <v>231.28870278814955</v>
      </c>
      <c r="T27">
        <f t="shared" si="11"/>
        <v>28.70522145909591</v>
      </c>
      <c r="U27">
        <f t="shared" si="12"/>
        <v>28.0866774193548</v>
      </c>
      <c r="V27">
        <f t="shared" si="13"/>
        <v>3.8140573081941853</v>
      </c>
      <c r="W27">
        <f t="shared" si="14"/>
        <v>53.155500523352515</v>
      </c>
      <c r="X27">
        <f t="shared" si="15"/>
        <v>2.0148267130256619</v>
      </c>
      <c r="Y27">
        <f t="shared" si="16"/>
        <v>3.7904387940820894</v>
      </c>
      <c r="Z27">
        <f t="shared" si="17"/>
        <v>1.7992305951685235</v>
      </c>
      <c r="AA27">
        <f t="shared" si="18"/>
        <v>-106.65871091268474</v>
      </c>
      <c r="AB27">
        <f t="shared" si="19"/>
        <v>-17.066186659476216</v>
      </c>
      <c r="AC27">
        <f t="shared" si="20"/>
        <v>-1.252907488451326</v>
      </c>
      <c r="AD27">
        <f t="shared" si="21"/>
        <v>106.31089772753728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53933.829216407583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1046.9423076923099</v>
      </c>
      <c r="AR27">
        <v>1340.09</v>
      </c>
      <c r="AS27">
        <f t="shared" si="27"/>
        <v>0.21875224224320011</v>
      </c>
      <c r="AT27">
        <v>0.5</v>
      </c>
      <c r="AU27">
        <f t="shared" si="28"/>
        <v>1180.1747813924553</v>
      </c>
      <c r="AV27">
        <f t="shared" si="29"/>
        <v>22.107702977977816</v>
      </c>
      <c r="AW27">
        <f t="shared" si="30"/>
        <v>129.08293983423906</v>
      </c>
      <c r="AX27">
        <f t="shared" si="31"/>
        <v>0.49796655448514648</v>
      </c>
      <c r="AY27">
        <f t="shared" si="32"/>
        <v>1.9222110839403051E-2</v>
      </c>
      <c r="AZ27">
        <f t="shared" si="33"/>
        <v>1.4342245670066938</v>
      </c>
      <c r="BA27" t="s">
        <v>335</v>
      </c>
      <c r="BB27">
        <v>672.77</v>
      </c>
      <c r="BC27">
        <f t="shared" si="34"/>
        <v>667.31999999999994</v>
      </c>
      <c r="BD27">
        <f t="shared" si="35"/>
        <v>0.43929103324895108</v>
      </c>
      <c r="BE27">
        <f t="shared" si="36"/>
        <v>0.74227883103992953</v>
      </c>
      <c r="BF27">
        <f t="shared" si="37"/>
        <v>0.46932685711892658</v>
      </c>
      <c r="BG27">
        <f t="shared" si="38"/>
        <v>0.75472696056043287</v>
      </c>
      <c r="BH27">
        <f t="shared" si="39"/>
        <v>1399.98806451613</v>
      </c>
      <c r="BI27">
        <f t="shared" si="40"/>
        <v>1180.1747813924553</v>
      </c>
      <c r="BJ27">
        <f t="shared" si="41"/>
        <v>0.84298917348295577</v>
      </c>
      <c r="BK27">
        <f t="shared" si="42"/>
        <v>0.19597834696591165</v>
      </c>
      <c r="BL27">
        <v>6</v>
      </c>
      <c r="BM27">
        <v>0.5</v>
      </c>
      <c r="BN27" t="s">
        <v>290</v>
      </c>
      <c r="BO27">
        <v>2</v>
      </c>
      <c r="BP27">
        <v>1607990844.5</v>
      </c>
      <c r="BQ27">
        <v>699.83935483871005</v>
      </c>
      <c r="BR27">
        <v>728.39851612903203</v>
      </c>
      <c r="BS27">
        <v>19.6661419354839</v>
      </c>
      <c r="BT27">
        <v>16.8210612903226</v>
      </c>
      <c r="BU27">
        <v>696.54693548387104</v>
      </c>
      <c r="BV27">
        <v>19.5560774193548</v>
      </c>
      <c r="BW27">
        <v>500.02119354838698</v>
      </c>
      <c r="BX27">
        <v>102.35151612903201</v>
      </c>
      <c r="BY27">
        <v>0.100033322580645</v>
      </c>
      <c r="BZ27">
        <v>27.980096774193498</v>
      </c>
      <c r="CA27">
        <v>28.0866774193548</v>
      </c>
      <c r="CB27">
        <v>999.9</v>
      </c>
      <c r="CC27">
        <v>0</v>
      </c>
      <c r="CD27">
        <v>0</v>
      </c>
      <c r="CE27">
        <v>9997.9664516128996</v>
      </c>
      <c r="CF27">
        <v>0</v>
      </c>
      <c r="CG27">
        <v>153.463290322581</v>
      </c>
      <c r="CH27">
        <v>1399.98806451613</v>
      </c>
      <c r="CI27">
        <v>0.90000277419354802</v>
      </c>
      <c r="CJ27">
        <v>9.9997145161290296E-2</v>
      </c>
      <c r="CK27">
        <v>0</v>
      </c>
      <c r="CL27">
        <v>1046.9219354838699</v>
      </c>
      <c r="CM27">
        <v>4.9997499999999997</v>
      </c>
      <c r="CN27">
        <v>14470.151612903201</v>
      </c>
      <c r="CO27">
        <v>12177.9483870968</v>
      </c>
      <c r="CP27">
        <v>48.772064516128999</v>
      </c>
      <c r="CQ27">
        <v>50.424999999999997</v>
      </c>
      <c r="CR27">
        <v>49.816064516129003</v>
      </c>
      <c r="CS27">
        <v>49.811999999999998</v>
      </c>
      <c r="CT27">
        <v>49.860774193548401</v>
      </c>
      <c r="CU27">
        <v>1255.49451612903</v>
      </c>
      <c r="CV27">
        <v>139.49354838709701</v>
      </c>
      <c r="CW27">
        <v>0</v>
      </c>
      <c r="CX27">
        <v>119.69999980926499</v>
      </c>
      <c r="CY27">
        <v>0</v>
      </c>
      <c r="CZ27">
        <v>1046.9423076923099</v>
      </c>
      <c r="DA27">
        <v>7.7429059788524901</v>
      </c>
      <c r="DB27">
        <v>114.899145368771</v>
      </c>
      <c r="DC27">
        <v>14471.1076923077</v>
      </c>
      <c r="DD27">
        <v>15</v>
      </c>
      <c r="DE27">
        <v>1607990633.5</v>
      </c>
      <c r="DF27" t="s">
        <v>327</v>
      </c>
      <c r="DG27">
        <v>1607990633.5</v>
      </c>
      <c r="DH27">
        <v>1607990632.5</v>
      </c>
      <c r="DI27">
        <v>24</v>
      </c>
      <c r="DJ27">
        <v>0.51</v>
      </c>
      <c r="DK27">
        <v>6.0000000000000001E-3</v>
      </c>
      <c r="DL27">
        <v>3.2919999999999998</v>
      </c>
      <c r="DM27">
        <v>0.11</v>
      </c>
      <c r="DN27">
        <v>522</v>
      </c>
      <c r="DO27">
        <v>17</v>
      </c>
      <c r="DP27">
        <v>0.11</v>
      </c>
      <c r="DQ27">
        <v>0.03</v>
      </c>
      <c r="DR27">
        <v>22.109287545026099</v>
      </c>
      <c r="DS27">
        <v>-0.86855681900195603</v>
      </c>
      <c r="DT27">
        <v>7.5640672842486004E-2</v>
      </c>
      <c r="DU27">
        <v>0</v>
      </c>
      <c r="DV27">
        <v>-28.555513333333302</v>
      </c>
      <c r="DW27">
        <v>0.91887697441600402</v>
      </c>
      <c r="DX27">
        <v>8.2875640704746706E-2</v>
      </c>
      <c r="DY27">
        <v>0</v>
      </c>
      <c r="DZ27">
        <v>2.84521333333333</v>
      </c>
      <c r="EA27">
        <v>0.11749268075639201</v>
      </c>
      <c r="EB27">
        <v>1.20696485265958E-2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3.2919999999999998</v>
      </c>
      <c r="EJ27">
        <v>0.1101</v>
      </c>
      <c r="EK27">
        <v>3.29242857142845</v>
      </c>
      <c r="EL27">
        <v>0</v>
      </c>
      <c r="EM27">
        <v>0</v>
      </c>
      <c r="EN27">
        <v>0</v>
      </c>
      <c r="EO27">
        <v>0.110061904761899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3.6</v>
      </c>
      <c r="EX27">
        <v>3.7</v>
      </c>
      <c r="EY27">
        <v>2</v>
      </c>
      <c r="EZ27">
        <v>506.851</v>
      </c>
      <c r="FA27">
        <v>472.78699999999998</v>
      </c>
      <c r="FB27">
        <v>24.373999999999999</v>
      </c>
      <c r="FC27">
        <v>32.771599999999999</v>
      </c>
      <c r="FD27">
        <v>29.9998</v>
      </c>
      <c r="FE27">
        <v>32.753300000000003</v>
      </c>
      <c r="FF27">
        <v>32.7271</v>
      </c>
      <c r="FG27">
        <v>34.836300000000001</v>
      </c>
      <c r="FH27">
        <v>26.635400000000001</v>
      </c>
      <c r="FI27">
        <v>54.782800000000002</v>
      </c>
      <c r="FJ27">
        <v>24.389399999999998</v>
      </c>
      <c r="FK27">
        <v>728.50199999999995</v>
      </c>
      <c r="FL27">
        <v>16.884699999999999</v>
      </c>
      <c r="FM27">
        <v>101.535</v>
      </c>
      <c r="FN27">
        <v>100.92100000000001</v>
      </c>
    </row>
    <row r="28" spans="1:170" x14ac:dyDescent="0.25">
      <c r="A28">
        <v>12</v>
      </c>
      <c r="B28">
        <v>1607990959</v>
      </c>
      <c r="C28">
        <v>1073.4000000953699</v>
      </c>
      <c r="D28" t="s">
        <v>336</v>
      </c>
      <c r="E28" t="s">
        <v>337</v>
      </c>
      <c r="F28" t="s">
        <v>285</v>
      </c>
      <c r="G28" t="s">
        <v>286</v>
      </c>
      <c r="H28">
        <v>1607990951.25</v>
      </c>
      <c r="I28">
        <f t="shared" si="0"/>
        <v>2.3808112319950721E-3</v>
      </c>
      <c r="J28">
        <f t="shared" si="1"/>
        <v>24.031187126616459</v>
      </c>
      <c r="K28">
        <f t="shared" si="2"/>
        <v>799.654</v>
      </c>
      <c r="L28">
        <f t="shared" si="3"/>
        <v>490.41348961631417</v>
      </c>
      <c r="M28">
        <f t="shared" si="4"/>
        <v>50.246393843270809</v>
      </c>
      <c r="N28">
        <f t="shared" si="5"/>
        <v>81.930311202863479</v>
      </c>
      <c r="O28">
        <f t="shared" si="6"/>
        <v>0.13514035285294032</v>
      </c>
      <c r="P28">
        <f t="shared" si="7"/>
        <v>2.9702593048325796</v>
      </c>
      <c r="Q28">
        <f t="shared" si="8"/>
        <v>0.13181512224700198</v>
      </c>
      <c r="R28">
        <f t="shared" si="9"/>
        <v>8.2676395403531694E-2</v>
      </c>
      <c r="S28">
        <f t="shared" si="10"/>
        <v>231.29046513637965</v>
      </c>
      <c r="T28">
        <f t="shared" si="11"/>
        <v>28.723003687457012</v>
      </c>
      <c r="U28">
        <f t="shared" si="12"/>
        <v>28.072186666666699</v>
      </c>
      <c r="V28">
        <f t="shared" si="13"/>
        <v>3.8108386019639058</v>
      </c>
      <c r="W28">
        <f t="shared" si="14"/>
        <v>53.078888909671903</v>
      </c>
      <c r="X28">
        <f t="shared" si="15"/>
        <v>2.0128758930695594</v>
      </c>
      <c r="Y28">
        <f t="shared" si="16"/>
        <v>3.7922344163891837</v>
      </c>
      <c r="Z28">
        <f t="shared" si="17"/>
        <v>1.7979627088943464</v>
      </c>
      <c r="AA28">
        <f t="shared" si="18"/>
        <v>-104.99377533098267</v>
      </c>
      <c r="AB28">
        <f t="shared" si="19"/>
        <v>-13.445802295956641</v>
      </c>
      <c r="AC28">
        <f t="shared" si="20"/>
        <v>-0.98703780759366977</v>
      </c>
      <c r="AD28">
        <f t="shared" si="21"/>
        <v>111.86384970184666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53936.83410376127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1076.0319999999999</v>
      </c>
      <c r="AR28">
        <v>1381.87</v>
      </c>
      <c r="AS28">
        <f t="shared" si="27"/>
        <v>0.22132183201024702</v>
      </c>
      <c r="AT28">
        <v>0.5</v>
      </c>
      <c r="AU28">
        <f t="shared" si="28"/>
        <v>1180.1817107473362</v>
      </c>
      <c r="AV28">
        <f t="shared" si="29"/>
        <v>24.031187126616459</v>
      </c>
      <c r="AW28">
        <f t="shared" si="30"/>
        <v>130.59998916379394</v>
      </c>
      <c r="AX28">
        <f t="shared" si="31"/>
        <v>0.50752241527784814</v>
      </c>
      <c r="AY28">
        <f t="shared" si="32"/>
        <v>2.0851818310969557E-2</v>
      </c>
      <c r="AZ28">
        <f t="shared" si="33"/>
        <v>1.3606272659512111</v>
      </c>
      <c r="BA28" t="s">
        <v>339</v>
      </c>
      <c r="BB28">
        <v>680.54</v>
      </c>
      <c r="BC28">
        <f t="shared" si="34"/>
        <v>701.32999999999993</v>
      </c>
      <c r="BD28">
        <f t="shared" si="35"/>
        <v>0.43608287111630756</v>
      </c>
      <c r="BE28">
        <f t="shared" si="36"/>
        <v>0.72832882697924495</v>
      </c>
      <c r="BF28">
        <f t="shared" si="37"/>
        <v>0.4589453441085245</v>
      </c>
      <c r="BG28">
        <f t="shared" si="38"/>
        <v>0.73832079173946352</v>
      </c>
      <c r="BH28">
        <f t="shared" si="39"/>
        <v>1399.9960000000001</v>
      </c>
      <c r="BI28">
        <f t="shared" si="40"/>
        <v>1180.1817107473362</v>
      </c>
      <c r="BJ28">
        <f t="shared" si="41"/>
        <v>0.84298934478908238</v>
      </c>
      <c r="BK28">
        <f t="shared" si="42"/>
        <v>0.19597868957816478</v>
      </c>
      <c r="BL28">
        <v>6</v>
      </c>
      <c r="BM28">
        <v>0.5</v>
      </c>
      <c r="BN28" t="s">
        <v>290</v>
      </c>
      <c r="BO28">
        <v>2</v>
      </c>
      <c r="BP28">
        <v>1607990951.25</v>
      </c>
      <c r="BQ28">
        <v>799.654</v>
      </c>
      <c r="BR28">
        <v>830.77506666666704</v>
      </c>
      <c r="BS28">
        <v>19.6460166666667</v>
      </c>
      <c r="BT28">
        <v>16.8452566666667</v>
      </c>
      <c r="BU28">
        <v>796.361533333333</v>
      </c>
      <c r="BV28">
        <v>19.535959999999999</v>
      </c>
      <c r="BW28">
        <v>500.01523333333301</v>
      </c>
      <c r="BX28">
        <v>102.35720000000001</v>
      </c>
      <c r="BY28">
        <v>0.100001743333333</v>
      </c>
      <c r="BZ28">
        <v>27.988219999999998</v>
      </c>
      <c r="CA28">
        <v>28.072186666666699</v>
      </c>
      <c r="CB28">
        <v>999.9</v>
      </c>
      <c r="CC28">
        <v>0</v>
      </c>
      <c r="CD28">
        <v>0</v>
      </c>
      <c r="CE28">
        <v>9998.2496666666702</v>
      </c>
      <c r="CF28">
        <v>0</v>
      </c>
      <c r="CG28">
        <v>150.81186666666699</v>
      </c>
      <c r="CH28">
        <v>1399.9960000000001</v>
      </c>
      <c r="CI28">
        <v>0.89999946666666697</v>
      </c>
      <c r="CJ28">
        <v>0.10000050000000001</v>
      </c>
      <c r="CK28">
        <v>0</v>
      </c>
      <c r="CL28">
        <v>1076.0540000000001</v>
      </c>
      <c r="CM28">
        <v>4.9997499999999997</v>
      </c>
      <c r="CN28">
        <v>14859.84</v>
      </c>
      <c r="CO28">
        <v>12178.01</v>
      </c>
      <c r="CP28">
        <v>48.774866666666703</v>
      </c>
      <c r="CQ28">
        <v>50.436999999999998</v>
      </c>
      <c r="CR28">
        <v>49.816200000000002</v>
      </c>
      <c r="CS28">
        <v>49.811999999999998</v>
      </c>
      <c r="CT28">
        <v>49.874933333333303</v>
      </c>
      <c r="CU28">
        <v>1255.4936666666699</v>
      </c>
      <c r="CV28">
        <v>139.50233333333301</v>
      </c>
      <c r="CW28">
        <v>0</v>
      </c>
      <c r="CX28">
        <v>105.90000009536701</v>
      </c>
      <c r="CY28">
        <v>0</v>
      </c>
      <c r="CZ28">
        <v>1076.0319999999999</v>
      </c>
      <c r="DA28">
        <v>-2.2576923007889098</v>
      </c>
      <c r="DB28">
        <v>-35.230769308313697</v>
      </c>
      <c r="DC28">
        <v>14859.668</v>
      </c>
      <c r="DD28">
        <v>15</v>
      </c>
      <c r="DE28">
        <v>1607990633.5</v>
      </c>
      <c r="DF28" t="s">
        <v>327</v>
      </c>
      <c r="DG28">
        <v>1607990633.5</v>
      </c>
      <c r="DH28">
        <v>1607990632.5</v>
      </c>
      <c r="DI28">
        <v>24</v>
      </c>
      <c r="DJ28">
        <v>0.51</v>
      </c>
      <c r="DK28">
        <v>6.0000000000000001E-3</v>
      </c>
      <c r="DL28">
        <v>3.2919999999999998</v>
      </c>
      <c r="DM28">
        <v>0.11</v>
      </c>
      <c r="DN28">
        <v>522</v>
      </c>
      <c r="DO28">
        <v>17</v>
      </c>
      <c r="DP28">
        <v>0.11</v>
      </c>
      <c r="DQ28">
        <v>0.03</v>
      </c>
      <c r="DR28">
        <v>24.0294260206988</v>
      </c>
      <c r="DS28">
        <v>-0.233350390518584</v>
      </c>
      <c r="DT28">
        <v>3.5221138277345201E-2</v>
      </c>
      <c r="DU28">
        <v>1</v>
      </c>
      <c r="DV28">
        <v>-31.117843333333301</v>
      </c>
      <c r="DW28">
        <v>0.107407341490625</v>
      </c>
      <c r="DX28">
        <v>4.5459818765830801E-2</v>
      </c>
      <c r="DY28">
        <v>1</v>
      </c>
      <c r="DZ28">
        <v>2.7992370000000002</v>
      </c>
      <c r="EA28">
        <v>0.13057735261402301</v>
      </c>
      <c r="EB28">
        <v>1.1876830146690401E-2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3.2930000000000001</v>
      </c>
      <c r="EJ28">
        <v>0.11</v>
      </c>
      <c r="EK28">
        <v>3.29242857142845</v>
      </c>
      <c r="EL28">
        <v>0</v>
      </c>
      <c r="EM28">
        <v>0</v>
      </c>
      <c r="EN28">
        <v>0</v>
      </c>
      <c r="EO28">
        <v>0.110061904761899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5.4</v>
      </c>
      <c r="EX28">
        <v>5.4</v>
      </c>
      <c r="EY28">
        <v>2</v>
      </c>
      <c r="EZ28">
        <v>507.06</v>
      </c>
      <c r="FA28">
        <v>473.13499999999999</v>
      </c>
      <c r="FB28">
        <v>24.412099999999999</v>
      </c>
      <c r="FC28">
        <v>32.694899999999997</v>
      </c>
      <c r="FD28">
        <v>29.9998</v>
      </c>
      <c r="FE28">
        <v>32.687800000000003</v>
      </c>
      <c r="FF28">
        <v>32.663899999999998</v>
      </c>
      <c r="FG28">
        <v>38.6068</v>
      </c>
      <c r="FH28">
        <v>26.082100000000001</v>
      </c>
      <c r="FI28">
        <v>52.914200000000001</v>
      </c>
      <c r="FJ28">
        <v>24.416699999999999</v>
      </c>
      <c r="FK28">
        <v>830.952</v>
      </c>
      <c r="FL28">
        <v>16.8643</v>
      </c>
      <c r="FM28">
        <v>101.548</v>
      </c>
      <c r="FN28">
        <v>100.937</v>
      </c>
    </row>
    <row r="29" spans="1:170" x14ac:dyDescent="0.25">
      <c r="A29">
        <v>13</v>
      </c>
      <c r="B29">
        <v>1607991078</v>
      </c>
      <c r="C29">
        <v>1192.4000000953699</v>
      </c>
      <c r="D29" t="s">
        <v>340</v>
      </c>
      <c r="E29" t="s">
        <v>341</v>
      </c>
      <c r="F29" t="s">
        <v>285</v>
      </c>
      <c r="G29" t="s">
        <v>286</v>
      </c>
      <c r="H29">
        <v>1607991070.25</v>
      </c>
      <c r="I29">
        <f t="shared" si="0"/>
        <v>2.3323235435774637E-3</v>
      </c>
      <c r="J29">
        <f t="shared" si="1"/>
        <v>25.138234147177133</v>
      </c>
      <c r="K29">
        <f t="shared" si="2"/>
        <v>899.84576666666703</v>
      </c>
      <c r="L29">
        <f t="shared" si="3"/>
        <v>567.34634752254908</v>
      </c>
      <c r="M29">
        <f t="shared" si="4"/>
        <v>58.128757501250931</v>
      </c>
      <c r="N29">
        <f t="shared" si="5"/>
        <v>92.195740022834968</v>
      </c>
      <c r="O29">
        <f t="shared" si="6"/>
        <v>0.13192350751987425</v>
      </c>
      <c r="P29">
        <f t="shared" si="7"/>
        <v>2.9714977132266469</v>
      </c>
      <c r="Q29">
        <f t="shared" si="8"/>
        <v>0.12875398533484878</v>
      </c>
      <c r="R29">
        <f t="shared" si="9"/>
        <v>8.0749667388071447E-2</v>
      </c>
      <c r="S29">
        <f t="shared" si="10"/>
        <v>231.29130068616715</v>
      </c>
      <c r="T29">
        <f t="shared" si="11"/>
        <v>28.733659668989997</v>
      </c>
      <c r="U29">
        <f t="shared" si="12"/>
        <v>28.05217</v>
      </c>
      <c r="V29">
        <f t="shared" si="13"/>
        <v>3.8063963696563627</v>
      </c>
      <c r="W29">
        <f t="shared" si="14"/>
        <v>52.824254928306047</v>
      </c>
      <c r="X29">
        <f t="shared" si="15"/>
        <v>2.0030443956980628</v>
      </c>
      <c r="Y29">
        <f t="shared" si="16"/>
        <v>3.7919027886273606</v>
      </c>
      <c r="Z29">
        <f t="shared" si="17"/>
        <v>1.8033519739582999</v>
      </c>
      <c r="AA29">
        <f t="shared" si="18"/>
        <v>-102.85546827176616</v>
      </c>
      <c r="AB29">
        <f t="shared" si="19"/>
        <v>-10.485049729628159</v>
      </c>
      <c r="AC29">
        <f t="shared" si="20"/>
        <v>-0.76928977358076422</v>
      </c>
      <c r="AD29">
        <f t="shared" si="21"/>
        <v>117.18149291119207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53973.376429064403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1084.0476000000001</v>
      </c>
      <c r="AR29">
        <v>1391.73</v>
      </c>
      <c r="AS29">
        <f t="shared" si="27"/>
        <v>0.22107908861632641</v>
      </c>
      <c r="AT29">
        <v>0.5</v>
      </c>
      <c r="AU29">
        <f t="shared" si="28"/>
        <v>1180.1859307473371</v>
      </c>
      <c r="AV29">
        <f t="shared" si="29"/>
        <v>25.138234147177133</v>
      </c>
      <c r="AW29">
        <f t="shared" si="30"/>
        <v>130.45721498371611</v>
      </c>
      <c r="AX29">
        <f t="shared" si="31"/>
        <v>0.51507117041380157</v>
      </c>
      <c r="AY29">
        <f t="shared" si="32"/>
        <v>2.1789771388571844E-2</v>
      </c>
      <c r="AZ29">
        <f t="shared" si="33"/>
        <v>1.3439029122027979</v>
      </c>
      <c r="BA29" t="s">
        <v>343</v>
      </c>
      <c r="BB29">
        <v>674.89</v>
      </c>
      <c r="BC29">
        <f t="shared" si="34"/>
        <v>716.84</v>
      </c>
      <c r="BD29">
        <f t="shared" si="35"/>
        <v>0.42922046760783422</v>
      </c>
      <c r="BE29">
        <f t="shared" si="36"/>
        <v>0.72292719127702254</v>
      </c>
      <c r="BF29">
        <f t="shared" si="37"/>
        <v>0.45498114611166257</v>
      </c>
      <c r="BG29">
        <f t="shared" si="38"/>
        <v>0.73444896731211162</v>
      </c>
      <c r="BH29">
        <f t="shared" si="39"/>
        <v>1400.001</v>
      </c>
      <c r="BI29">
        <f t="shared" si="40"/>
        <v>1180.1859307473371</v>
      </c>
      <c r="BJ29">
        <f t="shared" si="41"/>
        <v>0.84298934839856343</v>
      </c>
      <c r="BK29">
        <f t="shared" si="42"/>
        <v>0.19597869679712671</v>
      </c>
      <c r="BL29">
        <v>6</v>
      </c>
      <c r="BM29">
        <v>0.5</v>
      </c>
      <c r="BN29" t="s">
        <v>290</v>
      </c>
      <c r="BO29">
        <v>2</v>
      </c>
      <c r="BP29">
        <v>1607991070.25</v>
      </c>
      <c r="BQ29">
        <v>899.84576666666703</v>
      </c>
      <c r="BR29">
        <v>932.52883333333295</v>
      </c>
      <c r="BS29">
        <v>19.550046666666699</v>
      </c>
      <c r="BT29">
        <v>16.806083333333302</v>
      </c>
      <c r="BU29">
        <v>896.55323333333399</v>
      </c>
      <c r="BV29">
        <v>19.440003333333301</v>
      </c>
      <c r="BW29">
        <v>500.01976666666701</v>
      </c>
      <c r="BX29">
        <v>102.357333333333</v>
      </c>
      <c r="BY29">
        <v>9.9935943333333305E-2</v>
      </c>
      <c r="BZ29">
        <v>27.986719999999998</v>
      </c>
      <c r="CA29">
        <v>28.05217</v>
      </c>
      <c r="CB29">
        <v>999.9</v>
      </c>
      <c r="CC29">
        <v>0</v>
      </c>
      <c r="CD29">
        <v>0</v>
      </c>
      <c r="CE29">
        <v>10005.246999999999</v>
      </c>
      <c r="CF29">
        <v>0</v>
      </c>
      <c r="CG29">
        <v>148.152633333333</v>
      </c>
      <c r="CH29">
        <v>1400.001</v>
      </c>
      <c r="CI29">
        <v>0.89999806666666704</v>
      </c>
      <c r="CJ29">
        <v>0.10000189333333299</v>
      </c>
      <c r="CK29">
        <v>0</v>
      </c>
      <c r="CL29">
        <v>1084.11366666667</v>
      </c>
      <c r="CM29">
        <v>4.9997499999999997</v>
      </c>
      <c r="CN29">
        <v>14964.563333333301</v>
      </c>
      <c r="CO29">
        <v>12178.05</v>
      </c>
      <c r="CP29">
        <v>48.745800000000003</v>
      </c>
      <c r="CQ29">
        <v>50.436999999999998</v>
      </c>
      <c r="CR29">
        <v>49.816200000000002</v>
      </c>
      <c r="CS29">
        <v>49.778933333333299</v>
      </c>
      <c r="CT29">
        <v>49.841333333333303</v>
      </c>
      <c r="CU29">
        <v>1255.498</v>
      </c>
      <c r="CV29">
        <v>139.50299999999999</v>
      </c>
      <c r="CW29">
        <v>0</v>
      </c>
      <c r="CX29">
        <v>118.299999952316</v>
      </c>
      <c r="CY29">
        <v>0</v>
      </c>
      <c r="CZ29">
        <v>1084.0476000000001</v>
      </c>
      <c r="DA29">
        <v>-9.0053846229805998</v>
      </c>
      <c r="DB29">
        <v>-137.784615625463</v>
      </c>
      <c r="DC29">
        <v>14963.608</v>
      </c>
      <c r="DD29">
        <v>15</v>
      </c>
      <c r="DE29">
        <v>1607990633.5</v>
      </c>
      <c r="DF29" t="s">
        <v>327</v>
      </c>
      <c r="DG29">
        <v>1607990633.5</v>
      </c>
      <c r="DH29">
        <v>1607990632.5</v>
      </c>
      <c r="DI29">
        <v>24</v>
      </c>
      <c r="DJ29">
        <v>0.51</v>
      </c>
      <c r="DK29">
        <v>6.0000000000000001E-3</v>
      </c>
      <c r="DL29">
        <v>3.2919999999999998</v>
      </c>
      <c r="DM29">
        <v>0.11</v>
      </c>
      <c r="DN29">
        <v>522</v>
      </c>
      <c r="DO29">
        <v>17</v>
      </c>
      <c r="DP29">
        <v>0.11</v>
      </c>
      <c r="DQ29">
        <v>0.03</v>
      </c>
      <c r="DR29">
        <v>25.1428604165705</v>
      </c>
      <c r="DS29">
        <v>0.32447060962589103</v>
      </c>
      <c r="DT29">
        <v>8.6407721017777106E-2</v>
      </c>
      <c r="DU29">
        <v>1</v>
      </c>
      <c r="DV29">
        <v>-32.686250000000001</v>
      </c>
      <c r="DW29">
        <v>-0.172007119021169</v>
      </c>
      <c r="DX29">
        <v>8.9536211482654199E-2</v>
      </c>
      <c r="DY29">
        <v>1</v>
      </c>
      <c r="DZ29">
        <v>2.7446873333333301</v>
      </c>
      <c r="EA29">
        <v>-0.16822638487208399</v>
      </c>
      <c r="EB29">
        <v>2.13080885946055E-2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3.2930000000000001</v>
      </c>
      <c r="EJ29">
        <v>0.1101</v>
      </c>
      <c r="EK29">
        <v>3.29242857142845</v>
      </c>
      <c r="EL29">
        <v>0</v>
      </c>
      <c r="EM29">
        <v>0</v>
      </c>
      <c r="EN29">
        <v>0</v>
      </c>
      <c r="EO29">
        <v>0.110061904761899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7.4</v>
      </c>
      <c r="EX29">
        <v>7.4</v>
      </c>
      <c r="EY29">
        <v>2</v>
      </c>
      <c r="EZ29">
        <v>506.786</v>
      </c>
      <c r="FA29">
        <v>473.85</v>
      </c>
      <c r="FB29">
        <v>24.3978</v>
      </c>
      <c r="FC29">
        <v>32.596400000000003</v>
      </c>
      <c r="FD29">
        <v>29.999700000000001</v>
      </c>
      <c r="FE29">
        <v>32.599800000000002</v>
      </c>
      <c r="FF29">
        <v>32.578299999999999</v>
      </c>
      <c r="FG29">
        <v>42.277900000000002</v>
      </c>
      <c r="FH29">
        <v>24.9145</v>
      </c>
      <c r="FI29">
        <v>51.043999999999997</v>
      </c>
      <c r="FJ29">
        <v>24.4054</v>
      </c>
      <c r="FK29">
        <v>932.52</v>
      </c>
      <c r="FL29">
        <v>16.826899999999998</v>
      </c>
      <c r="FM29">
        <v>101.56699999999999</v>
      </c>
      <c r="FN29">
        <v>100.958</v>
      </c>
    </row>
    <row r="30" spans="1:170" x14ac:dyDescent="0.25">
      <c r="A30">
        <v>14</v>
      </c>
      <c r="B30">
        <v>1607991177</v>
      </c>
      <c r="C30">
        <v>1291.4000000953699</v>
      </c>
      <c r="D30" t="s">
        <v>344</v>
      </c>
      <c r="E30" t="s">
        <v>345</v>
      </c>
      <c r="F30" t="s">
        <v>285</v>
      </c>
      <c r="G30" t="s">
        <v>286</v>
      </c>
      <c r="H30">
        <v>1607991169.25</v>
      </c>
      <c r="I30">
        <f t="shared" si="0"/>
        <v>2.3081992645327303E-3</v>
      </c>
      <c r="J30">
        <f t="shared" si="1"/>
        <v>27.317140352166803</v>
      </c>
      <c r="K30">
        <f t="shared" si="2"/>
        <v>1198.42466666667</v>
      </c>
      <c r="L30">
        <f t="shared" si="3"/>
        <v>828.48742611441617</v>
      </c>
      <c r="M30">
        <f t="shared" si="4"/>
        <v>84.884333099530124</v>
      </c>
      <c r="N30">
        <f t="shared" si="5"/>
        <v>122.78699156259512</v>
      </c>
      <c r="O30">
        <f t="shared" si="6"/>
        <v>0.13095068400532994</v>
      </c>
      <c r="P30">
        <f t="shared" si="7"/>
        <v>2.9708331026894594</v>
      </c>
      <c r="Q30">
        <f t="shared" si="8"/>
        <v>0.12782645757125186</v>
      </c>
      <c r="R30">
        <f t="shared" si="9"/>
        <v>8.0166027104515647E-2</v>
      </c>
      <c r="S30">
        <f t="shared" si="10"/>
        <v>231.29049298147382</v>
      </c>
      <c r="T30">
        <f t="shared" si="11"/>
        <v>28.72565314343138</v>
      </c>
      <c r="U30">
        <f t="shared" si="12"/>
        <v>28.0273</v>
      </c>
      <c r="V30">
        <f t="shared" si="13"/>
        <v>3.8008833471716121</v>
      </c>
      <c r="W30">
        <f t="shared" si="14"/>
        <v>52.872342262729276</v>
      </c>
      <c r="X30">
        <f t="shared" si="15"/>
        <v>2.0031906941077517</v>
      </c>
      <c r="Y30">
        <f t="shared" si="16"/>
        <v>3.7887307586141099</v>
      </c>
      <c r="Z30">
        <f t="shared" si="17"/>
        <v>1.7976926530638604</v>
      </c>
      <c r="AA30">
        <f t="shared" si="18"/>
        <v>-101.79158756589341</v>
      </c>
      <c r="AB30">
        <f t="shared" si="19"/>
        <v>-8.7983179124830109</v>
      </c>
      <c r="AC30">
        <f t="shared" si="20"/>
        <v>-0.64555221082517433</v>
      </c>
      <c r="AD30">
        <f t="shared" si="21"/>
        <v>120.05503529227224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53956.476502985097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1081.47038461538</v>
      </c>
      <c r="AR30">
        <v>1370.2</v>
      </c>
      <c r="AS30">
        <f t="shared" si="27"/>
        <v>0.2107207819184207</v>
      </c>
      <c r="AT30">
        <v>0.5</v>
      </c>
      <c r="AU30">
        <f t="shared" si="28"/>
        <v>1180.1824807473231</v>
      </c>
      <c r="AV30">
        <f t="shared" si="29"/>
        <v>27.317140352166803</v>
      </c>
      <c r="AW30">
        <f t="shared" si="30"/>
        <v>124.3444875747487</v>
      </c>
      <c r="AX30">
        <f t="shared" si="31"/>
        <v>0.50999124215443004</v>
      </c>
      <c r="AY30">
        <f t="shared" si="32"/>
        <v>2.3636080256266165E-2</v>
      </c>
      <c r="AZ30">
        <f t="shared" si="33"/>
        <v>1.3807327397460223</v>
      </c>
      <c r="BA30" t="s">
        <v>347</v>
      </c>
      <c r="BB30">
        <v>671.41</v>
      </c>
      <c r="BC30">
        <f t="shared" si="34"/>
        <v>698.79000000000008</v>
      </c>
      <c r="BD30">
        <f t="shared" si="35"/>
        <v>0.41318509907786316</v>
      </c>
      <c r="BE30">
        <f t="shared" si="36"/>
        <v>0.73026668776802905</v>
      </c>
      <c r="BF30">
        <f t="shared" si="37"/>
        <v>0.44099501844585609</v>
      </c>
      <c r="BG30">
        <f t="shared" si="38"/>
        <v>0.74290336689840819</v>
      </c>
      <c r="BH30">
        <f t="shared" si="39"/>
        <v>1399.9970000000001</v>
      </c>
      <c r="BI30">
        <f t="shared" si="40"/>
        <v>1180.1824807473231</v>
      </c>
      <c r="BJ30">
        <f t="shared" si="41"/>
        <v>0.84298929265371503</v>
      </c>
      <c r="BK30">
        <f t="shared" si="42"/>
        <v>0.19597858530743018</v>
      </c>
      <c r="BL30">
        <v>6</v>
      </c>
      <c r="BM30">
        <v>0.5</v>
      </c>
      <c r="BN30" t="s">
        <v>290</v>
      </c>
      <c r="BO30">
        <v>2</v>
      </c>
      <c r="BP30">
        <v>1607991169.25</v>
      </c>
      <c r="BQ30">
        <v>1198.42466666667</v>
      </c>
      <c r="BR30">
        <v>1234.5233333333299</v>
      </c>
      <c r="BS30">
        <v>19.5515266666667</v>
      </c>
      <c r="BT30">
        <v>16.835943333333301</v>
      </c>
      <c r="BU30">
        <v>1195.1313333333301</v>
      </c>
      <c r="BV30">
        <v>19.441456666666699</v>
      </c>
      <c r="BW30">
        <v>500.01863333333301</v>
      </c>
      <c r="BX30">
        <v>102.35703333333301</v>
      </c>
      <c r="BY30">
        <v>9.9962903333333297E-2</v>
      </c>
      <c r="BZ30">
        <v>27.972366666666701</v>
      </c>
      <c r="CA30">
        <v>28.0273</v>
      </c>
      <c r="CB30">
        <v>999.9</v>
      </c>
      <c r="CC30">
        <v>0</v>
      </c>
      <c r="CD30">
        <v>0</v>
      </c>
      <c r="CE30">
        <v>10001.5136666667</v>
      </c>
      <c r="CF30">
        <v>0</v>
      </c>
      <c r="CG30">
        <v>145.747266666667</v>
      </c>
      <c r="CH30">
        <v>1399.9970000000001</v>
      </c>
      <c r="CI30">
        <v>0.90000009999999997</v>
      </c>
      <c r="CJ30">
        <v>9.9999833333333302E-2</v>
      </c>
      <c r="CK30">
        <v>0</v>
      </c>
      <c r="CL30">
        <v>1081.4459999999999</v>
      </c>
      <c r="CM30">
        <v>4.9997499999999997</v>
      </c>
      <c r="CN30">
        <v>14931.03</v>
      </c>
      <c r="CO30">
        <v>12178.01</v>
      </c>
      <c r="CP30">
        <v>48.733266666666701</v>
      </c>
      <c r="CQ30">
        <v>50.416333333333299</v>
      </c>
      <c r="CR30">
        <v>49.778866666666701</v>
      </c>
      <c r="CS30">
        <v>49.729066666666697</v>
      </c>
      <c r="CT30">
        <v>49.8059333333333</v>
      </c>
      <c r="CU30">
        <v>1255.4970000000001</v>
      </c>
      <c r="CV30">
        <v>139.5</v>
      </c>
      <c r="CW30">
        <v>0</v>
      </c>
      <c r="CX30">
        <v>98.199999809265094</v>
      </c>
      <c r="CY30">
        <v>0</v>
      </c>
      <c r="CZ30">
        <v>1081.47038461538</v>
      </c>
      <c r="DA30">
        <v>-42.396923086216503</v>
      </c>
      <c r="DB30">
        <v>-565.60000005819495</v>
      </c>
      <c r="DC30">
        <v>14931.2</v>
      </c>
      <c r="DD30">
        <v>15</v>
      </c>
      <c r="DE30">
        <v>1607990633.5</v>
      </c>
      <c r="DF30" t="s">
        <v>327</v>
      </c>
      <c r="DG30">
        <v>1607990633.5</v>
      </c>
      <c r="DH30">
        <v>1607990632.5</v>
      </c>
      <c r="DI30">
        <v>24</v>
      </c>
      <c r="DJ30">
        <v>0.51</v>
      </c>
      <c r="DK30">
        <v>6.0000000000000001E-3</v>
      </c>
      <c r="DL30">
        <v>3.2919999999999998</v>
      </c>
      <c r="DM30">
        <v>0.11</v>
      </c>
      <c r="DN30">
        <v>522</v>
      </c>
      <c r="DO30">
        <v>17</v>
      </c>
      <c r="DP30">
        <v>0.11</v>
      </c>
      <c r="DQ30">
        <v>0.03</v>
      </c>
      <c r="DR30">
        <v>27.332952975545201</v>
      </c>
      <c r="DS30">
        <v>-9.4923163767424795E-2</v>
      </c>
      <c r="DT30">
        <v>7.0309273609541006E-2</v>
      </c>
      <c r="DU30">
        <v>1</v>
      </c>
      <c r="DV30">
        <v>-36.109933333333302</v>
      </c>
      <c r="DW30">
        <v>3.3957730812734801E-3</v>
      </c>
      <c r="DX30">
        <v>7.9298614251588406E-2</v>
      </c>
      <c r="DY30">
        <v>1</v>
      </c>
      <c r="DZ30">
        <v>2.7171449999999999</v>
      </c>
      <c r="EA30">
        <v>-0.12749873192435501</v>
      </c>
      <c r="EB30">
        <v>1.8592415613183099E-2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3.29</v>
      </c>
      <c r="EJ30">
        <v>0.11</v>
      </c>
      <c r="EK30">
        <v>3.29242857142845</v>
      </c>
      <c r="EL30">
        <v>0</v>
      </c>
      <c r="EM30">
        <v>0</v>
      </c>
      <c r="EN30">
        <v>0</v>
      </c>
      <c r="EO30">
        <v>0.110061904761899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9.1</v>
      </c>
      <c r="EX30">
        <v>9.1</v>
      </c>
      <c r="EY30">
        <v>2</v>
      </c>
      <c r="EZ30">
        <v>506.46899999999999</v>
      </c>
      <c r="FA30">
        <v>475.06400000000002</v>
      </c>
      <c r="FB30">
        <v>24.4376</v>
      </c>
      <c r="FC30">
        <v>32.509799999999998</v>
      </c>
      <c r="FD30">
        <v>29.999500000000001</v>
      </c>
      <c r="FE30">
        <v>32.518500000000003</v>
      </c>
      <c r="FF30">
        <v>32.497999999999998</v>
      </c>
      <c r="FG30">
        <v>52.826900000000002</v>
      </c>
      <c r="FH30">
        <v>23.786200000000001</v>
      </c>
      <c r="FI30">
        <v>49.923999999999999</v>
      </c>
      <c r="FJ30">
        <v>24.458200000000001</v>
      </c>
      <c r="FK30">
        <v>1235.06</v>
      </c>
      <c r="FL30">
        <v>16.864899999999999</v>
      </c>
      <c r="FM30">
        <v>101.57899999999999</v>
      </c>
      <c r="FN30">
        <v>100.971</v>
      </c>
    </row>
    <row r="31" spans="1:170" x14ac:dyDescent="0.25">
      <c r="A31">
        <v>15</v>
      </c>
      <c r="B31">
        <v>1607991293</v>
      </c>
      <c r="C31">
        <v>1407.4000000953699</v>
      </c>
      <c r="D31" t="s">
        <v>348</v>
      </c>
      <c r="E31" t="s">
        <v>349</v>
      </c>
      <c r="F31" t="s">
        <v>285</v>
      </c>
      <c r="G31" t="s">
        <v>286</v>
      </c>
      <c r="H31">
        <v>1607991285.25</v>
      </c>
      <c r="I31">
        <f t="shared" si="0"/>
        <v>2.3139466847244129E-3</v>
      </c>
      <c r="J31">
        <f t="shared" si="1"/>
        <v>25.457169015404133</v>
      </c>
      <c r="K31">
        <f t="shared" si="2"/>
        <v>1401.19033333333</v>
      </c>
      <c r="L31">
        <f t="shared" si="3"/>
        <v>1049.3176778879185</v>
      </c>
      <c r="M31">
        <f t="shared" si="4"/>
        <v>107.5141828438005</v>
      </c>
      <c r="N31">
        <f t="shared" si="5"/>
        <v>143.56742183186267</v>
      </c>
      <c r="O31">
        <f t="shared" si="6"/>
        <v>0.13134970344915284</v>
      </c>
      <c r="P31">
        <f t="shared" si="7"/>
        <v>2.9704249602359165</v>
      </c>
      <c r="Q31">
        <f t="shared" si="8"/>
        <v>0.12820623378039925</v>
      </c>
      <c r="R31">
        <f t="shared" si="9"/>
        <v>8.0405058539768551E-2</v>
      </c>
      <c r="S31">
        <f t="shared" si="10"/>
        <v>231.29017708190463</v>
      </c>
      <c r="T31">
        <f t="shared" si="11"/>
        <v>28.730646578866459</v>
      </c>
      <c r="U31">
        <f t="shared" si="12"/>
        <v>28.002966666666701</v>
      </c>
      <c r="V31">
        <f t="shared" si="13"/>
        <v>3.7954960332065362</v>
      </c>
      <c r="W31">
        <f t="shared" si="14"/>
        <v>52.728969534467439</v>
      </c>
      <c r="X31">
        <f t="shared" si="15"/>
        <v>1.9985016029154283</v>
      </c>
      <c r="Y31">
        <f t="shared" si="16"/>
        <v>3.7901396908753626</v>
      </c>
      <c r="Z31">
        <f t="shared" si="17"/>
        <v>1.7969944302911078</v>
      </c>
      <c r="AA31">
        <f t="shared" si="18"/>
        <v>-102.04504879634661</v>
      </c>
      <c r="AB31">
        <f t="shared" si="19"/>
        <v>-3.8791621572294086</v>
      </c>
      <c r="AC31">
        <f t="shared" si="20"/>
        <v>-0.28463641396472433</v>
      </c>
      <c r="AD31">
        <f t="shared" si="21"/>
        <v>125.08132971436389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53943.465420539789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1042.5856000000001</v>
      </c>
      <c r="AR31">
        <v>1309.6400000000001</v>
      </c>
      <c r="AS31">
        <f t="shared" si="27"/>
        <v>0.20391435814422276</v>
      </c>
      <c r="AT31">
        <v>0.5</v>
      </c>
      <c r="AU31">
        <f t="shared" si="28"/>
        <v>1180.1805507473325</v>
      </c>
      <c r="AV31">
        <f t="shared" si="29"/>
        <v>25.457169015404133</v>
      </c>
      <c r="AW31">
        <f t="shared" si="30"/>
        <v>120.32787974996882</v>
      </c>
      <c r="AX31">
        <f t="shared" si="31"/>
        <v>0.49392962951650843</v>
      </c>
      <c r="AY31">
        <f t="shared" si="32"/>
        <v>2.2060113157036963E-2</v>
      </c>
      <c r="AZ31">
        <f t="shared" si="33"/>
        <v>1.490821905256406</v>
      </c>
      <c r="BA31" t="s">
        <v>351</v>
      </c>
      <c r="BB31">
        <v>662.77</v>
      </c>
      <c r="BC31">
        <f t="shared" si="34"/>
        <v>646.87000000000012</v>
      </c>
      <c r="BD31">
        <f t="shared" si="35"/>
        <v>0.41284091084761998</v>
      </c>
      <c r="BE31">
        <f t="shared" si="36"/>
        <v>0.75113780195513424</v>
      </c>
      <c r="BF31">
        <f t="shared" si="37"/>
        <v>0.44946313625370898</v>
      </c>
      <c r="BG31">
        <f t="shared" si="38"/>
        <v>0.76668406540960743</v>
      </c>
      <c r="BH31">
        <f t="shared" si="39"/>
        <v>1399.9946666666699</v>
      </c>
      <c r="BI31">
        <f t="shared" si="40"/>
        <v>1180.1805507473325</v>
      </c>
      <c r="BJ31">
        <f t="shared" si="41"/>
        <v>0.84298931906454633</v>
      </c>
      <c r="BK31">
        <f t="shared" si="42"/>
        <v>0.19597863812909255</v>
      </c>
      <c r="BL31">
        <v>6</v>
      </c>
      <c r="BM31">
        <v>0.5</v>
      </c>
      <c r="BN31" t="s">
        <v>290</v>
      </c>
      <c r="BO31">
        <v>2</v>
      </c>
      <c r="BP31">
        <v>1607991285.25</v>
      </c>
      <c r="BQ31">
        <v>1401.19033333333</v>
      </c>
      <c r="BR31">
        <v>1435.6283333333299</v>
      </c>
      <c r="BS31">
        <v>19.504989999999999</v>
      </c>
      <c r="BT31">
        <v>16.782520000000002</v>
      </c>
      <c r="BU31">
        <v>1396.3143333333301</v>
      </c>
      <c r="BV31">
        <v>19.39499</v>
      </c>
      <c r="BW31">
        <v>500.01943333333298</v>
      </c>
      <c r="BX31">
        <v>102.361</v>
      </c>
      <c r="BY31">
        <v>0.10004217</v>
      </c>
      <c r="BZ31">
        <v>27.978743333333298</v>
      </c>
      <c r="CA31">
        <v>28.002966666666701</v>
      </c>
      <c r="CB31">
        <v>999.9</v>
      </c>
      <c r="CC31">
        <v>0</v>
      </c>
      <c r="CD31">
        <v>0</v>
      </c>
      <c r="CE31">
        <v>9998.8160000000007</v>
      </c>
      <c r="CF31">
        <v>0</v>
      </c>
      <c r="CG31">
        <v>143.5393</v>
      </c>
      <c r="CH31">
        <v>1399.9946666666699</v>
      </c>
      <c r="CI31">
        <v>0.89999796666666698</v>
      </c>
      <c r="CJ31">
        <v>0.10000199</v>
      </c>
      <c r="CK31">
        <v>0</v>
      </c>
      <c r="CL31">
        <v>1042.85533333333</v>
      </c>
      <c r="CM31">
        <v>4.9997499999999997</v>
      </c>
      <c r="CN31">
        <v>14415.1033333333</v>
      </c>
      <c r="CO31">
        <v>12177.99</v>
      </c>
      <c r="CP31">
        <v>48.6871333333333</v>
      </c>
      <c r="CQ31">
        <v>50.375</v>
      </c>
      <c r="CR31">
        <v>49.741599999999998</v>
      </c>
      <c r="CS31">
        <v>49.682933333333303</v>
      </c>
      <c r="CT31">
        <v>49.779000000000003</v>
      </c>
      <c r="CU31">
        <v>1255.4936666666699</v>
      </c>
      <c r="CV31">
        <v>139.501</v>
      </c>
      <c r="CW31">
        <v>0</v>
      </c>
      <c r="CX31">
        <v>115.40000009536701</v>
      </c>
      <c r="CY31">
        <v>0</v>
      </c>
      <c r="CZ31">
        <v>1042.5856000000001</v>
      </c>
      <c r="DA31">
        <v>-23.0061538045621</v>
      </c>
      <c r="DB31">
        <v>-316.03846093864797</v>
      </c>
      <c r="DC31">
        <v>14411.804</v>
      </c>
      <c r="DD31">
        <v>15</v>
      </c>
      <c r="DE31">
        <v>1607991323</v>
      </c>
      <c r="DF31" t="s">
        <v>352</v>
      </c>
      <c r="DG31">
        <v>1607991323</v>
      </c>
      <c r="DH31">
        <v>1607991319</v>
      </c>
      <c r="DI31">
        <v>25</v>
      </c>
      <c r="DJ31">
        <v>1.5840000000000001</v>
      </c>
      <c r="DK31">
        <v>0</v>
      </c>
      <c r="DL31">
        <v>4.8760000000000003</v>
      </c>
      <c r="DM31">
        <v>0.11</v>
      </c>
      <c r="DN31">
        <v>1436</v>
      </c>
      <c r="DO31">
        <v>17</v>
      </c>
      <c r="DP31">
        <v>0.06</v>
      </c>
      <c r="DQ31">
        <v>0.04</v>
      </c>
      <c r="DR31">
        <v>26.801228151741899</v>
      </c>
      <c r="DS31">
        <v>-3.2091928501824803E-2</v>
      </c>
      <c r="DT31">
        <v>9.3107622216508104E-2</v>
      </c>
      <c r="DU31">
        <v>1</v>
      </c>
      <c r="DV31">
        <v>-36.033106666666697</v>
      </c>
      <c r="DW31">
        <v>-0.18182335928798399</v>
      </c>
      <c r="DX31">
        <v>0.10084687710694</v>
      </c>
      <c r="DY31">
        <v>1</v>
      </c>
      <c r="DZ31">
        <v>2.7225816666666698</v>
      </c>
      <c r="EA31">
        <v>3.28751946607364E-2</v>
      </c>
      <c r="EB31">
        <v>6.2959410645978004E-3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4.8760000000000003</v>
      </c>
      <c r="EJ31">
        <v>0.11</v>
      </c>
      <c r="EK31">
        <v>3.29242857142845</v>
      </c>
      <c r="EL31">
        <v>0</v>
      </c>
      <c r="EM31">
        <v>0</v>
      </c>
      <c r="EN31">
        <v>0</v>
      </c>
      <c r="EO31">
        <v>0.110061904761899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11</v>
      </c>
      <c r="EX31">
        <v>11</v>
      </c>
      <c r="EY31">
        <v>2</v>
      </c>
      <c r="EZ31">
        <v>506.53199999999998</v>
      </c>
      <c r="FA31">
        <v>476.149</v>
      </c>
      <c r="FB31">
        <v>24.5992</v>
      </c>
      <c r="FC31">
        <v>32.380099999999999</v>
      </c>
      <c r="FD31">
        <v>29.999500000000001</v>
      </c>
      <c r="FE31">
        <v>32.400599999999997</v>
      </c>
      <c r="FF31">
        <v>32.379199999999997</v>
      </c>
      <c r="FG31">
        <v>59.543500000000002</v>
      </c>
      <c r="FH31">
        <v>22.3857</v>
      </c>
      <c r="FI31">
        <v>48.421700000000001</v>
      </c>
      <c r="FJ31">
        <v>24.6113</v>
      </c>
      <c r="FK31">
        <v>1435.7</v>
      </c>
      <c r="FL31">
        <v>16.841000000000001</v>
      </c>
      <c r="FM31">
        <v>101.598</v>
      </c>
      <c r="FN31">
        <v>100.99299999999999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2020-12-14T16:18:23Z</dcterms:created>
  <dcterms:modified xsi:type="dcterms:W3CDTF">2021-05-04T23:19:16Z</dcterms:modified>
</cp:coreProperties>
</file>