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B372440-8825-4F41-BAFF-FB33DBE0B2C1}" xr6:coauthVersionLast="46" xr6:coauthVersionMax="46" xr10:uidLastSave="{00000000-0000-0000-0000-000000000000}"/>
  <bookViews>
    <workbookView xWindow="2205" yWindow="220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H30" i="1"/>
  <c r="AG30" i="1"/>
  <c r="N30" i="1" s="1"/>
  <c r="Y30" i="1"/>
  <c r="X30" i="1"/>
  <c r="W30" i="1" s="1"/>
  <c r="P30" i="1"/>
  <c r="K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N29" i="1"/>
  <c r="AM29" i="1"/>
  <c r="AI29" i="1"/>
  <c r="AG29" i="1" s="1"/>
  <c r="Y29" i="1"/>
  <c r="X29" i="1"/>
  <c r="W29" i="1" s="1"/>
  <c r="P29" i="1"/>
  <c r="BK28" i="1"/>
  <c r="BJ28" i="1"/>
  <c r="BI28" i="1"/>
  <c r="AU28" i="1" s="1"/>
  <c r="BH28" i="1"/>
  <c r="BG28" i="1"/>
  <c r="BF28" i="1"/>
  <c r="BE28" i="1"/>
  <c r="BD28" i="1"/>
  <c r="BC28" i="1"/>
  <c r="AX28" i="1" s="1"/>
  <c r="AZ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AY26" i="1" s="1"/>
  <c r="AA26" i="1"/>
  <c r="Y26" i="1"/>
  <c r="X26" i="1"/>
  <c r="W26" i="1"/>
  <c r="T26" i="1"/>
  <c r="U26" i="1" s="1"/>
  <c r="S26" i="1"/>
  <c r="P26" i="1"/>
  <c r="K26" i="1"/>
  <c r="I26" i="1"/>
  <c r="Q26" i="1" s="1"/>
  <c r="O26" i="1" s="1"/>
  <c r="R26" i="1" s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H23" i="1"/>
  <c r="AG23" i="1"/>
  <c r="N23" i="1" s="1"/>
  <c r="AA23" i="1"/>
  <c r="Y23" i="1"/>
  <c r="X23" i="1"/>
  <c r="W23" i="1" s="1"/>
  <c r="P23" i="1"/>
  <c r="K23" i="1"/>
  <c r="J23" i="1"/>
  <c r="AV23" i="1" s="1"/>
  <c r="I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H22" i="1"/>
  <c r="AG22" i="1"/>
  <c r="N22" i="1" s="1"/>
  <c r="Y22" i="1"/>
  <c r="X22" i="1"/>
  <c r="W22" i="1" s="1"/>
  <c r="P22" i="1"/>
  <c r="K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N21" i="1"/>
  <c r="AM21" i="1"/>
  <c r="AI21" i="1"/>
  <c r="AG21" i="1" s="1"/>
  <c r="Y21" i="1"/>
  <c r="X21" i="1"/>
  <c r="W21" i="1" s="1"/>
  <c r="P21" i="1"/>
  <c r="BK20" i="1"/>
  <c r="BJ20" i="1"/>
  <c r="BI20" i="1"/>
  <c r="AU20" i="1" s="1"/>
  <c r="BH20" i="1"/>
  <c r="BG20" i="1"/>
  <c r="BF20" i="1"/>
  <c r="BE20" i="1"/>
  <c r="BD20" i="1"/>
  <c r="BC20" i="1"/>
  <c r="AX20" i="1" s="1"/>
  <c r="AZ20" i="1"/>
  <c r="AS20" i="1"/>
  <c r="AW20" i="1" s="1"/>
  <c r="AN20" i="1"/>
  <c r="AM20" i="1"/>
  <c r="AI20" i="1"/>
  <c r="AG20" i="1" s="1"/>
  <c r="Y20" i="1"/>
  <c r="X20" i="1"/>
  <c r="W20" i="1" s="1"/>
  <c r="S20" i="1"/>
  <c r="P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W19" i="1" s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/>
  <c r="J18" i="1" s="1"/>
  <c r="AV18" i="1" s="1"/>
  <c r="Y18" i="1"/>
  <c r="X18" i="1"/>
  <c r="W18" i="1"/>
  <c r="T18" i="1"/>
  <c r="U18" i="1" s="1"/>
  <c r="S18" i="1"/>
  <c r="P18" i="1"/>
  <c r="K18" i="1"/>
  <c r="I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I19" i="1" l="1"/>
  <c r="N19" i="1"/>
  <c r="K19" i="1"/>
  <c r="J19" i="1"/>
  <c r="AV19" i="1" s="1"/>
  <c r="AY19" i="1" s="1"/>
  <c r="AH19" i="1"/>
  <c r="AU25" i="1"/>
  <c r="AW25" i="1" s="1"/>
  <c r="S25" i="1"/>
  <c r="I29" i="1"/>
  <c r="K29" i="1"/>
  <c r="AH29" i="1"/>
  <c r="N29" i="1"/>
  <c r="J29" i="1"/>
  <c r="AV29" i="1" s="1"/>
  <c r="AU22" i="1"/>
  <c r="AW22" i="1" s="1"/>
  <c r="S22" i="1"/>
  <c r="AB18" i="1"/>
  <c r="V18" i="1"/>
  <c r="Z18" i="1" s="1"/>
  <c r="AC18" i="1"/>
  <c r="AD18" i="1" s="1"/>
  <c r="K20" i="1"/>
  <c r="J20" i="1"/>
  <c r="AV20" i="1" s="1"/>
  <c r="AY20" i="1" s="1"/>
  <c r="N20" i="1"/>
  <c r="I20" i="1"/>
  <c r="AH20" i="1"/>
  <c r="L26" i="1"/>
  <c r="M26" i="1" s="1"/>
  <c r="S29" i="1"/>
  <c r="AU29" i="1"/>
  <c r="AW29" i="1" s="1"/>
  <c r="I21" i="1"/>
  <c r="AH21" i="1"/>
  <c r="K21" i="1"/>
  <c r="N21" i="1"/>
  <c r="J21" i="1"/>
  <c r="AV21" i="1" s="1"/>
  <c r="AU17" i="1"/>
  <c r="AW17" i="1" s="1"/>
  <c r="S17" i="1"/>
  <c r="K31" i="1"/>
  <c r="J31" i="1"/>
  <c r="AV31" i="1" s="1"/>
  <c r="I31" i="1"/>
  <c r="AH31" i="1"/>
  <c r="N31" i="1"/>
  <c r="S21" i="1"/>
  <c r="AU21" i="1"/>
  <c r="AW21" i="1" s="1"/>
  <c r="AH24" i="1"/>
  <c r="N24" i="1"/>
  <c r="J24" i="1"/>
  <c r="AV24" i="1" s="1"/>
  <c r="AY24" i="1" s="1"/>
  <c r="K24" i="1"/>
  <c r="I24" i="1"/>
  <c r="N27" i="1"/>
  <c r="I27" i="1"/>
  <c r="K27" i="1"/>
  <c r="J27" i="1"/>
  <c r="AV27" i="1" s="1"/>
  <c r="AY27" i="1" s="1"/>
  <c r="AH27" i="1"/>
  <c r="S31" i="1"/>
  <c r="AU31" i="1"/>
  <c r="AW31" i="1" s="1"/>
  <c r="Q18" i="1"/>
  <c r="O18" i="1" s="1"/>
  <c r="R18" i="1" s="1"/>
  <c r="L18" i="1" s="1"/>
  <c r="M18" i="1" s="1"/>
  <c r="AY18" i="1"/>
  <c r="AB26" i="1"/>
  <c r="V26" i="1"/>
  <c r="Z26" i="1" s="1"/>
  <c r="AC26" i="1"/>
  <c r="AD26" i="1" s="1"/>
  <c r="AU30" i="1"/>
  <c r="AW30" i="1" s="1"/>
  <c r="S30" i="1"/>
  <c r="T20" i="1"/>
  <c r="U20" i="1" s="1"/>
  <c r="AW23" i="1"/>
  <c r="S23" i="1"/>
  <c r="AU23" i="1"/>
  <c r="AY23" i="1" s="1"/>
  <c r="AU24" i="1"/>
  <c r="AW24" i="1" s="1"/>
  <c r="S24" i="1"/>
  <c r="K28" i="1"/>
  <c r="J28" i="1"/>
  <c r="AV28" i="1" s="1"/>
  <c r="AY28" i="1" s="1"/>
  <c r="I28" i="1"/>
  <c r="AH28" i="1"/>
  <c r="N28" i="1"/>
  <c r="N17" i="1"/>
  <c r="AA18" i="1"/>
  <c r="N25" i="1"/>
  <c r="AH17" i="1"/>
  <c r="I22" i="1"/>
  <c r="AH25" i="1"/>
  <c r="I30" i="1"/>
  <c r="I17" i="1"/>
  <c r="N18" i="1"/>
  <c r="S19" i="1"/>
  <c r="J22" i="1"/>
  <c r="AV22" i="1" s="1"/>
  <c r="AY22" i="1" s="1"/>
  <c r="I25" i="1"/>
  <c r="N26" i="1"/>
  <c r="S27" i="1"/>
  <c r="J30" i="1"/>
  <c r="AV30" i="1" s="1"/>
  <c r="AY30" i="1" s="1"/>
  <c r="J17" i="1"/>
  <c r="AV17" i="1" s="1"/>
  <c r="AY17" i="1" s="1"/>
  <c r="J25" i="1"/>
  <c r="AV25" i="1" s="1"/>
  <c r="AY25" i="1" s="1"/>
  <c r="AH18" i="1"/>
  <c r="AH26" i="1"/>
  <c r="T25" i="1" l="1"/>
  <c r="U25" i="1" s="1"/>
  <c r="T19" i="1"/>
  <c r="U19" i="1" s="1"/>
  <c r="T21" i="1"/>
  <c r="U21" i="1" s="1"/>
  <c r="T17" i="1"/>
  <c r="U17" i="1" s="1"/>
  <c r="T31" i="1"/>
  <c r="U31" i="1" s="1"/>
  <c r="AA24" i="1"/>
  <c r="T29" i="1"/>
  <c r="U29" i="1" s="1"/>
  <c r="T24" i="1"/>
  <c r="U24" i="1" s="1"/>
  <c r="Q24" i="1" s="1"/>
  <c r="O24" i="1" s="1"/>
  <c r="R24" i="1" s="1"/>
  <c r="L24" i="1" s="1"/>
  <c r="M24" i="1" s="1"/>
  <c r="AA17" i="1"/>
  <c r="T23" i="1"/>
  <c r="U23" i="1" s="1"/>
  <c r="AY29" i="1"/>
  <c r="T30" i="1"/>
  <c r="U30" i="1" s="1"/>
  <c r="AA30" i="1"/>
  <c r="AA31" i="1"/>
  <c r="Q31" i="1"/>
  <c r="O31" i="1" s="1"/>
  <c r="R31" i="1" s="1"/>
  <c r="L31" i="1" s="1"/>
  <c r="M31" i="1" s="1"/>
  <c r="AY21" i="1"/>
  <c r="T27" i="1"/>
  <c r="U27" i="1" s="1"/>
  <c r="AA28" i="1"/>
  <c r="Q28" i="1"/>
  <c r="O28" i="1" s="1"/>
  <c r="R28" i="1" s="1"/>
  <c r="L28" i="1" s="1"/>
  <c r="M28" i="1" s="1"/>
  <c r="AY31" i="1"/>
  <c r="AA22" i="1"/>
  <c r="Q22" i="1"/>
  <c r="O22" i="1" s="1"/>
  <c r="R22" i="1" s="1"/>
  <c r="L22" i="1" s="1"/>
  <c r="M22" i="1" s="1"/>
  <c r="AC20" i="1"/>
  <c r="V20" i="1"/>
  <c r="Z20" i="1" s="1"/>
  <c r="AB20" i="1"/>
  <c r="Q21" i="1"/>
  <c r="O21" i="1" s="1"/>
  <c r="R21" i="1" s="1"/>
  <c r="L21" i="1" s="1"/>
  <c r="M21" i="1" s="1"/>
  <c r="AA21" i="1"/>
  <c r="AA25" i="1"/>
  <c r="Q25" i="1"/>
  <c r="O25" i="1" s="1"/>
  <c r="R25" i="1" s="1"/>
  <c r="L25" i="1" s="1"/>
  <c r="M25" i="1" s="1"/>
  <c r="Q27" i="1"/>
  <c r="O27" i="1" s="1"/>
  <c r="R27" i="1" s="1"/>
  <c r="L27" i="1" s="1"/>
  <c r="M27" i="1" s="1"/>
  <c r="AA27" i="1"/>
  <c r="T28" i="1"/>
  <c r="U28" i="1" s="1"/>
  <c r="AA20" i="1"/>
  <c r="Q20" i="1"/>
  <c r="O20" i="1" s="1"/>
  <c r="R20" i="1" s="1"/>
  <c r="L20" i="1" s="1"/>
  <c r="M20" i="1" s="1"/>
  <c r="T22" i="1"/>
  <c r="U22" i="1" s="1"/>
  <c r="Q29" i="1"/>
  <c r="O29" i="1" s="1"/>
  <c r="R29" i="1" s="1"/>
  <c r="L29" i="1" s="1"/>
  <c r="M29" i="1" s="1"/>
  <c r="AA29" i="1"/>
  <c r="AA19" i="1"/>
  <c r="Q19" i="1"/>
  <c r="O19" i="1" s="1"/>
  <c r="R19" i="1" s="1"/>
  <c r="L19" i="1" s="1"/>
  <c r="M19" i="1" s="1"/>
  <c r="V30" i="1" l="1"/>
  <c r="Z30" i="1" s="1"/>
  <c r="AC30" i="1"/>
  <c r="AB30" i="1"/>
  <c r="AC17" i="1"/>
  <c r="AB17" i="1"/>
  <c r="V17" i="1"/>
  <c r="Z17" i="1" s="1"/>
  <c r="V27" i="1"/>
  <c r="Z27" i="1" s="1"/>
  <c r="AC27" i="1"/>
  <c r="AD27" i="1" s="1"/>
  <c r="AB27" i="1"/>
  <c r="V29" i="1"/>
  <c r="Z29" i="1" s="1"/>
  <c r="AC29" i="1"/>
  <c r="AB29" i="1"/>
  <c r="V21" i="1"/>
  <c r="Z21" i="1" s="1"/>
  <c r="AC21" i="1"/>
  <c r="AB21" i="1"/>
  <c r="V28" i="1"/>
  <c r="Z28" i="1" s="1"/>
  <c r="AC28" i="1"/>
  <c r="AB28" i="1"/>
  <c r="AD20" i="1"/>
  <c r="V23" i="1"/>
  <c r="Z23" i="1" s="1"/>
  <c r="AC23" i="1"/>
  <c r="AD23" i="1" s="1"/>
  <c r="Q23" i="1"/>
  <c r="O23" i="1" s="1"/>
  <c r="R23" i="1" s="1"/>
  <c r="L23" i="1" s="1"/>
  <c r="M23" i="1" s="1"/>
  <c r="AB23" i="1"/>
  <c r="V19" i="1"/>
  <c r="Z19" i="1" s="1"/>
  <c r="AC19" i="1"/>
  <c r="AB19" i="1"/>
  <c r="V24" i="1"/>
  <c r="Z24" i="1" s="1"/>
  <c r="AC24" i="1"/>
  <c r="AD24" i="1" s="1"/>
  <c r="AB24" i="1"/>
  <c r="Q17" i="1"/>
  <c r="O17" i="1" s="1"/>
  <c r="R17" i="1" s="1"/>
  <c r="L17" i="1" s="1"/>
  <c r="M17" i="1" s="1"/>
  <c r="AC31" i="1"/>
  <c r="AD31" i="1" s="1"/>
  <c r="V31" i="1"/>
  <c r="Z31" i="1" s="1"/>
  <c r="AB31" i="1"/>
  <c r="V22" i="1"/>
  <c r="Z22" i="1" s="1"/>
  <c r="AC22" i="1"/>
  <c r="AB22" i="1"/>
  <c r="Q30" i="1"/>
  <c r="O30" i="1" s="1"/>
  <c r="R30" i="1" s="1"/>
  <c r="L30" i="1" s="1"/>
  <c r="M30" i="1" s="1"/>
  <c r="AC25" i="1"/>
  <c r="AD25" i="1" s="1"/>
  <c r="AB25" i="1"/>
  <c r="V25" i="1"/>
  <c r="Z25" i="1" s="1"/>
  <c r="AD21" i="1" l="1"/>
  <c r="AD17" i="1"/>
  <c r="AD22" i="1"/>
  <c r="AD29" i="1"/>
  <c r="AD30" i="1"/>
  <c r="AD19" i="1"/>
  <c r="AD28" i="1"/>
</calcChain>
</file>

<file path=xl/sharedStrings.xml><?xml version="1.0" encoding="utf-8"?>
<sst xmlns="http://schemas.openxmlformats.org/spreadsheetml/2006/main" count="693" uniqueCount="350">
  <si>
    <t>File opened</t>
  </si>
  <si>
    <t>2020-12-15 13:24:04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</si>
  <si>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</si>
  <si>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</si>
  <si>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</si>
  <si>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</si>
  <si>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</si>
  <si>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</si>
  <si>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</si>
  <si>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</si>
  <si>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</si>
  <si>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</si>
  <si>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</si>
  <si>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</si>
  <si>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</si>
  <si>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</si>
  <si>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</si>
  <si>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</si>
  <si>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</si>
  <si>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</si>
  <si>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</si>
  <si>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</si>
  <si>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</si>
  <si>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13:24:04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</si>
  <si>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</si>
  <si>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</si>
  <si>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</si>
  <si>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</si>
  <si>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</si>
  <si>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</si>
  <si>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</si>
  <si>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</si>
  <si>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</si>
  <si>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</si>
  <si>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</si>
  <si>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</si>
  <si>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</si>
  <si>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</si>
  <si>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</si>
  <si>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</si>
  <si>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</si>
  <si>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</si>
  <si>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</si>
  <si>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</si>
  <si>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</si>
  <si>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</si>
  <si>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</si>
  <si>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</si>
  <si>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</si>
  <si>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</si>
  <si>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</si>
  <si>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</si>
  <si>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</si>
  <si>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</si>
  <si>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</si>
  <si>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</si>
  <si>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</si>
  <si>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</si>
  <si>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</si>
  <si>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</si>
  <si>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</si>
  <si>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</si>
  <si>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</si>
  <si>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</si>
  <si>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</si>
  <si>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</si>
  <si>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</si>
  <si>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</si>
  <si>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</si>
  <si>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</si>
  <si>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</si>
  <si>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</si>
  <si>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</si>
  <si>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</si>
  <si>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</si>
  <si>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</si>
  <si>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</si>
  <si>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</si>
  <si>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</si>
  <si>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</si>
  <si>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</si>
  <si>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</si>
  <si>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</si>
  <si>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</si>
  <si>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</si>
  <si>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</si>
  <si>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</si>
  <si>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</si>
  <si>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</si>
  <si>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</si>
  <si>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</si>
  <si>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</si>
  <si>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</si>
  <si>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</si>
  <si>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</si>
  <si>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</si>
  <si>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</si>
  <si>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</si>
  <si>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</si>
  <si>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</si>
  <si>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</si>
  <si>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</si>
  <si>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</si>
  <si>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</si>
  <si>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</si>
  <si>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</si>
  <si>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</si>
  <si>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</si>
  <si>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</si>
  <si>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</si>
  <si>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</si>
  <si>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</si>
  <si>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</si>
  <si>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</si>
  <si>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</si>
  <si>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</si>
  <si>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</si>
  <si>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</si>
  <si>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</si>
  <si>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</si>
  <si>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</si>
  <si>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</si>
  <si>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</si>
  <si>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</si>
  <si>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</si>
  <si>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</si>
  <si>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</si>
  <si>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</si>
  <si>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</si>
  <si>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</si>
  <si>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</si>
  <si>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</si>
  <si>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</si>
  <si>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</si>
  <si>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</si>
  <si>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</si>
  <si>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</si>
  <si>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</si>
  <si>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</si>
  <si>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</si>
  <si>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</si>
  <si>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</si>
  <si>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</si>
  <si>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</si>
  <si>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</si>
  <si>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</si>
  <si>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</si>
  <si>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</si>
  <si>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</si>
  <si>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</si>
  <si>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</si>
  <si>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</si>
  <si>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</si>
  <si>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</si>
  <si>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</si>
  <si>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</si>
  <si>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</si>
  <si>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</si>
  <si>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</si>
  <si>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</si>
  <si>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</si>
  <si>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</si>
  <si>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</si>
  <si>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</si>
  <si>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</si>
  <si>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</si>
  <si>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</si>
  <si>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</si>
  <si>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</si>
  <si>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</si>
  <si>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</si>
  <si>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</si>
  <si>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</si>
  <si>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</si>
  <si>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</si>
  <si>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</si>
  <si>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</si>
  <si>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</si>
  <si>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</si>
  <si>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</si>
  <si>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</si>
  <si>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</si>
  <si>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</si>
  <si>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</si>
  <si>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</si>
  <si>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</si>
  <si>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</si>
  <si>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</si>
  <si>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</si>
  <si>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</si>
  <si>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</si>
  <si>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</si>
  <si>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</si>
  <si>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</si>
  <si>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</si>
  <si>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</si>
  <si>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</si>
  <si>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</si>
  <si>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</si>
  <si>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</si>
  <si>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</si>
  <si>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</si>
  <si>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</si>
  <si>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</si>
  <si>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</si>
  <si>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</si>
  <si>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</si>
  <si>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</si>
  <si>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</si>
  <si>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</si>
  <si>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</si>
  <si>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</si>
  <si>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</si>
  <si>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</si>
  <si>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</si>
  <si>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</si>
  <si>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</si>
  <si>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</si>
  <si>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</si>
  <si>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</si>
  <si>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</si>
  <si>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</si>
  <si>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</si>
  <si>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</si>
  <si>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</si>
  <si>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</si>
  <si>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</si>
  <si>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</si>
  <si>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</si>
  <si>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</si>
  <si>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</si>
  <si>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</si>
  <si>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</si>
  <si>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</si>
  <si>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</si>
  <si>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</si>
  <si>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</si>
  <si>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</si>
  <si>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</si>
  <si>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</si>
  <si>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</si>
  <si>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</si>
  <si>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</si>
  <si>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</si>
  <si>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</si>
  <si>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</si>
  <si>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</si>
  <si>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</si>
  <si>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</si>
  <si>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</si>
  <si>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</si>
  <si>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</si>
  <si>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</si>
  <si>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</si>
  <si>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</si>
  <si>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</si>
  <si>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</si>
  <si>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</si>
  <si>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</si>
  <si>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</si>
  <si>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</si>
  <si>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</si>
  <si>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</si>
  <si>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</si>
  <si>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</si>
  <si>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</si>
  <si>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</si>
  <si>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</si>
  <si>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</si>
  <si>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</si>
  <si>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</si>
  <si>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</si>
  <si>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</si>
  <si>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</si>
  <si>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</si>
  <si>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</si>
  <si>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</si>
  <si>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</si>
  <si>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</si>
  <si>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</si>
  <si>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</si>
  <si>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</si>
  <si>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</si>
  <si>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13:29:58</t>
  </si>
  <si>
    <t>13:29:58</t>
  </si>
  <si>
    <t>1149</t>
  </si>
  <si>
    <t>_1</t>
  </si>
  <si>
    <t>RECT-4143-20200907-06_33_50</t>
  </si>
  <si>
    <t>RECT-545-20201215-13_30_01</t>
  </si>
  <si>
    <t>DARK-546-20201215-13_30_03</t>
  </si>
  <si>
    <t>0: Broadleaf</t>
  </si>
  <si>
    <t>--:--:--</t>
  </si>
  <si>
    <t>1/3</t>
  </si>
  <si>
    <t>20201215 13:31:19</t>
  </si>
  <si>
    <t>13:31:19</t>
  </si>
  <si>
    <t>RECT-547-20201215-13_31_22</t>
  </si>
  <si>
    <t>DARK-548-20201215-13_31_24</t>
  </si>
  <si>
    <t>3/3</t>
  </si>
  <si>
    <t>20201215 13:32:31</t>
  </si>
  <si>
    <t>13:32:31</t>
  </si>
  <si>
    <t>RECT-549-20201215-13_32_33</t>
  </si>
  <si>
    <t>DARK-550-20201215-13_32_35</t>
  </si>
  <si>
    <t>20201215 13:34:30</t>
  </si>
  <si>
    <t>13:34:30</t>
  </si>
  <si>
    <t>RECT-551-20201215-13_34_32</t>
  </si>
  <si>
    <t>DARK-552-20201215-13_34_34</t>
  </si>
  <si>
    <t>20201215 13:35:43</t>
  </si>
  <si>
    <t>13:35:43</t>
  </si>
  <si>
    <t>RECT-553-20201215-13_35_45</t>
  </si>
  <si>
    <t>DARK-554-20201215-13_35_48</t>
  </si>
  <si>
    <t>20201215 13:36:57</t>
  </si>
  <si>
    <t>13:36:57</t>
  </si>
  <si>
    <t>RECT-555-20201215-13_36_59</t>
  </si>
  <si>
    <t>DARK-556-20201215-13_37_01</t>
  </si>
  <si>
    <t>20201215 13:38:12</t>
  </si>
  <si>
    <t>13:38:12</t>
  </si>
  <si>
    <t>RECT-557-20201215-13_38_14</t>
  </si>
  <si>
    <t>DARK-558-20201215-13_38_16</t>
  </si>
  <si>
    <t>20201215 13:40:12</t>
  </si>
  <si>
    <t>13:40:12</t>
  </si>
  <si>
    <t>RECT-559-20201215-13_40_15</t>
  </si>
  <si>
    <t>DARK-560-20201215-13_40_17</t>
  </si>
  <si>
    <t>20201215 13:42:13</t>
  </si>
  <si>
    <t>13:42:13</t>
  </si>
  <si>
    <t>RECT-561-20201215-13_42_15</t>
  </si>
  <si>
    <t>DARK-562-20201215-13_42_17</t>
  </si>
  <si>
    <t>20201215 13:44:13</t>
  </si>
  <si>
    <t>13:44:13</t>
  </si>
  <si>
    <t>RECT-563-20201215-13_44_16</t>
  </si>
  <si>
    <t>DARK-564-20201215-13_44_18</t>
  </si>
  <si>
    <t>20201215 13:46:14</t>
  </si>
  <si>
    <t>13:46:14</t>
  </si>
  <si>
    <t>RECT-565-20201215-13_46_16</t>
  </si>
  <si>
    <t>DARK-566-20201215-13_46_18</t>
  </si>
  <si>
    <t>20201215 13:47:51</t>
  </si>
  <si>
    <t>13:47:51</t>
  </si>
  <si>
    <t>RECT-567-20201215-13_47_53</t>
  </si>
  <si>
    <t>DARK-568-20201215-13_47_55</t>
  </si>
  <si>
    <t>20201215 13:49:49</t>
  </si>
  <si>
    <t>13:49:49</t>
  </si>
  <si>
    <t>RECT-569-20201215-13_49_51</t>
  </si>
  <si>
    <t>DARK-570-20201215-13_49_53</t>
  </si>
  <si>
    <t>20201215 13:51:49</t>
  </si>
  <si>
    <t>13:51:49</t>
  </si>
  <si>
    <t>RECT-571-20201215-13_51_52</t>
  </si>
  <si>
    <t>DARK-572-20201215-13_51_54</t>
  </si>
  <si>
    <t>20201215 13:53:50</t>
  </si>
  <si>
    <t>13:53:50</t>
  </si>
  <si>
    <t>RECT-573-20201215-13_53_53</t>
  </si>
  <si>
    <t>DARK-574-20201215-13_53_54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</si>
</sst>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1608067798.5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1608067790.75</v>
      </c>
      <c r="I17">
        <f t="shared" ref="I17:I31" si="0">BW17*AG17*(BS17-BT17)/(100*BL17*(1000-AG17*BS17))</f>
        <v>8.2657480419369596E-4</v>
      </c>
      <c r="J17">
        <f t="shared" ref="J17:J31" si="1">BW17*AG17*(BR17-BQ17*(1000-AG17*BT17)/(1000-AG17*BS17))/(100*BL17)</f>
        <v>1.8897069579592407</v>
      </c>
      <c r="K17">
        <f t="shared" ref="K17:K31" si="2">BQ17 - IF(AG17&gt;1, J17*BL17*100/(AI17*CE17), 0)</f>
        <v>402.04306666666702</v>
      </c>
      <c r="L17">
        <f t="shared" ref="L17:L31" si="3">((R17-I17/2)*K17-J17)/(R17+I17/2)</f>
        <v>298.79349060133387</v>
      </c>
      <c r="M17">
        <f t="shared" ref="M17:M31" si="4">L17*(BX17+BY17)/1000</f>
        <v>30.657773945207779</v>
      </c>
      <c r="N17">
        <f t="shared" ref="N17:N31" si="5">(BQ17 - IF(AG17&gt;1, J17*BL17*100/(AI17*CE17), 0))*(BX17+BY17)/1000</f>
        <v>41.251720140551662</v>
      </c>
      <c r="O17">
        <f t="shared" ref="O17:O31" si="6">2/((1/Q17-1/P17)+SIGN(Q17)*SQRT((1/Q17-1/P17)*(1/Q17-1/P17) + 4*BM17/((BM17+1)*(BM17+1))*(2*1/Q17*1/P17-1/P17*1/P17)))</f>
        <v>3.3955630834369671E-2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2.9727541611618427</v>
      </c>
      <c r="Q17">
        <f t="shared" ref="Q17:Q31" si="8">I17*(1000-(1000*0.61365*EXP(17.502*U17/(240.97+U17))/(BX17+BY17)+BS17)/2)/(1000*0.61365*EXP(17.502*U17/(240.97+U17))/(BX17+BY17)-BS17)</f>
        <v>3.3741624378639326E-2</v>
      </c>
      <c r="R17">
        <f t="shared" ref="R17:R31" si="9">1/((BM17+1)/(O17/1.6)+1/(P17/1.37)) + BM17/((BM17+1)/(O17/1.6) + BM17/(P17/1.37))</f>
        <v>2.110763027857861E-2</v>
      </c>
      <c r="S17">
        <f t="shared" ref="S17:S31" si="10">(BI17*BK17)</f>
        <v>231.28927812943476</v>
      </c>
      <c r="T17">
        <f t="shared" ref="T17:T31" si="11">(BZ17+(S17+2*0.95*0.0000000567*(((BZ17+$B$7)+273)^4-(BZ17+273)^4)-44100*I17)/(1.84*29.3*P17+8*0.95*0.0000000567*(BZ17+273)^3))</f>
        <v>29.125151156197479</v>
      </c>
      <c r="U17">
        <f t="shared" ref="U17:U31" si="12">($C$7*CA17+$D$7*CB17+$E$7*T17)</f>
        <v>28.80622</v>
      </c>
      <c r="V17">
        <f t="shared" ref="V17:V31" si="13">0.61365*EXP(17.502*U17/(240.97+U17))</f>
        <v>3.9768957952046131</v>
      </c>
      <c r="W17">
        <f t="shared" ref="W17:W31" si="14">(X17/Y17*100)</f>
        <v>40.357130827045225</v>
      </c>
      <c r="X17">
        <f t="shared" ref="X17:X31" si="15">BS17*(BX17+BY17)/1000</f>
        <v>1.5308183430047813</v>
      </c>
      <c r="Y17">
        <f t="shared" ref="Y17:Y31" si="16">0.61365*EXP(17.502*BZ17/(240.97+BZ17))</f>
        <v>3.7931793257683903</v>
      </c>
      <c r="Z17">
        <f t="shared" ref="Z17:Z31" si="17">(V17-BS17*(BX17+BY17)/1000)</f>
        <v>2.4460774521998321</v>
      </c>
      <c r="AA17">
        <f t="shared" ref="AA17:AA31" si="18">(-I17*44100)</f>
        <v>-36.45194886494199</v>
      </c>
      <c r="AB17">
        <f t="shared" ref="AB17:AB31" si="19">2*29.3*P17*0.92*(BZ17-U17)</f>
        <v>-130.41363123519091</v>
      </c>
      <c r="AC17">
        <f t="shared" ref="AC17:AC31" si="20">2*0.95*0.0000000567*(((BZ17+$B$7)+273)^4-(U17+273)^4)</f>
        <v>-9.600701212365804</v>
      </c>
      <c r="AD17">
        <f t="shared" ref="AD17:AD31" si="21">S17+AC17+AA17+AB17</f>
        <v>54.822996816936069</v>
      </c>
      <c r="AE17">
        <v>16</v>
      </c>
      <c r="AF17">
        <v>3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54012.347433123723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775.43380000000002</v>
      </c>
      <c r="AR17">
        <v>889.61</v>
      </c>
      <c r="AS17">
        <f t="shared" ref="AS17:AS31" si="27">1-AQ17/AR17</f>
        <v>0.12834410584413392</v>
      </c>
      <c r="AT17">
        <v>0.5</v>
      </c>
      <c r="AU17">
        <f t="shared" ref="AU17:AU31" si="28">BI17</f>
        <v>1180.1755418534024</v>
      </c>
      <c r="AV17">
        <f t="shared" ref="AV17:AV31" si="29">J17</f>
        <v>1.8897069579592407</v>
      </c>
      <c r="AW17">
        <f t="shared" ref="AW17:AW31" si="30">AS17*AT17*AU17</f>
        <v>75.734287329145587</v>
      </c>
      <c r="AX17">
        <f t="shared" ref="AX17:AX31" si="31">BC17/AR17</f>
        <v>0.37979564078641204</v>
      </c>
      <c r="AY17">
        <f t="shared" ref="AY17:AY31" si="32">(AV17-AO17)/AU17</f>
        <v>2.0907520536313259E-3</v>
      </c>
      <c r="AZ17">
        <f t="shared" ref="AZ17:AZ31" si="33">(AL17-AR17)/AR17</f>
        <v>2.6668652555614254</v>
      </c>
      <c r="BA17" t="s">
        <v>289</v>
      </c>
      <c r="BB17">
        <v>551.74</v>
      </c>
      <c r="BC17">
        <f t="shared" ref="BC17:BC31" si="34">AR17-BB17</f>
        <v>337.87</v>
      </c>
      <c r="BD17">
        <f t="shared" ref="BD17:BD31" si="35">(AR17-AQ17)/(AR17-BB17)</f>
        <v>0.33792938112291709</v>
      </c>
      <c r="BE17">
        <f t="shared" ref="BE17:BE31" si="36">(AL17-AR17)/(AL17-BB17)</f>
        <v>0.87534036320166464</v>
      </c>
      <c r="BF17">
        <f t="shared" ref="BF17:BF31" si="37">(AR17-AQ17)/(AR17-AK17)</f>
        <v>0.65568358417302364</v>
      </c>
      <c r="BG17">
        <f t="shared" ref="BG17:BG31" si="38">(AL17-AR17)/(AL17-AK17)</f>
        <v>0.9316214299350204</v>
      </c>
      <c r="BH17">
        <f t="shared" ref="BH17:BH31" si="39">$B$11*CF17+$C$11*CG17+$F$11*CH17*(1-CK17)</f>
        <v>1399.98866666667</v>
      </c>
      <c r="BI17">
        <f t="shared" ref="BI17:BI31" si="40">BH17*BJ17</f>
        <v>1180.1755418534024</v>
      </c>
      <c r="BJ17">
        <f t="shared" ref="BJ17:BJ31" si="41">($B$11*$D$9+$C$11*$D$9+$F$11*((CU17+CM17)/MAX(CU17+CM17+CV17, 0.1)*$I$9+CV17/MAX(CU17+CM17+CV17, 0.1)*$J$9))/($B$11+$C$11+$F$11)</f>
        <v>0.84298935409481857</v>
      </c>
      <c r="BK17">
        <f t="shared" ref="BK17:BK31" si="42">($B$11*$K$9+$C$11*$K$9+$F$11*((CU17+CM17)/MAX(CU17+CM17+CV17, 0.1)*$P$9+CV17/MAX(CU17+CM17+CV17, 0.1)*$Q$9))/($B$11+$C$11+$F$11)</f>
        <v>0.19597870818963709</v>
      </c>
      <c r="BL17">
        <v>6</v>
      </c>
      <c r="BM17">
        <v>0.5</v>
      </c>
      <c r="BN17" t="s">
        <v>290</v>
      </c>
      <c r="BO17">
        <v>2</v>
      </c>
      <c r="BP17">
        <v>1608067790.75</v>
      </c>
      <c r="BQ17">
        <v>402.04306666666702</v>
      </c>
      <c r="BR17">
        <v>404.70946666666703</v>
      </c>
      <c r="BS17">
        <v>14.919496666666699</v>
      </c>
      <c r="BT17">
        <v>13.9424166666667</v>
      </c>
      <c r="BU17">
        <v>397.27403333333302</v>
      </c>
      <c r="BV17">
        <v>14.765496666666699</v>
      </c>
      <c r="BW17">
        <v>500.005766666667</v>
      </c>
      <c r="BX17">
        <v>102.505233333333</v>
      </c>
      <c r="BY17">
        <v>9.9993719999999994E-2</v>
      </c>
      <c r="BZ17">
        <v>27.9924933333333</v>
      </c>
      <c r="CA17">
        <v>28.80622</v>
      </c>
      <c r="CB17">
        <v>999.9</v>
      </c>
      <c r="CC17">
        <v>0</v>
      </c>
      <c r="CD17">
        <v>0</v>
      </c>
      <c r="CE17">
        <v>9997.9166666666697</v>
      </c>
      <c r="CF17">
        <v>0</v>
      </c>
      <c r="CG17">
        <v>476.75099999999998</v>
      </c>
      <c r="CH17">
        <v>1399.98866666667</v>
      </c>
      <c r="CI17">
        <v>0.89999859999999998</v>
      </c>
      <c r="CJ17">
        <v>0.100001426666667</v>
      </c>
      <c r="CK17">
        <v>0</v>
      </c>
      <c r="CL17">
        <v>776.01409999999998</v>
      </c>
      <c r="CM17">
        <v>4.9993800000000004</v>
      </c>
      <c r="CN17">
        <v>10932.686666666699</v>
      </c>
      <c r="CO17">
        <v>11164.246666666701</v>
      </c>
      <c r="CP17">
        <v>47.436999999999998</v>
      </c>
      <c r="CQ17">
        <v>49.3874</v>
      </c>
      <c r="CR17">
        <v>48.311999999999998</v>
      </c>
      <c r="CS17">
        <v>49.241599999999998</v>
      </c>
      <c r="CT17">
        <v>49.066200000000002</v>
      </c>
      <c r="CU17">
        <v>1255.4866666666701</v>
      </c>
      <c r="CV17">
        <v>139.50200000000001</v>
      </c>
      <c r="CW17">
        <v>0</v>
      </c>
      <c r="CX17">
        <v>1233.7999999523199</v>
      </c>
      <c r="CY17">
        <v>0</v>
      </c>
      <c r="CZ17">
        <v>775.43380000000002</v>
      </c>
      <c r="DA17">
        <v>-65.244846145496794</v>
      </c>
      <c r="DB17">
        <v>-889.48461540234098</v>
      </c>
      <c r="DC17">
        <v>10925.328</v>
      </c>
      <c r="DD17">
        <v>15</v>
      </c>
      <c r="DE17">
        <v>0</v>
      </c>
      <c r="DF17" t="s">
        <v>291</v>
      </c>
      <c r="DG17">
        <v>1607992578</v>
      </c>
      <c r="DH17">
        <v>1607992562.5999999</v>
      </c>
      <c r="DI17">
        <v>0</v>
      </c>
      <c r="DJ17">
        <v>1.9490000000000001</v>
      </c>
      <c r="DK17">
        <v>8.9999999999999993E-3</v>
      </c>
      <c r="DL17">
        <v>4.7690000000000001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1.85584359582629</v>
      </c>
      <c r="DS17">
        <v>2.67668615645223</v>
      </c>
      <c r="DT17">
        <v>0.20068809798682699</v>
      </c>
      <c r="DU17">
        <v>0</v>
      </c>
      <c r="DV17">
        <v>-2.6664636666666701</v>
      </c>
      <c r="DW17">
        <v>-3.1468722580645201</v>
      </c>
      <c r="DX17">
        <v>0.228441609570635</v>
      </c>
      <c r="DY17">
        <v>0</v>
      </c>
      <c r="DZ17">
        <v>0.97707986666666702</v>
      </c>
      <c r="EA17">
        <v>2.4534033370411899E-2</v>
      </c>
      <c r="EB17">
        <v>1.8774612776004001E-3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4.7690000000000001</v>
      </c>
      <c r="EJ17">
        <v>0.154</v>
      </c>
      <c r="EK17">
        <v>4.7690000000000001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1253.7</v>
      </c>
      <c r="EX17">
        <v>1253.9000000000001</v>
      </c>
      <c r="EY17">
        <v>2</v>
      </c>
      <c r="EZ17">
        <v>461.93400000000003</v>
      </c>
      <c r="FA17">
        <v>518.73</v>
      </c>
      <c r="FB17">
        <v>24.389800000000001</v>
      </c>
      <c r="FC17">
        <v>32.216799999999999</v>
      </c>
      <c r="FD17">
        <v>29.999600000000001</v>
      </c>
      <c r="FE17">
        <v>32.012700000000002</v>
      </c>
      <c r="FF17">
        <v>32.046700000000001</v>
      </c>
      <c r="FG17">
        <v>20.849499999999999</v>
      </c>
      <c r="FH17">
        <v>0</v>
      </c>
      <c r="FI17">
        <v>100</v>
      </c>
      <c r="FJ17">
        <v>24.4054</v>
      </c>
      <c r="FK17">
        <v>404.13299999999998</v>
      </c>
      <c r="FL17">
        <v>16.251100000000001</v>
      </c>
      <c r="FM17">
        <v>101.04600000000001</v>
      </c>
      <c r="FN17">
        <v>100.514</v>
      </c>
    </row>
    <row r="18" spans="1:170" x14ac:dyDescent="0.25">
      <c r="A18">
        <v>2</v>
      </c>
      <c r="B18">
        <v>1608067879</v>
      </c>
      <c r="C18">
        <v>80.5</v>
      </c>
      <c r="D18" t="s">
        <v>293</v>
      </c>
      <c r="E18" t="s">
        <v>294</v>
      </c>
      <c r="F18" t="s">
        <v>285</v>
      </c>
      <c r="G18" t="s">
        <v>286</v>
      </c>
      <c r="H18">
        <v>1608067871</v>
      </c>
      <c r="I18">
        <f t="shared" si="0"/>
        <v>8.5639157439941819E-4</v>
      </c>
      <c r="J18">
        <f t="shared" si="1"/>
        <v>-1.670701616569078</v>
      </c>
      <c r="K18">
        <f t="shared" si="2"/>
        <v>46.909238709677403</v>
      </c>
      <c r="L18">
        <f t="shared" si="3"/>
        <v>120.24422692194484</v>
      </c>
      <c r="M18">
        <f t="shared" si="4"/>
        <v>12.338116848421832</v>
      </c>
      <c r="N18">
        <f t="shared" si="5"/>
        <v>4.8133010896748933</v>
      </c>
      <c r="O18">
        <f t="shared" si="6"/>
        <v>3.5084996796921675E-2</v>
      </c>
      <c r="P18">
        <f t="shared" si="7"/>
        <v>2.9735582441951687</v>
      </c>
      <c r="Q18">
        <f t="shared" si="8"/>
        <v>3.4856630884191983E-2</v>
      </c>
      <c r="R18">
        <f t="shared" si="9"/>
        <v>2.1805788011325877E-2</v>
      </c>
      <c r="S18">
        <f t="shared" si="10"/>
        <v>231.28946440370834</v>
      </c>
      <c r="T18">
        <f t="shared" si="11"/>
        <v>29.102732801611069</v>
      </c>
      <c r="U18">
        <f t="shared" si="12"/>
        <v>28.837677419354801</v>
      </c>
      <c r="V18">
        <f t="shared" si="13"/>
        <v>3.9841511030906349</v>
      </c>
      <c r="W18">
        <f t="shared" si="14"/>
        <v>40.393632061922936</v>
      </c>
      <c r="X18">
        <f t="shared" si="15"/>
        <v>1.5309078653749721</v>
      </c>
      <c r="Y18">
        <f t="shared" si="16"/>
        <v>3.7899732884334578</v>
      </c>
      <c r="Z18">
        <f t="shared" si="17"/>
        <v>2.4532432377156628</v>
      </c>
      <c r="AA18">
        <f t="shared" si="18"/>
        <v>-37.766868431014345</v>
      </c>
      <c r="AB18">
        <f t="shared" si="19"/>
        <v>-137.81684430866588</v>
      </c>
      <c r="AC18">
        <f t="shared" si="20"/>
        <v>-10.143820378628662</v>
      </c>
      <c r="AD18">
        <f t="shared" si="21"/>
        <v>45.561931285399424</v>
      </c>
      <c r="AE18">
        <v>15</v>
      </c>
      <c r="AF18">
        <v>3</v>
      </c>
      <c r="AG18">
        <f t="shared" si="22"/>
        <v>1</v>
      </c>
      <c r="AH18">
        <f t="shared" si="23"/>
        <v>0</v>
      </c>
      <c r="AI18">
        <f t="shared" si="24"/>
        <v>54038.601252187007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691.30384000000004</v>
      </c>
      <c r="AR18">
        <v>769.81</v>
      </c>
      <c r="AS18">
        <f t="shared" si="27"/>
        <v>0.10198121614424327</v>
      </c>
      <c r="AT18">
        <v>0.5</v>
      </c>
      <c r="AU18">
        <f t="shared" si="28"/>
        <v>1180.1798147564566</v>
      </c>
      <c r="AV18">
        <f t="shared" si="29"/>
        <v>-1.670701616569078</v>
      </c>
      <c r="AW18">
        <f t="shared" si="30"/>
        <v>60.178086388875592</v>
      </c>
      <c r="AX18">
        <f t="shared" si="31"/>
        <v>0.31983216637871675</v>
      </c>
      <c r="AY18">
        <f t="shared" si="32"/>
        <v>-9.2609119651686168E-4</v>
      </c>
      <c r="AZ18">
        <f t="shared" si="33"/>
        <v>3.2375131525960952</v>
      </c>
      <c r="BA18" t="s">
        <v>296</v>
      </c>
      <c r="BB18">
        <v>523.6</v>
      </c>
      <c r="BC18">
        <f t="shared" si="34"/>
        <v>246.20999999999992</v>
      </c>
      <c r="BD18">
        <f t="shared" si="35"/>
        <v>0.31885853539661235</v>
      </c>
      <c r="BE18">
        <f t="shared" si="36"/>
        <v>0.91009246005083111</v>
      </c>
      <c r="BF18">
        <f t="shared" si="37"/>
        <v>1.4449054691149996</v>
      </c>
      <c r="BG18">
        <f t="shared" si="38"/>
        <v>0.97866448940730699</v>
      </c>
      <c r="BH18">
        <f t="shared" si="39"/>
        <v>1399.9941935483901</v>
      </c>
      <c r="BI18">
        <f t="shared" si="40"/>
        <v>1180.1798147564566</v>
      </c>
      <c r="BJ18">
        <f t="shared" si="41"/>
        <v>0.84298907823696223</v>
      </c>
      <c r="BK18">
        <f t="shared" si="42"/>
        <v>0.19597815647392472</v>
      </c>
      <c r="BL18">
        <v>6</v>
      </c>
      <c r="BM18">
        <v>0.5</v>
      </c>
      <c r="BN18" t="s">
        <v>290</v>
      </c>
      <c r="BO18">
        <v>2</v>
      </c>
      <c r="BP18">
        <v>1608067871</v>
      </c>
      <c r="BQ18">
        <v>46.909238709677403</v>
      </c>
      <c r="BR18">
        <v>44.952632258064497</v>
      </c>
      <c r="BS18">
        <v>14.919848387096801</v>
      </c>
      <c r="BT18">
        <v>13.9075258064516</v>
      </c>
      <c r="BU18">
        <v>42.140238709677398</v>
      </c>
      <c r="BV18">
        <v>14.765848387096799</v>
      </c>
      <c r="BW18">
        <v>500.00722580645203</v>
      </c>
      <c r="BX18">
        <v>102.50883870967699</v>
      </c>
      <c r="BY18">
        <v>9.9969748387096796E-2</v>
      </c>
      <c r="BZ18">
        <v>27.977990322580599</v>
      </c>
      <c r="CA18">
        <v>28.837677419354801</v>
      </c>
      <c r="CB18">
        <v>999.9</v>
      </c>
      <c r="CC18">
        <v>0</v>
      </c>
      <c r="CD18">
        <v>0</v>
      </c>
      <c r="CE18">
        <v>10002.114193548399</v>
      </c>
      <c r="CF18">
        <v>0</v>
      </c>
      <c r="CG18">
        <v>493.23616129032303</v>
      </c>
      <c r="CH18">
        <v>1399.9941935483901</v>
      </c>
      <c r="CI18">
        <v>0.90000500000000005</v>
      </c>
      <c r="CJ18">
        <v>9.99950774193549E-2</v>
      </c>
      <c r="CK18">
        <v>0</v>
      </c>
      <c r="CL18">
        <v>691.76990322580696</v>
      </c>
      <c r="CM18">
        <v>4.9993800000000004</v>
      </c>
      <c r="CN18">
        <v>9780.0274193548394</v>
      </c>
      <c r="CO18">
        <v>11164.3096774194</v>
      </c>
      <c r="CP18">
        <v>47.5</v>
      </c>
      <c r="CQ18">
        <v>49.417000000000002</v>
      </c>
      <c r="CR18">
        <v>48.3241935483871</v>
      </c>
      <c r="CS18">
        <v>49.186999999999998</v>
      </c>
      <c r="CT18">
        <v>49.125</v>
      </c>
      <c r="CU18">
        <v>1255.50451612903</v>
      </c>
      <c r="CV18">
        <v>139.48967741935499</v>
      </c>
      <c r="CW18">
        <v>0</v>
      </c>
      <c r="CX18">
        <v>79.700000047683702</v>
      </c>
      <c r="CY18">
        <v>0</v>
      </c>
      <c r="CZ18">
        <v>691.30384000000004</v>
      </c>
      <c r="DA18">
        <v>-32.931846161531901</v>
      </c>
      <c r="DB18">
        <v>-454.145384609693</v>
      </c>
      <c r="DC18">
        <v>9773.5159999999996</v>
      </c>
      <c r="DD18">
        <v>15</v>
      </c>
      <c r="DE18">
        <v>0</v>
      </c>
      <c r="DF18" t="s">
        <v>291</v>
      </c>
      <c r="DG18">
        <v>1607992578</v>
      </c>
      <c r="DH18">
        <v>1607992562.5999999</v>
      </c>
      <c r="DI18">
        <v>0</v>
      </c>
      <c r="DJ18">
        <v>1.9490000000000001</v>
      </c>
      <c r="DK18">
        <v>8.9999999999999993E-3</v>
      </c>
      <c r="DL18">
        <v>4.7690000000000001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-1.66697361858663</v>
      </c>
      <c r="DS18">
        <v>0.36413106093362602</v>
      </c>
      <c r="DT18">
        <v>0.155368631798255</v>
      </c>
      <c r="DU18">
        <v>1</v>
      </c>
      <c r="DV18">
        <v>1.94577</v>
      </c>
      <c r="DW18">
        <v>0.16187426028920601</v>
      </c>
      <c r="DX18">
        <v>0.172749166249797</v>
      </c>
      <c r="DY18">
        <v>1</v>
      </c>
      <c r="DZ18">
        <v>1.0121976666666701</v>
      </c>
      <c r="EA18">
        <v>4.2287786429367903E-2</v>
      </c>
      <c r="EB18">
        <v>3.1112662838286599E-3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4.7690000000000001</v>
      </c>
      <c r="EJ18">
        <v>0.154</v>
      </c>
      <c r="EK18">
        <v>4.7690000000000001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1255</v>
      </c>
      <c r="EX18">
        <v>1255.3</v>
      </c>
      <c r="EY18">
        <v>2</v>
      </c>
      <c r="EZ18">
        <v>463.09399999999999</v>
      </c>
      <c r="FA18">
        <v>517.72799999999995</v>
      </c>
      <c r="FB18">
        <v>24.548999999999999</v>
      </c>
      <c r="FC18">
        <v>32.182600000000001</v>
      </c>
      <c r="FD18">
        <v>29.9999</v>
      </c>
      <c r="FE18">
        <v>31.989899999999999</v>
      </c>
      <c r="FF18">
        <v>32.024099999999997</v>
      </c>
      <c r="FG18">
        <v>5.1537600000000001</v>
      </c>
      <c r="FH18">
        <v>0</v>
      </c>
      <c r="FI18">
        <v>100</v>
      </c>
      <c r="FJ18">
        <v>24.5596</v>
      </c>
      <c r="FK18">
        <v>46.059100000000001</v>
      </c>
      <c r="FL18">
        <v>14.9123</v>
      </c>
      <c r="FM18">
        <v>101.05200000000001</v>
      </c>
      <c r="FN18">
        <v>100.521</v>
      </c>
    </row>
    <row r="19" spans="1:170" x14ac:dyDescent="0.25">
      <c r="A19">
        <v>3</v>
      </c>
      <c r="B19">
        <v>1608067951</v>
      </c>
      <c r="C19">
        <v>152.5</v>
      </c>
      <c r="D19" t="s">
        <v>298</v>
      </c>
      <c r="E19" t="s">
        <v>299</v>
      </c>
      <c r="F19" t="s">
        <v>285</v>
      </c>
      <c r="G19" t="s">
        <v>286</v>
      </c>
      <c r="H19">
        <v>1608067943</v>
      </c>
      <c r="I19">
        <f t="shared" si="0"/>
        <v>9.4823582136546226E-4</v>
      </c>
      <c r="J19">
        <f t="shared" si="1"/>
        <v>-1.8543722385524788</v>
      </c>
      <c r="K19">
        <f t="shared" si="2"/>
        <v>79.369932258064495</v>
      </c>
      <c r="L19">
        <f t="shared" si="3"/>
        <v>151.43620996960959</v>
      </c>
      <c r="M19">
        <f t="shared" si="4"/>
        <v>15.538565182682117</v>
      </c>
      <c r="N19">
        <f t="shared" si="5"/>
        <v>8.1439892492323871</v>
      </c>
      <c r="O19">
        <f t="shared" si="6"/>
        <v>3.8982339530871081E-2</v>
      </c>
      <c r="P19">
        <f t="shared" si="7"/>
        <v>2.9733516002115126</v>
      </c>
      <c r="Q19">
        <f t="shared" si="8"/>
        <v>3.8700621013495723E-2</v>
      </c>
      <c r="R19">
        <f t="shared" si="9"/>
        <v>2.4213029561636575E-2</v>
      </c>
      <c r="S19">
        <f t="shared" si="10"/>
        <v>231.29056755950097</v>
      </c>
      <c r="T19">
        <f t="shared" si="11"/>
        <v>29.081494358850708</v>
      </c>
      <c r="U19">
        <f t="shared" si="12"/>
        <v>28.844041935483901</v>
      </c>
      <c r="V19">
        <f t="shared" si="13"/>
        <v>3.9856204118492626</v>
      </c>
      <c r="W19">
        <f t="shared" si="14"/>
        <v>40.607728408125986</v>
      </c>
      <c r="X19">
        <f t="shared" si="15"/>
        <v>1.539221802390488</v>
      </c>
      <c r="Y19">
        <f t="shared" si="16"/>
        <v>3.7904651718525462</v>
      </c>
      <c r="Z19">
        <f t="shared" si="17"/>
        <v>2.4463986094587744</v>
      </c>
      <c r="AA19">
        <f t="shared" si="18"/>
        <v>-41.817199722216884</v>
      </c>
      <c r="AB19">
        <f t="shared" si="19"/>
        <v>-138.4706992812462</v>
      </c>
      <c r="AC19">
        <f t="shared" si="20"/>
        <v>-10.19309075835667</v>
      </c>
      <c r="AD19">
        <f t="shared" si="21"/>
        <v>40.809577797681214</v>
      </c>
      <c r="AE19">
        <v>14</v>
      </c>
      <c r="AF19">
        <v>3</v>
      </c>
      <c r="AG19">
        <f t="shared" si="22"/>
        <v>1</v>
      </c>
      <c r="AH19">
        <f t="shared" si="23"/>
        <v>0</v>
      </c>
      <c r="AI19">
        <f t="shared" si="24"/>
        <v>54032.124900510309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667.28768000000002</v>
      </c>
      <c r="AR19">
        <v>741.45</v>
      </c>
      <c r="AS19">
        <f t="shared" si="27"/>
        <v>0.10002335963315123</v>
      </c>
      <c r="AT19">
        <v>0.5</v>
      </c>
      <c r="AU19">
        <f t="shared" si="28"/>
        <v>1180.1838115307326</v>
      </c>
      <c r="AV19">
        <f t="shared" si="29"/>
        <v>-1.8543722385524788</v>
      </c>
      <c r="AW19">
        <f t="shared" si="30"/>
        <v>59.022974906980821</v>
      </c>
      <c r="AX19">
        <f t="shared" si="31"/>
        <v>0.3070739766673411</v>
      </c>
      <c r="AY19">
        <f t="shared" si="32"/>
        <v>-1.081716887033416E-3</v>
      </c>
      <c r="AZ19">
        <f t="shared" si="33"/>
        <v>3.3995953874165488</v>
      </c>
      <c r="BA19" t="s">
        <v>301</v>
      </c>
      <c r="BB19">
        <v>513.77</v>
      </c>
      <c r="BC19">
        <f t="shared" si="34"/>
        <v>227.68000000000006</v>
      </c>
      <c r="BD19">
        <f t="shared" si="35"/>
        <v>0.32573049894588896</v>
      </c>
      <c r="BE19">
        <f t="shared" si="36"/>
        <v>0.91715636154582281</v>
      </c>
      <c r="BF19">
        <f t="shared" si="37"/>
        <v>2.8553536502295103</v>
      </c>
      <c r="BG19">
        <f t="shared" si="38"/>
        <v>0.98980089313547104</v>
      </c>
      <c r="BH19">
        <f t="shared" si="39"/>
        <v>1399.99870967742</v>
      </c>
      <c r="BI19">
        <f t="shared" si="40"/>
        <v>1180.1838115307326</v>
      </c>
      <c r="BJ19">
        <f t="shared" si="41"/>
        <v>0.8429892137562498</v>
      </c>
      <c r="BK19">
        <f t="shared" si="42"/>
        <v>0.19597842751249944</v>
      </c>
      <c r="BL19">
        <v>6</v>
      </c>
      <c r="BM19">
        <v>0.5</v>
      </c>
      <c r="BN19" t="s">
        <v>290</v>
      </c>
      <c r="BO19">
        <v>2</v>
      </c>
      <c r="BP19">
        <v>1608067943</v>
      </c>
      <c r="BQ19">
        <v>79.369932258064495</v>
      </c>
      <c r="BR19">
        <v>77.235012903225794</v>
      </c>
      <c r="BS19">
        <v>15.0009935483871</v>
      </c>
      <c r="BT19">
        <v>13.8801870967742</v>
      </c>
      <c r="BU19">
        <v>74.600932258064503</v>
      </c>
      <c r="BV19">
        <v>14.846993548387101</v>
      </c>
      <c r="BW19">
        <v>500.003193548387</v>
      </c>
      <c r="BX19">
        <v>102.508</v>
      </c>
      <c r="BY19">
        <v>9.9990425806451594E-2</v>
      </c>
      <c r="BZ19">
        <v>27.9802161290323</v>
      </c>
      <c r="CA19">
        <v>28.844041935483901</v>
      </c>
      <c r="CB19">
        <v>999.9</v>
      </c>
      <c r="CC19">
        <v>0</v>
      </c>
      <c r="CD19">
        <v>0</v>
      </c>
      <c r="CE19">
        <v>10001.0267741935</v>
      </c>
      <c r="CF19">
        <v>0</v>
      </c>
      <c r="CG19">
        <v>507.93667741935502</v>
      </c>
      <c r="CH19">
        <v>1399.99870967742</v>
      </c>
      <c r="CI19">
        <v>0.90000196774193597</v>
      </c>
      <c r="CJ19">
        <v>9.9998096774193496E-2</v>
      </c>
      <c r="CK19">
        <v>0</v>
      </c>
      <c r="CL19">
        <v>667.49348387096802</v>
      </c>
      <c r="CM19">
        <v>4.9993800000000004</v>
      </c>
      <c r="CN19">
        <v>9449.9961290322608</v>
      </c>
      <c r="CO19">
        <v>11164.325806451599</v>
      </c>
      <c r="CP19">
        <v>47.561999999999998</v>
      </c>
      <c r="CQ19">
        <v>49.436999999999998</v>
      </c>
      <c r="CR19">
        <v>48.375</v>
      </c>
      <c r="CS19">
        <v>49.186999999999998</v>
      </c>
      <c r="CT19">
        <v>49.186999999999998</v>
      </c>
      <c r="CU19">
        <v>1255.50225806452</v>
      </c>
      <c r="CV19">
        <v>139.496451612903</v>
      </c>
      <c r="CW19">
        <v>0</v>
      </c>
      <c r="CX19">
        <v>71</v>
      </c>
      <c r="CY19">
        <v>0</v>
      </c>
      <c r="CZ19">
        <v>667.28768000000002</v>
      </c>
      <c r="DA19">
        <v>-18.6599999784058</v>
      </c>
      <c r="DB19">
        <v>-260.88461498667903</v>
      </c>
      <c r="DC19">
        <v>9447.1236000000008</v>
      </c>
      <c r="DD19">
        <v>15</v>
      </c>
      <c r="DE19">
        <v>0</v>
      </c>
      <c r="DF19" t="s">
        <v>291</v>
      </c>
      <c r="DG19">
        <v>1607992578</v>
      </c>
      <c r="DH19">
        <v>1607992562.5999999</v>
      </c>
      <c r="DI19">
        <v>0</v>
      </c>
      <c r="DJ19">
        <v>1.9490000000000001</v>
      </c>
      <c r="DK19">
        <v>8.9999999999999993E-3</v>
      </c>
      <c r="DL19">
        <v>4.7690000000000001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-1.85165904916088</v>
      </c>
      <c r="DS19">
        <v>-0.17461492037075599</v>
      </c>
      <c r="DT19">
        <v>3.02323130632524E-2</v>
      </c>
      <c r="DU19">
        <v>1</v>
      </c>
      <c r="DV19">
        <v>2.1348386666666701</v>
      </c>
      <c r="DW19">
        <v>0.12640391546163399</v>
      </c>
      <c r="DX19">
        <v>3.2094107738891202E-2</v>
      </c>
      <c r="DY19">
        <v>1</v>
      </c>
      <c r="DZ19">
        <v>1.12012333333333</v>
      </c>
      <c r="EA19">
        <v>0.14863074527252301</v>
      </c>
      <c r="EB19">
        <v>1.0738383594481199E-2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4.7690000000000001</v>
      </c>
      <c r="EJ19">
        <v>0.154</v>
      </c>
      <c r="EK19">
        <v>4.7690000000000001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1256.2</v>
      </c>
      <c r="EX19">
        <v>1256.5</v>
      </c>
      <c r="EY19">
        <v>2</v>
      </c>
      <c r="EZ19">
        <v>464.435</v>
      </c>
      <c r="FA19">
        <v>517.73900000000003</v>
      </c>
      <c r="FB19">
        <v>24.548200000000001</v>
      </c>
      <c r="FC19">
        <v>32.145600000000002</v>
      </c>
      <c r="FD19">
        <v>29.9998</v>
      </c>
      <c r="FE19">
        <v>31.962399999999999</v>
      </c>
      <c r="FF19">
        <v>31.9986</v>
      </c>
      <c r="FG19">
        <v>6.5647799999999998</v>
      </c>
      <c r="FH19">
        <v>0</v>
      </c>
      <c r="FI19">
        <v>100</v>
      </c>
      <c r="FJ19">
        <v>24.553100000000001</v>
      </c>
      <c r="FK19">
        <v>77.543300000000002</v>
      </c>
      <c r="FL19">
        <v>14.913600000000001</v>
      </c>
      <c r="FM19">
        <v>101.05800000000001</v>
      </c>
      <c r="FN19">
        <v>100.526</v>
      </c>
    </row>
    <row r="20" spans="1:170" x14ac:dyDescent="0.25">
      <c r="A20">
        <v>4</v>
      </c>
      <c r="B20">
        <v>1608068070</v>
      </c>
      <c r="C20">
        <v>271.5</v>
      </c>
      <c r="D20" t="s">
        <v>302</v>
      </c>
      <c r="E20" t="s">
        <v>303</v>
      </c>
      <c r="F20" t="s">
        <v>285</v>
      </c>
      <c r="G20" t="s">
        <v>286</v>
      </c>
      <c r="H20">
        <v>1608068062.25</v>
      </c>
      <c r="I20">
        <f t="shared" si="0"/>
        <v>1.2913270082113455E-3</v>
      </c>
      <c r="J20">
        <f t="shared" si="1"/>
        <v>-1.3082940578854048</v>
      </c>
      <c r="K20">
        <f t="shared" si="2"/>
        <v>99.927539999999993</v>
      </c>
      <c r="L20">
        <f t="shared" si="3"/>
        <v>134.55817409471479</v>
      </c>
      <c r="M20">
        <f t="shared" si="4"/>
        <v>13.806329017121715</v>
      </c>
      <c r="N20">
        <f t="shared" si="5"/>
        <v>10.253056006396719</v>
      </c>
      <c r="O20">
        <f t="shared" si="6"/>
        <v>5.3911519275106151E-2</v>
      </c>
      <c r="P20">
        <f t="shared" si="7"/>
        <v>2.9727133384622104</v>
      </c>
      <c r="Q20">
        <f t="shared" si="8"/>
        <v>5.3374190688044588E-2</v>
      </c>
      <c r="R20">
        <f t="shared" si="9"/>
        <v>3.3406699597130746E-2</v>
      </c>
      <c r="S20">
        <f t="shared" si="10"/>
        <v>231.29047778079783</v>
      </c>
      <c r="T20">
        <f t="shared" si="11"/>
        <v>29.014194162193647</v>
      </c>
      <c r="U20">
        <f t="shared" si="12"/>
        <v>28.8699266666667</v>
      </c>
      <c r="V20">
        <f t="shared" si="13"/>
        <v>3.9916010169704661</v>
      </c>
      <c r="W20">
        <f t="shared" si="14"/>
        <v>41.542980433861288</v>
      </c>
      <c r="X20">
        <f t="shared" si="15"/>
        <v>1.5765510822426654</v>
      </c>
      <c r="Y20">
        <f t="shared" si="16"/>
        <v>3.794987903558392</v>
      </c>
      <c r="Z20">
        <f t="shared" si="17"/>
        <v>2.4150499347278007</v>
      </c>
      <c r="AA20">
        <f t="shared" si="18"/>
        <v>-56.947521062120337</v>
      </c>
      <c r="AB20">
        <f t="shared" si="19"/>
        <v>-139.31135144945006</v>
      </c>
      <c r="AC20">
        <f t="shared" si="20"/>
        <v>-10.25954039677449</v>
      </c>
      <c r="AD20">
        <f t="shared" si="21"/>
        <v>24.772064872452944</v>
      </c>
      <c r="AE20">
        <v>13</v>
      </c>
      <c r="AF20">
        <v>3</v>
      </c>
      <c r="AG20">
        <f t="shared" si="22"/>
        <v>1</v>
      </c>
      <c r="AH20">
        <f t="shared" si="23"/>
        <v>0</v>
      </c>
      <c r="AI20">
        <f t="shared" si="24"/>
        <v>54009.67714569503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645.33553846153802</v>
      </c>
      <c r="AR20">
        <v>717.28</v>
      </c>
      <c r="AS20">
        <f t="shared" si="27"/>
        <v>0.10030178108752785</v>
      </c>
      <c r="AT20">
        <v>0.5</v>
      </c>
      <c r="AU20">
        <f t="shared" si="28"/>
        <v>1180.1794518535132</v>
      </c>
      <c r="AV20">
        <f t="shared" si="29"/>
        <v>-1.3082940578854048</v>
      </c>
      <c r="AW20">
        <f t="shared" si="30"/>
        <v>59.18705051190485</v>
      </c>
      <c r="AX20">
        <f t="shared" si="31"/>
        <v>0.30426053981708673</v>
      </c>
      <c r="AY20">
        <f t="shared" si="32"/>
        <v>-6.190131313689903E-4</v>
      </c>
      <c r="AZ20">
        <f t="shared" si="33"/>
        <v>3.5478474236002682</v>
      </c>
      <c r="BA20" t="s">
        <v>305</v>
      </c>
      <c r="BB20">
        <v>499.04</v>
      </c>
      <c r="BC20">
        <f t="shared" si="34"/>
        <v>218.23999999999995</v>
      </c>
      <c r="BD20">
        <f t="shared" si="35"/>
        <v>0.32965754004060654</v>
      </c>
      <c r="BE20">
        <f t="shared" si="36"/>
        <v>0.92101453471538608</v>
      </c>
      <c r="BF20">
        <f t="shared" si="37"/>
        <v>39.900938566551105</v>
      </c>
      <c r="BG20">
        <f t="shared" si="38"/>
        <v>0.99929196782199159</v>
      </c>
      <c r="BH20">
        <f t="shared" si="39"/>
        <v>1399.9929999999999</v>
      </c>
      <c r="BI20">
        <f t="shared" si="40"/>
        <v>1180.1794518535132</v>
      </c>
      <c r="BJ20">
        <f t="shared" si="41"/>
        <v>0.84298953770019802</v>
      </c>
      <c r="BK20">
        <f t="shared" si="42"/>
        <v>0.19597907540039611</v>
      </c>
      <c r="BL20">
        <v>6</v>
      </c>
      <c r="BM20">
        <v>0.5</v>
      </c>
      <c r="BN20" t="s">
        <v>290</v>
      </c>
      <c r="BO20">
        <v>2</v>
      </c>
      <c r="BP20">
        <v>1608068062.25</v>
      </c>
      <c r="BQ20">
        <v>99.927539999999993</v>
      </c>
      <c r="BR20">
        <v>98.512433333333306</v>
      </c>
      <c r="BS20">
        <v>15.365259999999999</v>
      </c>
      <c r="BT20">
        <v>13.8394766666667</v>
      </c>
      <c r="BU20">
        <v>95.158540000000002</v>
      </c>
      <c r="BV20">
        <v>15.211259999999999</v>
      </c>
      <c r="BW20">
        <v>499.99973333333298</v>
      </c>
      <c r="BX20">
        <v>102.504933333333</v>
      </c>
      <c r="BY20">
        <v>9.9974246666666697E-2</v>
      </c>
      <c r="BZ20">
        <v>28.00067</v>
      </c>
      <c r="CA20">
        <v>28.8699266666667</v>
      </c>
      <c r="CB20">
        <v>999.9</v>
      </c>
      <c r="CC20">
        <v>0</v>
      </c>
      <c r="CD20">
        <v>0</v>
      </c>
      <c r="CE20">
        <v>9997.7150000000001</v>
      </c>
      <c r="CF20">
        <v>0</v>
      </c>
      <c r="CG20">
        <v>528.35090000000002</v>
      </c>
      <c r="CH20">
        <v>1399.9929999999999</v>
      </c>
      <c r="CI20">
        <v>0.89999340000000005</v>
      </c>
      <c r="CJ20">
        <v>0.10000658666666699</v>
      </c>
      <c r="CK20">
        <v>0</v>
      </c>
      <c r="CL20">
        <v>645.36973333333299</v>
      </c>
      <c r="CM20">
        <v>4.9993800000000004</v>
      </c>
      <c r="CN20">
        <v>9153.7516666666706</v>
      </c>
      <c r="CO20">
        <v>11164.246666666701</v>
      </c>
      <c r="CP20">
        <v>47.578800000000001</v>
      </c>
      <c r="CQ20">
        <v>49.5</v>
      </c>
      <c r="CR20">
        <v>48.436999999999998</v>
      </c>
      <c r="CS20">
        <v>49.25</v>
      </c>
      <c r="CT20">
        <v>49.199599999999997</v>
      </c>
      <c r="CU20">
        <v>1255.482</v>
      </c>
      <c r="CV20">
        <v>139.511</v>
      </c>
      <c r="CW20">
        <v>0</v>
      </c>
      <c r="CX20">
        <v>118.39999985694899</v>
      </c>
      <c r="CY20">
        <v>0</v>
      </c>
      <c r="CZ20">
        <v>645.33553846153802</v>
      </c>
      <c r="DA20">
        <v>-8.0099829149989095</v>
      </c>
      <c r="DB20">
        <v>-91.223589797884699</v>
      </c>
      <c r="DC20">
        <v>9153.3250000000007</v>
      </c>
      <c r="DD20">
        <v>15</v>
      </c>
      <c r="DE20">
        <v>0</v>
      </c>
      <c r="DF20" t="s">
        <v>291</v>
      </c>
      <c r="DG20">
        <v>1607992578</v>
      </c>
      <c r="DH20">
        <v>1607992562.5999999</v>
      </c>
      <c r="DI20">
        <v>0</v>
      </c>
      <c r="DJ20">
        <v>1.9490000000000001</v>
      </c>
      <c r="DK20">
        <v>8.9999999999999993E-3</v>
      </c>
      <c r="DL20">
        <v>4.7690000000000001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-1.3116776560005201</v>
      </c>
      <c r="DS20">
        <v>0.15254028723351401</v>
      </c>
      <c r="DT20">
        <v>1.5197985951362099E-2</v>
      </c>
      <c r="DU20">
        <v>1</v>
      </c>
      <c r="DV20">
        <v>1.41731566666667</v>
      </c>
      <c r="DW20">
        <v>-0.19653116796440401</v>
      </c>
      <c r="DX20">
        <v>1.8838841026512801E-2</v>
      </c>
      <c r="DY20">
        <v>1</v>
      </c>
      <c r="DZ20">
        <v>1.5241543333333301</v>
      </c>
      <c r="EA20">
        <v>0.198811034482761</v>
      </c>
      <c r="EB20">
        <v>1.4365164735877199E-2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4.7690000000000001</v>
      </c>
      <c r="EJ20">
        <v>0.154</v>
      </c>
      <c r="EK20">
        <v>4.7690000000000001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1258.2</v>
      </c>
      <c r="EX20">
        <v>1258.5</v>
      </c>
      <c r="EY20">
        <v>2</v>
      </c>
      <c r="EZ20">
        <v>465.399</v>
      </c>
      <c r="FA20">
        <v>517.47400000000005</v>
      </c>
      <c r="FB20">
        <v>24.5029</v>
      </c>
      <c r="FC20">
        <v>32.080500000000001</v>
      </c>
      <c r="FD20">
        <v>30.0001</v>
      </c>
      <c r="FE20">
        <v>31.908300000000001</v>
      </c>
      <c r="FF20">
        <v>31.946400000000001</v>
      </c>
      <c r="FG20">
        <v>7.5208399999999997</v>
      </c>
      <c r="FH20">
        <v>0</v>
      </c>
      <c r="FI20">
        <v>100</v>
      </c>
      <c r="FJ20">
        <v>24.4998</v>
      </c>
      <c r="FK20">
        <v>98.570300000000003</v>
      </c>
      <c r="FL20">
        <v>14.9788</v>
      </c>
      <c r="FM20">
        <v>101.068</v>
      </c>
      <c r="FN20">
        <v>100.53700000000001</v>
      </c>
    </row>
    <row r="21" spans="1:170" x14ac:dyDescent="0.25">
      <c r="A21">
        <v>5</v>
      </c>
      <c r="B21">
        <v>1608068143</v>
      </c>
      <c r="C21">
        <v>344.5</v>
      </c>
      <c r="D21" t="s">
        <v>306</v>
      </c>
      <c r="E21" t="s">
        <v>307</v>
      </c>
      <c r="F21" t="s">
        <v>285</v>
      </c>
      <c r="G21" t="s">
        <v>286</v>
      </c>
      <c r="H21">
        <v>1608068135.25</v>
      </c>
      <c r="I21">
        <f t="shared" si="0"/>
        <v>1.4773730865545384E-3</v>
      </c>
      <c r="J21">
        <f t="shared" si="1"/>
        <v>0.17616991415085687</v>
      </c>
      <c r="K21">
        <f t="shared" si="2"/>
        <v>149.121933333333</v>
      </c>
      <c r="L21">
        <f t="shared" si="3"/>
        <v>139.06009973252537</v>
      </c>
      <c r="M21">
        <f t="shared" si="4"/>
        <v>14.268098679772924</v>
      </c>
      <c r="N21">
        <f t="shared" si="5"/>
        <v>15.300481332970458</v>
      </c>
      <c r="O21">
        <f t="shared" si="6"/>
        <v>6.2482793926472574E-2</v>
      </c>
      <c r="P21">
        <f t="shared" si="7"/>
        <v>2.9732708966130357</v>
      </c>
      <c r="Q21">
        <f t="shared" si="8"/>
        <v>6.176239095485108E-2</v>
      </c>
      <c r="R21">
        <f t="shared" si="9"/>
        <v>3.8665527519721903E-2</v>
      </c>
      <c r="S21">
        <f t="shared" si="10"/>
        <v>231.29119637963996</v>
      </c>
      <c r="T21">
        <f t="shared" si="11"/>
        <v>28.93925398788647</v>
      </c>
      <c r="U21">
        <f t="shared" si="12"/>
        <v>28.844049999999999</v>
      </c>
      <c r="V21">
        <f t="shared" si="13"/>
        <v>3.9856222739188087</v>
      </c>
      <c r="W21">
        <f t="shared" si="14"/>
        <v>42.177198820109858</v>
      </c>
      <c r="X21">
        <f t="shared" si="15"/>
        <v>1.5980929405469473</v>
      </c>
      <c r="Y21">
        <f t="shared" si="16"/>
        <v>3.7889973380237505</v>
      </c>
      <c r="Z21">
        <f t="shared" si="17"/>
        <v>2.3875293333718615</v>
      </c>
      <c r="AA21">
        <f t="shared" si="18"/>
        <v>-65.15215311705515</v>
      </c>
      <c r="AB21">
        <f t="shared" si="19"/>
        <v>-139.53304037711678</v>
      </c>
      <c r="AC21">
        <f t="shared" si="20"/>
        <v>-10.271231676082753</v>
      </c>
      <c r="AD21">
        <f t="shared" si="21"/>
        <v>16.334771209385281</v>
      </c>
      <c r="AE21">
        <v>12</v>
      </c>
      <c r="AF21">
        <v>2</v>
      </c>
      <c r="AG21">
        <f t="shared" si="22"/>
        <v>1</v>
      </c>
      <c r="AH21">
        <f t="shared" si="23"/>
        <v>0</v>
      </c>
      <c r="AI21">
        <f t="shared" si="24"/>
        <v>54030.861502385305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636.52283999999997</v>
      </c>
      <c r="AR21">
        <v>712.66</v>
      </c>
      <c r="AS21">
        <f t="shared" si="27"/>
        <v>0.10683518087166388</v>
      </c>
      <c r="AT21">
        <v>0.5</v>
      </c>
      <c r="AU21">
        <f t="shared" si="28"/>
        <v>1180.1853718533946</v>
      </c>
      <c r="AV21">
        <f t="shared" si="29"/>
        <v>0.17616991415085687</v>
      </c>
      <c r="AW21">
        <f t="shared" si="30"/>
        <v>63.042658832024657</v>
      </c>
      <c r="AX21">
        <f t="shared" si="31"/>
        <v>0.31578873516122691</v>
      </c>
      <c r="AY21">
        <f t="shared" si="32"/>
        <v>6.3881269158853221E-4</v>
      </c>
      <c r="AZ21">
        <f t="shared" si="33"/>
        <v>3.5773300030870265</v>
      </c>
      <c r="BA21" t="s">
        <v>309</v>
      </c>
      <c r="BB21">
        <v>487.61</v>
      </c>
      <c r="BC21">
        <f t="shared" si="34"/>
        <v>225.04999999999995</v>
      </c>
      <c r="BD21">
        <f t="shared" si="35"/>
        <v>0.33831219728949125</v>
      </c>
      <c r="BE21">
        <f t="shared" si="36"/>
        <v>0.91888540874473335</v>
      </c>
      <c r="BF21">
        <f t="shared" si="37"/>
        <v>-27.028483888586305</v>
      </c>
      <c r="BG21">
        <f t="shared" si="38"/>
        <v>1.0011061492473836</v>
      </c>
      <c r="BH21">
        <f t="shared" si="39"/>
        <v>1400.00033333333</v>
      </c>
      <c r="BI21">
        <f t="shared" si="40"/>
        <v>1180.1853718533946</v>
      </c>
      <c r="BJ21">
        <f t="shared" si="41"/>
        <v>0.84298935061210511</v>
      </c>
      <c r="BK21">
        <f t="shared" si="42"/>
        <v>0.19597870122421029</v>
      </c>
      <c r="BL21">
        <v>6</v>
      </c>
      <c r="BM21">
        <v>0.5</v>
      </c>
      <c r="BN21" t="s">
        <v>290</v>
      </c>
      <c r="BO21">
        <v>2</v>
      </c>
      <c r="BP21">
        <v>1608068135.25</v>
      </c>
      <c r="BQ21">
        <v>149.121933333333</v>
      </c>
      <c r="BR21">
        <v>149.5977</v>
      </c>
      <c r="BS21">
        <v>15.5753733333333</v>
      </c>
      <c r="BT21">
        <v>13.830166666666701</v>
      </c>
      <c r="BU21">
        <v>144.352933333333</v>
      </c>
      <c r="BV21">
        <v>15.4213733333333</v>
      </c>
      <c r="BW21">
        <v>500.00810000000001</v>
      </c>
      <c r="BX21">
        <v>102.50383333333301</v>
      </c>
      <c r="BY21">
        <v>9.9995566666666702E-2</v>
      </c>
      <c r="BZ21">
        <v>27.973573333333299</v>
      </c>
      <c r="CA21">
        <v>28.844049999999999</v>
      </c>
      <c r="CB21">
        <v>999.9</v>
      </c>
      <c r="CC21">
        <v>0</v>
      </c>
      <c r="CD21">
        <v>0</v>
      </c>
      <c r="CE21">
        <v>10000.9766666667</v>
      </c>
      <c r="CF21">
        <v>0</v>
      </c>
      <c r="CG21">
        <v>523.90453333333301</v>
      </c>
      <c r="CH21">
        <v>1400.00033333333</v>
      </c>
      <c r="CI21">
        <v>0.89999549999999995</v>
      </c>
      <c r="CJ21">
        <v>0.100004466666667</v>
      </c>
      <c r="CK21">
        <v>0</v>
      </c>
      <c r="CL21">
        <v>636.66433333333305</v>
      </c>
      <c r="CM21">
        <v>4.9993800000000004</v>
      </c>
      <c r="CN21">
        <v>9034.9159999999993</v>
      </c>
      <c r="CO21">
        <v>11164.33</v>
      </c>
      <c r="CP21">
        <v>47.678733333333298</v>
      </c>
      <c r="CQ21">
        <v>49.578800000000001</v>
      </c>
      <c r="CR21">
        <v>48.5</v>
      </c>
      <c r="CS21">
        <v>49.311999999999998</v>
      </c>
      <c r="CT21">
        <v>49.283066666666599</v>
      </c>
      <c r="CU21">
        <v>1255.4973333333301</v>
      </c>
      <c r="CV21">
        <v>139.50299999999999</v>
      </c>
      <c r="CW21">
        <v>0</v>
      </c>
      <c r="CX21">
        <v>72.599999904632597</v>
      </c>
      <c r="CY21">
        <v>0</v>
      </c>
      <c r="CZ21">
        <v>636.52283999999997</v>
      </c>
      <c r="DA21">
        <v>-8.5997692388838001</v>
      </c>
      <c r="DB21">
        <v>-115.806153714313</v>
      </c>
      <c r="DC21">
        <v>9033.3176000000003</v>
      </c>
      <c r="DD21">
        <v>15</v>
      </c>
      <c r="DE21">
        <v>0</v>
      </c>
      <c r="DF21" t="s">
        <v>291</v>
      </c>
      <c r="DG21">
        <v>1607992578</v>
      </c>
      <c r="DH21">
        <v>1607992562.5999999</v>
      </c>
      <c r="DI21">
        <v>0</v>
      </c>
      <c r="DJ21">
        <v>1.9490000000000001</v>
      </c>
      <c r="DK21">
        <v>8.9999999999999993E-3</v>
      </c>
      <c r="DL21">
        <v>4.7690000000000001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0.18463839195901999</v>
      </c>
      <c r="DS21">
        <v>-0.27273660589576298</v>
      </c>
      <c r="DT21">
        <v>3.79205698680012E-2</v>
      </c>
      <c r="DU21">
        <v>1</v>
      </c>
      <c r="DV21">
        <v>-0.47973633333333299</v>
      </c>
      <c r="DW21">
        <v>0.181036885428254</v>
      </c>
      <c r="DX21">
        <v>3.3636704598135399E-2</v>
      </c>
      <c r="DY21">
        <v>1</v>
      </c>
      <c r="DZ21">
        <v>1.74388233333333</v>
      </c>
      <c r="EA21">
        <v>0.163547853170186</v>
      </c>
      <c r="EB21">
        <v>1.1807586454855599E-2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4.7690000000000001</v>
      </c>
      <c r="EJ21">
        <v>0.154</v>
      </c>
      <c r="EK21">
        <v>4.7690000000000001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1259.4000000000001</v>
      </c>
      <c r="EX21">
        <v>1259.7</v>
      </c>
      <c r="EY21">
        <v>2</v>
      </c>
      <c r="EZ21">
        <v>466.17700000000002</v>
      </c>
      <c r="FA21">
        <v>517.34100000000001</v>
      </c>
      <c r="FB21">
        <v>24.467400000000001</v>
      </c>
      <c r="FC21">
        <v>32.052199999999999</v>
      </c>
      <c r="FD21">
        <v>29.9998</v>
      </c>
      <c r="FE21">
        <v>31.882999999999999</v>
      </c>
      <c r="FF21">
        <v>31.9224</v>
      </c>
      <c r="FG21">
        <v>9.8652200000000008</v>
      </c>
      <c r="FH21">
        <v>0</v>
      </c>
      <c r="FI21">
        <v>100</v>
      </c>
      <c r="FJ21">
        <v>24.485600000000002</v>
      </c>
      <c r="FK21">
        <v>150.08199999999999</v>
      </c>
      <c r="FL21">
        <v>15.3291</v>
      </c>
      <c r="FM21">
        <v>101.07299999999999</v>
      </c>
      <c r="FN21">
        <v>100.539</v>
      </c>
    </row>
    <row r="22" spans="1:170" x14ac:dyDescent="0.25">
      <c r="A22">
        <v>6</v>
      </c>
      <c r="B22">
        <v>1608068217</v>
      </c>
      <c r="C22">
        <v>418.5</v>
      </c>
      <c r="D22" t="s">
        <v>310</v>
      </c>
      <c r="E22" t="s">
        <v>311</v>
      </c>
      <c r="F22" t="s">
        <v>285</v>
      </c>
      <c r="G22" t="s">
        <v>286</v>
      </c>
      <c r="H22">
        <v>1608068209.25</v>
      </c>
      <c r="I22">
        <f t="shared" si="0"/>
        <v>1.6040358352832223E-3</v>
      </c>
      <c r="J22">
        <f t="shared" si="1"/>
        <v>1.5282684732072844</v>
      </c>
      <c r="K22">
        <f t="shared" si="2"/>
        <v>199.13116666666701</v>
      </c>
      <c r="L22">
        <f t="shared" si="3"/>
        <v>156.26092563212029</v>
      </c>
      <c r="M22">
        <f t="shared" si="4"/>
        <v>16.033216189890112</v>
      </c>
      <c r="N22">
        <f t="shared" si="5"/>
        <v>20.431934806454468</v>
      </c>
      <c r="O22">
        <f t="shared" si="6"/>
        <v>6.8415708108604284E-2</v>
      </c>
      <c r="P22">
        <f t="shared" si="7"/>
        <v>2.9742440452793892</v>
      </c>
      <c r="Q22">
        <f t="shared" si="8"/>
        <v>6.7553298566261605E-2</v>
      </c>
      <c r="R22">
        <f t="shared" si="9"/>
        <v>4.2297389873731224E-2</v>
      </c>
      <c r="S22">
        <f t="shared" si="10"/>
        <v>231.29071436856108</v>
      </c>
      <c r="T22">
        <f t="shared" si="11"/>
        <v>28.902998047035812</v>
      </c>
      <c r="U22">
        <f t="shared" si="12"/>
        <v>28.827633333333299</v>
      </c>
      <c r="V22">
        <f t="shared" si="13"/>
        <v>3.9818332917421886</v>
      </c>
      <c r="W22">
        <f t="shared" si="14"/>
        <v>42.550420186319002</v>
      </c>
      <c r="X22">
        <f t="shared" si="15"/>
        <v>1.6119049824910154</v>
      </c>
      <c r="Y22">
        <f t="shared" si="16"/>
        <v>3.788223419258459</v>
      </c>
      <c r="Z22">
        <f t="shared" si="17"/>
        <v>2.3699283092511729</v>
      </c>
      <c r="AA22">
        <f t="shared" si="18"/>
        <v>-70.737980335990102</v>
      </c>
      <c r="AB22">
        <f t="shared" si="19"/>
        <v>-137.5080893991813</v>
      </c>
      <c r="AC22">
        <f t="shared" si="20"/>
        <v>-10.117856458125008</v>
      </c>
      <c r="AD22">
        <f t="shared" si="21"/>
        <v>12.926788175264676</v>
      </c>
      <c r="AE22">
        <v>12</v>
      </c>
      <c r="AF22">
        <v>2</v>
      </c>
      <c r="AG22">
        <f t="shared" si="22"/>
        <v>1</v>
      </c>
      <c r="AH22">
        <f t="shared" si="23"/>
        <v>0</v>
      </c>
      <c r="AI22">
        <f t="shared" si="24"/>
        <v>54060.058914000576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629.63342307692301</v>
      </c>
      <c r="AR22">
        <v>712.88</v>
      </c>
      <c r="AS22">
        <f t="shared" si="27"/>
        <v>0.11677502093350489</v>
      </c>
      <c r="AT22">
        <v>0.5</v>
      </c>
      <c r="AU22">
        <f t="shared" si="28"/>
        <v>1180.1831018533906</v>
      </c>
      <c r="AV22">
        <f t="shared" si="29"/>
        <v>1.5282684732072844</v>
      </c>
      <c r="AW22">
        <f t="shared" si="30"/>
        <v>68.907953212149209</v>
      </c>
      <c r="AX22">
        <f t="shared" si="31"/>
        <v>0.32109190887666927</v>
      </c>
      <c r="AY22">
        <f t="shared" si="32"/>
        <v>1.7844823821965971E-3</v>
      </c>
      <c r="AZ22">
        <f t="shared" si="33"/>
        <v>3.5759174054539331</v>
      </c>
      <c r="BA22" t="s">
        <v>313</v>
      </c>
      <c r="BB22">
        <v>483.98</v>
      </c>
      <c r="BC22">
        <f t="shared" si="34"/>
        <v>228.89999999999998</v>
      </c>
      <c r="BD22">
        <f t="shared" si="35"/>
        <v>0.36368098262593707</v>
      </c>
      <c r="BE22">
        <f t="shared" si="36"/>
        <v>0.91760555775530039</v>
      </c>
      <c r="BF22">
        <f t="shared" si="37"/>
        <v>-32.055850118484848</v>
      </c>
      <c r="BG22">
        <f t="shared" si="38"/>
        <v>1.0010197596556982</v>
      </c>
      <c r="BH22">
        <f t="shared" si="39"/>
        <v>1399.9976666666701</v>
      </c>
      <c r="BI22">
        <f t="shared" si="40"/>
        <v>1180.1831018533906</v>
      </c>
      <c r="BJ22">
        <f t="shared" si="41"/>
        <v>0.84298933487750172</v>
      </c>
      <c r="BK22">
        <f t="shared" si="42"/>
        <v>0.19597866975500333</v>
      </c>
      <c r="BL22">
        <v>6</v>
      </c>
      <c r="BM22">
        <v>0.5</v>
      </c>
      <c r="BN22" t="s">
        <v>290</v>
      </c>
      <c r="BO22">
        <v>2</v>
      </c>
      <c r="BP22">
        <v>1608068209.25</v>
      </c>
      <c r="BQ22">
        <v>199.13116666666701</v>
      </c>
      <c r="BR22">
        <v>201.34833333333299</v>
      </c>
      <c r="BS22">
        <v>15.7097466666667</v>
      </c>
      <c r="BT22">
        <v>13.815186666666699</v>
      </c>
      <c r="BU22">
        <v>194.36216666666701</v>
      </c>
      <c r="BV22">
        <v>15.5557466666667</v>
      </c>
      <c r="BW22">
        <v>500.011666666667</v>
      </c>
      <c r="BX22">
        <v>102.50539999999999</v>
      </c>
      <c r="BY22">
        <v>0.10000903</v>
      </c>
      <c r="BZ22">
        <v>27.97007</v>
      </c>
      <c r="CA22">
        <v>28.827633333333299</v>
      </c>
      <c r="CB22">
        <v>999.9</v>
      </c>
      <c r="CC22">
        <v>0</v>
      </c>
      <c r="CD22">
        <v>0</v>
      </c>
      <c r="CE22">
        <v>10006.331</v>
      </c>
      <c r="CF22">
        <v>0</v>
      </c>
      <c r="CG22">
        <v>512.62276666666696</v>
      </c>
      <c r="CH22">
        <v>1399.9976666666701</v>
      </c>
      <c r="CI22">
        <v>0.89999689999999999</v>
      </c>
      <c r="CJ22">
        <v>0.10000305333333299</v>
      </c>
      <c r="CK22">
        <v>0</v>
      </c>
      <c r="CL22">
        <v>629.68899999999996</v>
      </c>
      <c r="CM22">
        <v>4.9993800000000004</v>
      </c>
      <c r="CN22">
        <v>8941.2736666666697</v>
      </c>
      <c r="CO22">
        <v>11164.3</v>
      </c>
      <c r="CP22">
        <v>47.722700000000003</v>
      </c>
      <c r="CQ22">
        <v>49.625</v>
      </c>
      <c r="CR22">
        <v>48.561999999999998</v>
      </c>
      <c r="CS22">
        <v>49.375</v>
      </c>
      <c r="CT22">
        <v>49.311999999999998</v>
      </c>
      <c r="CU22">
        <v>1255.4956666666701</v>
      </c>
      <c r="CV22">
        <v>139.50200000000001</v>
      </c>
      <c r="CW22">
        <v>0</v>
      </c>
      <c r="CX22">
        <v>73.5</v>
      </c>
      <c r="CY22">
        <v>0</v>
      </c>
      <c r="CZ22">
        <v>629.63342307692301</v>
      </c>
      <c r="DA22">
        <v>-6.2993162381687702</v>
      </c>
      <c r="DB22">
        <v>-93.164444445942607</v>
      </c>
      <c r="DC22">
        <v>8940.5392307692291</v>
      </c>
      <c r="DD22">
        <v>15</v>
      </c>
      <c r="DE22">
        <v>0</v>
      </c>
      <c r="DF22" t="s">
        <v>291</v>
      </c>
      <c r="DG22">
        <v>1607992578</v>
      </c>
      <c r="DH22">
        <v>1607992562.5999999</v>
      </c>
      <c r="DI22">
        <v>0</v>
      </c>
      <c r="DJ22">
        <v>1.9490000000000001</v>
      </c>
      <c r="DK22">
        <v>8.9999999999999993E-3</v>
      </c>
      <c r="DL22">
        <v>4.7690000000000001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1.5325573421927201</v>
      </c>
      <c r="DS22">
        <v>-0.227021277796327</v>
      </c>
      <c r="DT22">
        <v>2.57507989129027E-2</v>
      </c>
      <c r="DU22">
        <v>1</v>
      </c>
      <c r="DV22">
        <v>-2.2197416666666698</v>
      </c>
      <c r="DW22">
        <v>0.197348609566182</v>
      </c>
      <c r="DX22">
        <v>2.69574595839857E-2</v>
      </c>
      <c r="DY22">
        <v>1</v>
      </c>
      <c r="DZ22">
        <v>1.89412166666667</v>
      </c>
      <c r="EA22">
        <v>4.7389454949944197E-2</v>
      </c>
      <c r="EB22">
        <v>3.4610962457323098E-3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4.7690000000000001</v>
      </c>
      <c r="EJ22">
        <v>0.154</v>
      </c>
      <c r="EK22">
        <v>4.7690000000000001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1260.7</v>
      </c>
      <c r="EX22">
        <v>1260.9000000000001</v>
      </c>
      <c r="EY22">
        <v>2</v>
      </c>
      <c r="EZ22">
        <v>466.78800000000001</v>
      </c>
      <c r="FA22">
        <v>517.26199999999994</v>
      </c>
      <c r="FB22">
        <v>24.583600000000001</v>
      </c>
      <c r="FC22">
        <v>32.034500000000001</v>
      </c>
      <c r="FD22">
        <v>29.9998</v>
      </c>
      <c r="FE22">
        <v>31.863900000000001</v>
      </c>
      <c r="FF22">
        <v>31.902699999999999</v>
      </c>
      <c r="FG22">
        <v>12.1958</v>
      </c>
      <c r="FH22">
        <v>0</v>
      </c>
      <c r="FI22">
        <v>100</v>
      </c>
      <c r="FJ22">
        <v>24.6065</v>
      </c>
      <c r="FK22">
        <v>201.67099999999999</v>
      </c>
      <c r="FL22">
        <v>15.532999999999999</v>
      </c>
      <c r="FM22">
        <v>101.07</v>
      </c>
      <c r="FN22">
        <v>100.539</v>
      </c>
    </row>
    <row r="23" spans="1:170" x14ac:dyDescent="0.25">
      <c r="A23">
        <v>7</v>
      </c>
      <c r="B23">
        <v>1608068292</v>
      </c>
      <c r="C23">
        <v>493.5</v>
      </c>
      <c r="D23" t="s">
        <v>314</v>
      </c>
      <c r="E23" t="s">
        <v>315</v>
      </c>
      <c r="F23" t="s">
        <v>285</v>
      </c>
      <c r="G23" t="s">
        <v>286</v>
      </c>
      <c r="H23">
        <v>1608068284.25</v>
      </c>
      <c r="I23">
        <f t="shared" si="0"/>
        <v>1.6193954223357541E-3</v>
      </c>
      <c r="J23">
        <f t="shared" si="1"/>
        <v>2.8166189653147082</v>
      </c>
      <c r="K23">
        <f t="shared" si="2"/>
        <v>249.18389999999999</v>
      </c>
      <c r="L23">
        <f t="shared" si="3"/>
        <v>175.18881856200542</v>
      </c>
      <c r="M23">
        <f t="shared" si="4"/>
        <v>17.975423792405106</v>
      </c>
      <c r="N23">
        <f t="shared" si="5"/>
        <v>25.567763065648819</v>
      </c>
      <c r="O23">
        <f t="shared" si="6"/>
        <v>6.9088492556258999E-2</v>
      </c>
      <c r="P23">
        <f t="shared" si="7"/>
        <v>2.9735404219029005</v>
      </c>
      <c r="Q23">
        <f t="shared" si="8"/>
        <v>6.8208950483198971E-2</v>
      </c>
      <c r="R23">
        <f t="shared" si="9"/>
        <v>4.2708684453096057E-2</v>
      </c>
      <c r="S23">
        <f t="shared" si="10"/>
        <v>231.28778869626785</v>
      </c>
      <c r="T23">
        <f t="shared" si="11"/>
        <v>28.915896050637198</v>
      </c>
      <c r="U23">
        <f t="shared" si="12"/>
        <v>28.829879999999999</v>
      </c>
      <c r="V23">
        <f t="shared" si="13"/>
        <v>3.9823516389348117</v>
      </c>
      <c r="W23">
        <f t="shared" si="14"/>
        <v>42.530890691750642</v>
      </c>
      <c r="X23">
        <f t="shared" si="15"/>
        <v>1.6127306570080351</v>
      </c>
      <c r="Y23">
        <f t="shared" si="16"/>
        <v>3.7919042624725536</v>
      </c>
      <c r="Z23">
        <f t="shared" si="17"/>
        <v>2.3696209819267766</v>
      </c>
      <c r="AA23">
        <f t="shared" si="18"/>
        <v>-71.415338125006755</v>
      </c>
      <c r="AB23">
        <f t="shared" si="19"/>
        <v>-135.165498754921</v>
      </c>
      <c r="AC23">
        <f t="shared" si="20"/>
        <v>-9.9487770597448719</v>
      </c>
      <c r="AD23">
        <f t="shared" si="21"/>
        <v>14.758174756595196</v>
      </c>
      <c r="AE23">
        <v>11</v>
      </c>
      <c r="AF23">
        <v>2</v>
      </c>
      <c r="AG23">
        <f t="shared" si="22"/>
        <v>1</v>
      </c>
      <c r="AH23">
        <f t="shared" si="23"/>
        <v>0</v>
      </c>
      <c r="AI23">
        <f t="shared" si="24"/>
        <v>54036.44896834877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626.00576923076903</v>
      </c>
      <c r="AR23">
        <v>714.79</v>
      </c>
      <c r="AS23">
        <f t="shared" si="27"/>
        <v>0.12421023065408154</v>
      </c>
      <c r="AT23">
        <v>0.5</v>
      </c>
      <c r="AU23">
        <f t="shared" si="28"/>
        <v>1180.1677018534092</v>
      </c>
      <c r="AV23">
        <f t="shared" si="29"/>
        <v>2.8166189653147082</v>
      </c>
      <c r="AW23">
        <f t="shared" si="30"/>
        <v>73.294451228854641</v>
      </c>
      <c r="AX23">
        <f t="shared" si="31"/>
        <v>0.32283607772912326</v>
      </c>
      <c r="AY23">
        <f t="shared" si="32"/>
        <v>2.8761729708415215E-3</v>
      </c>
      <c r="AZ23">
        <f t="shared" si="33"/>
        <v>3.5636900348354064</v>
      </c>
      <c r="BA23" t="s">
        <v>317</v>
      </c>
      <c r="BB23">
        <v>484.03</v>
      </c>
      <c r="BC23">
        <f t="shared" si="34"/>
        <v>230.76</v>
      </c>
      <c r="BD23">
        <f t="shared" si="35"/>
        <v>0.38474705654892932</v>
      </c>
      <c r="BE23">
        <f t="shared" si="36"/>
        <v>0.9169345404150393</v>
      </c>
      <c r="BF23">
        <f t="shared" si="37"/>
        <v>-129.24916013439426</v>
      </c>
      <c r="BG23">
        <f t="shared" si="38"/>
        <v>1.0002697409278847</v>
      </c>
      <c r="BH23">
        <f t="shared" si="39"/>
        <v>1399.97933333333</v>
      </c>
      <c r="BI23">
        <f t="shared" si="40"/>
        <v>1180.1677018534092</v>
      </c>
      <c r="BJ23">
        <f t="shared" si="41"/>
        <v>0.84298937402414886</v>
      </c>
      <c r="BK23">
        <f t="shared" si="42"/>
        <v>0.19597874804829774</v>
      </c>
      <c r="BL23">
        <v>6</v>
      </c>
      <c r="BM23">
        <v>0.5</v>
      </c>
      <c r="BN23" t="s">
        <v>290</v>
      </c>
      <c r="BO23">
        <v>2</v>
      </c>
      <c r="BP23">
        <v>1608068284.25</v>
      </c>
      <c r="BQ23">
        <v>249.18389999999999</v>
      </c>
      <c r="BR23">
        <v>253.048</v>
      </c>
      <c r="BS23">
        <v>15.717703333333301</v>
      </c>
      <c r="BT23">
        <v>13.805009999999999</v>
      </c>
      <c r="BU23">
        <v>244.41493333333301</v>
      </c>
      <c r="BV23">
        <v>15.563703333333301</v>
      </c>
      <c r="BW23">
        <v>500.00976666666702</v>
      </c>
      <c r="BX23">
        <v>102.506</v>
      </c>
      <c r="BY23">
        <v>9.9999286666666701E-2</v>
      </c>
      <c r="BZ23">
        <v>27.986726666666701</v>
      </c>
      <c r="CA23">
        <v>28.829879999999999</v>
      </c>
      <c r="CB23">
        <v>999.9</v>
      </c>
      <c r="CC23">
        <v>0</v>
      </c>
      <c r="CD23">
        <v>0</v>
      </c>
      <c r="CE23">
        <v>10002.2903333333</v>
      </c>
      <c r="CF23">
        <v>0</v>
      </c>
      <c r="CG23">
        <v>507.04973333333299</v>
      </c>
      <c r="CH23">
        <v>1399.97933333333</v>
      </c>
      <c r="CI23">
        <v>0.89999830000000003</v>
      </c>
      <c r="CJ23">
        <v>0.10000164</v>
      </c>
      <c r="CK23">
        <v>0</v>
      </c>
      <c r="CL23">
        <v>626.01170000000002</v>
      </c>
      <c r="CM23">
        <v>4.9993800000000004</v>
      </c>
      <c r="CN23">
        <v>8895.0310000000009</v>
      </c>
      <c r="CO23">
        <v>11164.153333333301</v>
      </c>
      <c r="CP23">
        <v>47.7541333333333</v>
      </c>
      <c r="CQ23">
        <v>49.682866666666598</v>
      </c>
      <c r="CR23">
        <v>48.5914</v>
      </c>
      <c r="CS23">
        <v>49.3791333333333</v>
      </c>
      <c r="CT23">
        <v>49.375</v>
      </c>
      <c r="CU23">
        <v>1255.4773333333301</v>
      </c>
      <c r="CV23">
        <v>139.50200000000001</v>
      </c>
      <c r="CW23">
        <v>0</v>
      </c>
      <c r="CX23">
        <v>74.399999856948895</v>
      </c>
      <c r="CY23">
        <v>0</v>
      </c>
      <c r="CZ23">
        <v>626.00576923076903</v>
      </c>
      <c r="DA23">
        <v>-4.91131624272046</v>
      </c>
      <c r="DB23">
        <v>-73.594188060889095</v>
      </c>
      <c r="DC23">
        <v>8894.6334615384603</v>
      </c>
      <c r="DD23">
        <v>15</v>
      </c>
      <c r="DE23">
        <v>0</v>
      </c>
      <c r="DF23" t="s">
        <v>291</v>
      </c>
      <c r="DG23">
        <v>1607992578</v>
      </c>
      <c r="DH23">
        <v>1607992562.5999999</v>
      </c>
      <c r="DI23">
        <v>0</v>
      </c>
      <c r="DJ23">
        <v>1.9490000000000001</v>
      </c>
      <c r="DK23">
        <v>8.9999999999999993E-3</v>
      </c>
      <c r="DL23">
        <v>4.7690000000000001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2.8218026795893199</v>
      </c>
      <c r="DS23">
        <v>-0.19417897045694299</v>
      </c>
      <c r="DT23">
        <v>2.1444154004312901E-2</v>
      </c>
      <c r="DU23">
        <v>1</v>
      </c>
      <c r="DV23">
        <v>-3.8673980000000001</v>
      </c>
      <c r="DW23">
        <v>0.17069098998887799</v>
      </c>
      <c r="DX23">
        <v>2.05472402688699E-2</v>
      </c>
      <c r="DY23">
        <v>1</v>
      </c>
      <c r="DZ23">
        <v>1.9129033333333301</v>
      </c>
      <c r="EA23">
        <v>-3.0859888765293199E-2</v>
      </c>
      <c r="EB23">
        <v>2.2930377716518999E-3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4.7690000000000001</v>
      </c>
      <c r="EJ23">
        <v>0.154</v>
      </c>
      <c r="EK23">
        <v>4.7690000000000001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1261.9000000000001</v>
      </c>
      <c r="EX23">
        <v>1262.2</v>
      </c>
      <c r="EY23">
        <v>2</v>
      </c>
      <c r="EZ23">
        <v>467.14400000000001</v>
      </c>
      <c r="FA23">
        <v>517.20000000000005</v>
      </c>
      <c r="FB23">
        <v>24.555099999999999</v>
      </c>
      <c r="FC23">
        <v>32.011899999999997</v>
      </c>
      <c r="FD23">
        <v>29.9999</v>
      </c>
      <c r="FE23">
        <v>31.843699999999998</v>
      </c>
      <c r="FF23">
        <v>31.883099999999999</v>
      </c>
      <c r="FG23">
        <v>14.480499999999999</v>
      </c>
      <c r="FH23">
        <v>0</v>
      </c>
      <c r="FI23">
        <v>100</v>
      </c>
      <c r="FJ23">
        <v>24.565799999999999</v>
      </c>
      <c r="FK23">
        <v>253.30199999999999</v>
      </c>
      <c r="FL23">
        <v>15.6661</v>
      </c>
      <c r="FM23">
        <v>101.075</v>
      </c>
      <c r="FN23">
        <v>100.542</v>
      </c>
    </row>
    <row r="24" spans="1:170" x14ac:dyDescent="0.25">
      <c r="A24">
        <v>8</v>
      </c>
      <c r="B24">
        <v>1608068412.5</v>
      </c>
      <c r="C24">
        <v>614</v>
      </c>
      <c r="D24" t="s">
        <v>318</v>
      </c>
      <c r="E24" t="s">
        <v>319</v>
      </c>
      <c r="F24" t="s">
        <v>285</v>
      </c>
      <c r="G24" t="s">
        <v>286</v>
      </c>
      <c r="H24">
        <v>1608068404.5</v>
      </c>
      <c r="I24">
        <f t="shared" si="0"/>
        <v>1.4881911314200834E-3</v>
      </c>
      <c r="J24">
        <f t="shared" si="1"/>
        <v>6.4044416396189918</v>
      </c>
      <c r="K24">
        <f t="shared" si="2"/>
        <v>399.81693548387102</v>
      </c>
      <c r="L24">
        <f t="shared" si="3"/>
        <v>222.09591134029029</v>
      </c>
      <c r="M24">
        <f t="shared" si="4"/>
        <v>22.787896494828704</v>
      </c>
      <c r="N24">
        <f t="shared" si="5"/>
        <v>41.022758535731938</v>
      </c>
      <c r="O24">
        <f t="shared" si="6"/>
        <v>6.2441555638836577E-2</v>
      </c>
      <c r="P24">
        <f t="shared" si="7"/>
        <v>2.9740409660338267</v>
      </c>
      <c r="Q24">
        <f t="shared" si="8"/>
        <v>6.1722281346550154E-2</v>
      </c>
      <c r="R24">
        <f t="shared" si="9"/>
        <v>3.864035931759513E-2</v>
      </c>
      <c r="S24">
        <f t="shared" si="10"/>
        <v>231.29417808942955</v>
      </c>
      <c r="T24">
        <f t="shared" si="11"/>
        <v>28.961160232220958</v>
      </c>
      <c r="U24">
        <f t="shared" si="12"/>
        <v>28.922864516129</v>
      </c>
      <c r="V24">
        <f t="shared" si="13"/>
        <v>4.0038565534225858</v>
      </c>
      <c r="W24">
        <f t="shared" si="14"/>
        <v>42.100194544516945</v>
      </c>
      <c r="X24">
        <f t="shared" si="15"/>
        <v>1.5974936860351134</v>
      </c>
      <c r="Y24">
        <f t="shared" si="16"/>
        <v>3.7945042851189585</v>
      </c>
      <c r="Z24">
        <f t="shared" si="17"/>
        <v>2.4063628673874726</v>
      </c>
      <c r="AA24">
        <f t="shared" si="18"/>
        <v>-65.629228895625673</v>
      </c>
      <c r="AB24">
        <f t="shared" si="19"/>
        <v>-148.21195413378931</v>
      </c>
      <c r="AC24">
        <f t="shared" si="20"/>
        <v>-10.912908499742439</v>
      </c>
      <c r="AD24">
        <f t="shared" si="21"/>
        <v>6.5400865602721581</v>
      </c>
      <c r="AE24">
        <v>11</v>
      </c>
      <c r="AF24">
        <v>2</v>
      </c>
      <c r="AG24">
        <f t="shared" si="22"/>
        <v>1</v>
      </c>
      <c r="AH24">
        <f t="shared" si="23"/>
        <v>0</v>
      </c>
      <c r="AI24">
        <f t="shared" si="24"/>
        <v>54048.969372929518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630.76765384615396</v>
      </c>
      <c r="AR24">
        <v>739.6</v>
      </c>
      <c r="AS24">
        <f t="shared" si="27"/>
        <v>0.14715027873694708</v>
      </c>
      <c r="AT24">
        <v>0.5</v>
      </c>
      <c r="AU24">
        <f t="shared" si="28"/>
        <v>1180.2008341114497</v>
      </c>
      <c r="AV24">
        <f t="shared" si="29"/>
        <v>6.4044416396189918</v>
      </c>
      <c r="AW24">
        <f t="shared" si="30"/>
        <v>86.833440852538629</v>
      </c>
      <c r="AX24">
        <f t="shared" si="31"/>
        <v>0.34921579232017308</v>
      </c>
      <c r="AY24">
        <f t="shared" si="32"/>
        <v>5.9161025120711506E-3</v>
      </c>
      <c r="AZ24">
        <f t="shared" si="33"/>
        <v>3.4106003244997294</v>
      </c>
      <c r="BA24" t="s">
        <v>321</v>
      </c>
      <c r="BB24">
        <v>481.32</v>
      </c>
      <c r="BC24">
        <f t="shared" si="34"/>
        <v>258.28000000000003</v>
      </c>
      <c r="BD24">
        <f t="shared" si="35"/>
        <v>0.42137349447826411</v>
      </c>
      <c r="BE24">
        <f t="shared" si="36"/>
        <v>0.90711891713056869</v>
      </c>
      <c r="BF24">
        <f t="shared" si="37"/>
        <v>4.5115449617346632</v>
      </c>
      <c r="BG24">
        <f t="shared" si="38"/>
        <v>0.99052735106555212</v>
      </c>
      <c r="BH24">
        <f t="shared" si="39"/>
        <v>1400.01870967742</v>
      </c>
      <c r="BI24">
        <f t="shared" si="40"/>
        <v>1180.2008341114497</v>
      </c>
      <c r="BJ24">
        <f t="shared" si="41"/>
        <v>0.84298933003786869</v>
      </c>
      <c r="BK24">
        <f t="shared" si="42"/>
        <v>0.19597866007573742</v>
      </c>
      <c r="BL24">
        <v>6</v>
      </c>
      <c r="BM24">
        <v>0.5</v>
      </c>
      <c r="BN24" t="s">
        <v>290</v>
      </c>
      <c r="BO24">
        <v>2</v>
      </c>
      <c r="BP24">
        <v>1608068404.5</v>
      </c>
      <c r="BQ24">
        <v>399.81693548387102</v>
      </c>
      <c r="BR24">
        <v>408.21629032258102</v>
      </c>
      <c r="BS24">
        <v>15.569529032258099</v>
      </c>
      <c r="BT24">
        <v>13.811500000000001</v>
      </c>
      <c r="BU24">
        <v>395.04790322580698</v>
      </c>
      <c r="BV24">
        <v>15.4155290322581</v>
      </c>
      <c r="BW24">
        <v>499.99880645161301</v>
      </c>
      <c r="BX24">
        <v>102.503935483871</v>
      </c>
      <c r="BY24">
        <v>9.9918667741935502E-2</v>
      </c>
      <c r="BZ24">
        <v>27.9984838709677</v>
      </c>
      <c r="CA24">
        <v>28.922864516129</v>
      </c>
      <c r="CB24">
        <v>999.9</v>
      </c>
      <c r="CC24">
        <v>0</v>
      </c>
      <c r="CD24">
        <v>0</v>
      </c>
      <c r="CE24">
        <v>10005.324516129</v>
      </c>
      <c r="CF24">
        <v>0</v>
      </c>
      <c r="CG24">
        <v>497.02490322580599</v>
      </c>
      <c r="CH24">
        <v>1400.01870967742</v>
      </c>
      <c r="CI24">
        <v>0.90000080645161296</v>
      </c>
      <c r="CJ24">
        <v>9.9999109677419304E-2</v>
      </c>
      <c r="CK24">
        <v>0</v>
      </c>
      <c r="CL24">
        <v>630.74712903225804</v>
      </c>
      <c r="CM24">
        <v>4.9993800000000004</v>
      </c>
      <c r="CN24">
        <v>8969.0964516129006</v>
      </c>
      <c r="CO24">
        <v>11164.4806451613</v>
      </c>
      <c r="CP24">
        <v>47.79</v>
      </c>
      <c r="CQ24">
        <v>49.75</v>
      </c>
      <c r="CR24">
        <v>48.625</v>
      </c>
      <c r="CS24">
        <v>49.4593548387097</v>
      </c>
      <c r="CT24">
        <v>49.375</v>
      </c>
      <c r="CU24">
        <v>1255.5148387096799</v>
      </c>
      <c r="CV24">
        <v>139.50387096774199</v>
      </c>
      <c r="CW24">
        <v>0</v>
      </c>
      <c r="CX24">
        <v>119.59999990463299</v>
      </c>
      <c r="CY24">
        <v>0</v>
      </c>
      <c r="CZ24">
        <v>630.76765384615396</v>
      </c>
      <c r="DA24">
        <v>5.2136752378800097E-2</v>
      </c>
      <c r="DB24">
        <v>-18.1401709639666</v>
      </c>
      <c r="DC24">
        <v>8968.93384615385</v>
      </c>
      <c r="DD24">
        <v>15</v>
      </c>
      <c r="DE24">
        <v>0</v>
      </c>
      <c r="DF24" t="s">
        <v>291</v>
      </c>
      <c r="DG24">
        <v>1607992578</v>
      </c>
      <c r="DH24">
        <v>1607992562.5999999</v>
      </c>
      <c r="DI24">
        <v>0</v>
      </c>
      <c r="DJ24">
        <v>1.9490000000000001</v>
      </c>
      <c r="DK24">
        <v>8.9999999999999993E-3</v>
      </c>
      <c r="DL24">
        <v>4.7690000000000001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6.4086920852092897</v>
      </c>
      <c r="DS24">
        <v>-0.76871511525891401</v>
      </c>
      <c r="DT24">
        <v>5.8985984137172202E-2</v>
      </c>
      <c r="DU24">
        <v>0</v>
      </c>
      <c r="DV24">
        <v>-8.3973720000000007</v>
      </c>
      <c r="DW24">
        <v>1.06290473859843</v>
      </c>
      <c r="DX24">
        <v>7.98657152308382E-2</v>
      </c>
      <c r="DY24">
        <v>0</v>
      </c>
      <c r="DZ24">
        <v>1.757514</v>
      </c>
      <c r="EA24">
        <v>-0.153647519466069</v>
      </c>
      <c r="EB24">
        <v>1.1172072800812999E-2</v>
      </c>
      <c r="EC24">
        <v>1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4.7690000000000001</v>
      </c>
      <c r="EJ24">
        <v>0.154</v>
      </c>
      <c r="EK24">
        <v>4.7690000000000001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1263.9000000000001</v>
      </c>
      <c r="EX24">
        <v>1264.2</v>
      </c>
      <c r="EY24">
        <v>2</v>
      </c>
      <c r="EZ24">
        <v>467.255</v>
      </c>
      <c r="FA24">
        <v>517.10400000000004</v>
      </c>
      <c r="FB24">
        <v>24.5336</v>
      </c>
      <c r="FC24">
        <v>31.992999999999999</v>
      </c>
      <c r="FD24">
        <v>30.0001</v>
      </c>
      <c r="FE24">
        <v>31.821300000000001</v>
      </c>
      <c r="FF24">
        <v>31.863399999999999</v>
      </c>
      <c r="FG24">
        <v>21.040099999999999</v>
      </c>
      <c r="FH24">
        <v>0</v>
      </c>
      <c r="FI24">
        <v>100</v>
      </c>
      <c r="FJ24">
        <v>24.498899999999999</v>
      </c>
      <c r="FK24">
        <v>408.09500000000003</v>
      </c>
      <c r="FL24">
        <v>15.6691</v>
      </c>
      <c r="FM24">
        <v>101.077</v>
      </c>
      <c r="FN24">
        <v>100.542</v>
      </c>
    </row>
    <row r="25" spans="1:170" x14ac:dyDescent="0.25">
      <c r="A25">
        <v>9</v>
      </c>
      <c r="B25">
        <v>1608068533</v>
      </c>
      <c r="C25">
        <v>734.5</v>
      </c>
      <c r="D25" t="s">
        <v>322</v>
      </c>
      <c r="E25" t="s">
        <v>323</v>
      </c>
      <c r="F25" t="s">
        <v>285</v>
      </c>
      <c r="G25" t="s">
        <v>286</v>
      </c>
      <c r="H25">
        <v>1608068525</v>
      </c>
      <c r="I25">
        <f t="shared" si="0"/>
        <v>1.194874855381316E-3</v>
      </c>
      <c r="J25">
        <f t="shared" si="1"/>
        <v>7.0872804190583958</v>
      </c>
      <c r="K25">
        <f t="shared" si="2"/>
        <v>500.06777419354802</v>
      </c>
      <c r="L25">
        <f t="shared" si="3"/>
        <v>255.00383815678344</v>
      </c>
      <c r="M25">
        <f t="shared" si="4"/>
        <v>26.162220471225794</v>
      </c>
      <c r="N25">
        <f t="shared" si="5"/>
        <v>51.304652720415298</v>
      </c>
      <c r="O25">
        <f t="shared" si="6"/>
        <v>4.9607647499920977E-2</v>
      </c>
      <c r="P25">
        <f t="shared" si="7"/>
        <v>2.9746451350625382</v>
      </c>
      <c r="Q25">
        <f t="shared" si="8"/>
        <v>4.9152588495157488E-2</v>
      </c>
      <c r="R25">
        <f t="shared" si="9"/>
        <v>3.0760905022484838E-2</v>
      </c>
      <c r="S25">
        <f t="shared" si="10"/>
        <v>231.29210733314153</v>
      </c>
      <c r="T25">
        <f t="shared" si="11"/>
        <v>29.027421237204706</v>
      </c>
      <c r="U25">
        <f t="shared" si="12"/>
        <v>28.8610419354839</v>
      </c>
      <c r="V25">
        <f t="shared" si="13"/>
        <v>3.989547339648412</v>
      </c>
      <c r="W25">
        <f t="shared" si="14"/>
        <v>41.211904591960845</v>
      </c>
      <c r="X25">
        <f t="shared" si="15"/>
        <v>1.5629942363591851</v>
      </c>
      <c r="Y25">
        <f t="shared" si="16"/>
        <v>3.7925794787559428</v>
      </c>
      <c r="Z25">
        <f t="shared" si="17"/>
        <v>2.4265531032892271</v>
      </c>
      <c r="AA25">
        <f t="shared" si="18"/>
        <v>-52.693981122316032</v>
      </c>
      <c r="AB25">
        <f t="shared" si="19"/>
        <v>-139.72336156786824</v>
      </c>
      <c r="AC25">
        <f t="shared" si="20"/>
        <v>-10.282188557032189</v>
      </c>
      <c r="AD25">
        <f t="shared" si="21"/>
        <v>28.59257608592506</v>
      </c>
      <c r="AE25">
        <v>11</v>
      </c>
      <c r="AF25">
        <v>2</v>
      </c>
      <c r="AG25">
        <f t="shared" si="22"/>
        <v>1</v>
      </c>
      <c r="AH25">
        <f t="shared" si="23"/>
        <v>0</v>
      </c>
      <c r="AI25">
        <f t="shared" si="24"/>
        <v>54068.065015604931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633.32226923076905</v>
      </c>
      <c r="AR25">
        <v>750.23</v>
      </c>
      <c r="AS25">
        <f t="shared" si="27"/>
        <v>0.1558291867417072</v>
      </c>
      <c r="AT25">
        <v>0.5</v>
      </c>
      <c r="AU25">
        <f t="shared" si="28"/>
        <v>1180.1914509064202</v>
      </c>
      <c r="AV25">
        <f t="shared" si="29"/>
        <v>7.0872804190583958</v>
      </c>
      <c r="AW25">
        <f t="shared" si="30"/>
        <v>91.954136997131457</v>
      </c>
      <c r="AX25">
        <f t="shared" si="31"/>
        <v>0.35842341681884227</v>
      </c>
      <c r="AY25">
        <f t="shared" si="32"/>
        <v>6.4947326071440881E-3</v>
      </c>
      <c r="AZ25">
        <f t="shared" si="33"/>
        <v>3.3481065806486008</v>
      </c>
      <c r="BA25" t="s">
        <v>325</v>
      </c>
      <c r="BB25">
        <v>481.33</v>
      </c>
      <c r="BC25">
        <f t="shared" si="34"/>
        <v>268.90000000000003</v>
      </c>
      <c r="BD25">
        <f t="shared" si="35"/>
        <v>0.43476285150327615</v>
      </c>
      <c r="BE25">
        <f t="shared" si="36"/>
        <v>0.90329946956756269</v>
      </c>
      <c r="BF25">
        <f t="shared" si="37"/>
        <v>3.3639533854224233</v>
      </c>
      <c r="BG25">
        <f t="shared" si="38"/>
        <v>0.9863531630673017</v>
      </c>
      <c r="BH25">
        <f t="shared" si="39"/>
        <v>1400.00774193548</v>
      </c>
      <c r="BI25">
        <f t="shared" si="40"/>
        <v>1180.1914509064202</v>
      </c>
      <c r="BJ25">
        <f t="shared" si="41"/>
        <v>0.84298923181298369</v>
      </c>
      <c r="BK25">
        <f t="shared" si="42"/>
        <v>0.19597846362596738</v>
      </c>
      <c r="BL25">
        <v>6</v>
      </c>
      <c r="BM25">
        <v>0.5</v>
      </c>
      <c r="BN25" t="s">
        <v>290</v>
      </c>
      <c r="BO25">
        <v>2</v>
      </c>
      <c r="BP25">
        <v>1608068525</v>
      </c>
      <c r="BQ25">
        <v>500.06777419354802</v>
      </c>
      <c r="BR25">
        <v>509.28951612903199</v>
      </c>
      <c r="BS25">
        <v>15.234545161290299</v>
      </c>
      <c r="BT25">
        <v>13.822541935483899</v>
      </c>
      <c r="BU25">
        <v>495.29874193548397</v>
      </c>
      <c r="BV25">
        <v>15.080545161290299</v>
      </c>
      <c r="BW25">
        <v>500.00090322580598</v>
      </c>
      <c r="BX25">
        <v>102.495451612903</v>
      </c>
      <c r="BY25">
        <v>9.9947187096774207E-2</v>
      </c>
      <c r="BZ25">
        <v>27.9897806451613</v>
      </c>
      <c r="CA25">
        <v>28.8610419354839</v>
      </c>
      <c r="CB25">
        <v>999.9</v>
      </c>
      <c r="CC25">
        <v>0</v>
      </c>
      <c r="CD25">
        <v>0</v>
      </c>
      <c r="CE25">
        <v>10009.5729032258</v>
      </c>
      <c r="CF25">
        <v>0</v>
      </c>
      <c r="CG25">
        <v>461.00829032258099</v>
      </c>
      <c r="CH25">
        <v>1400.00774193548</v>
      </c>
      <c r="CI25">
        <v>0.90000080645161296</v>
      </c>
      <c r="CJ25">
        <v>9.9999109677419304E-2</v>
      </c>
      <c r="CK25">
        <v>0</v>
      </c>
      <c r="CL25">
        <v>633.34248387096795</v>
      </c>
      <c r="CM25">
        <v>4.9993800000000004</v>
      </c>
      <c r="CN25">
        <v>8995.1432258064506</v>
      </c>
      <c r="CO25">
        <v>11164.4032258065</v>
      </c>
      <c r="CP25">
        <v>47.811999999999998</v>
      </c>
      <c r="CQ25">
        <v>49.75</v>
      </c>
      <c r="CR25">
        <v>48.679000000000002</v>
      </c>
      <c r="CS25">
        <v>49.5</v>
      </c>
      <c r="CT25">
        <v>49.436999999999998</v>
      </c>
      <c r="CU25">
        <v>1255.51129032258</v>
      </c>
      <c r="CV25">
        <v>139.498387096774</v>
      </c>
      <c r="CW25">
        <v>0</v>
      </c>
      <c r="CX25">
        <v>119.59999990463299</v>
      </c>
      <c r="CY25">
        <v>0</v>
      </c>
      <c r="CZ25">
        <v>633.32226923076905</v>
      </c>
      <c r="DA25">
        <v>-5.0049572559751496</v>
      </c>
      <c r="DB25">
        <v>-78.900512728963307</v>
      </c>
      <c r="DC25">
        <v>8994.8576923076907</v>
      </c>
      <c r="DD25">
        <v>15</v>
      </c>
      <c r="DE25">
        <v>0</v>
      </c>
      <c r="DF25" t="s">
        <v>291</v>
      </c>
      <c r="DG25">
        <v>1607992578</v>
      </c>
      <c r="DH25">
        <v>1607992562.5999999</v>
      </c>
      <c r="DI25">
        <v>0</v>
      </c>
      <c r="DJ25">
        <v>1.9490000000000001</v>
      </c>
      <c r="DK25">
        <v>8.9999999999999993E-3</v>
      </c>
      <c r="DL25">
        <v>4.7690000000000001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7.1013377579873502</v>
      </c>
      <c r="DS25">
        <v>-0.88724574605268403</v>
      </c>
      <c r="DT25">
        <v>6.8879819314986601E-2</v>
      </c>
      <c r="DU25">
        <v>0</v>
      </c>
      <c r="DV25">
        <v>-9.2272766666666595</v>
      </c>
      <c r="DW25">
        <v>1.1816014238042201</v>
      </c>
      <c r="DX25">
        <v>8.8203524507559E-2</v>
      </c>
      <c r="DY25">
        <v>0</v>
      </c>
      <c r="DZ25">
        <v>1.41274533333333</v>
      </c>
      <c r="EA25">
        <v>-0.17294682981090101</v>
      </c>
      <c r="EB25">
        <v>1.24934456771896E-2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4.7690000000000001</v>
      </c>
      <c r="EJ25">
        <v>0.154</v>
      </c>
      <c r="EK25">
        <v>4.7690000000000001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1265.9000000000001</v>
      </c>
      <c r="EX25">
        <v>1266.2</v>
      </c>
      <c r="EY25">
        <v>2</v>
      </c>
      <c r="EZ25">
        <v>467.24400000000003</v>
      </c>
      <c r="FA25">
        <v>516.80899999999997</v>
      </c>
      <c r="FB25">
        <v>24.504200000000001</v>
      </c>
      <c r="FC25">
        <v>31.995799999999999</v>
      </c>
      <c r="FD25">
        <v>30.0001</v>
      </c>
      <c r="FE25">
        <v>31.8156</v>
      </c>
      <c r="FF25">
        <v>31.855</v>
      </c>
      <c r="FG25">
        <v>25.113199999999999</v>
      </c>
      <c r="FH25">
        <v>0</v>
      </c>
      <c r="FI25">
        <v>100</v>
      </c>
      <c r="FJ25">
        <v>24.511399999999998</v>
      </c>
      <c r="FK25">
        <v>509.07299999999998</v>
      </c>
      <c r="FL25">
        <v>15.5335</v>
      </c>
      <c r="FM25">
        <v>101.07599999999999</v>
      </c>
      <c r="FN25">
        <v>100.542</v>
      </c>
    </row>
    <row r="26" spans="1:170" x14ac:dyDescent="0.25">
      <c r="A26">
        <v>10</v>
      </c>
      <c r="B26">
        <v>1608068653.5</v>
      </c>
      <c r="C26">
        <v>855</v>
      </c>
      <c r="D26" t="s">
        <v>326</v>
      </c>
      <c r="E26" t="s">
        <v>327</v>
      </c>
      <c r="F26" t="s">
        <v>285</v>
      </c>
      <c r="G26" t="s">
        <v>286</v>
      </c>
      <c r="H26">
        <v>1608068645.5</v>
      </c>
      <c r="I26">
        <f t="shared" si="0"/>
        <v>9.2848417752322348E-4</v>
      </c>
      <c r="J26">
        <f t="shared" si="1"/>
        <v>6.9468077132046107</v>
      </c>
      <c r="K26">
        <f t="shared" si="2"/>
        <v>600.10229032258098</v>
      </c>
      <c r="L26">
        <f t="shared" si="3"/>
        <v>287.85907813877418</v>
      </c>
      <c r="M26">
        <f t="shared" si="4"/>
        <v>29.532608170171304</v>
      </c>
      <c r="N26">
        <f t="shared" si="5"/>
        <v>61.566881672480285</v>
      </c>
      <c r="O26">
        <f t="shared" si="6"/>
        <v>3.7938153881022188E-2</v>
      </c>
      <c r="P26">
        <f t="shared" si="7"/>
        <v>2.9716515783722719</v>
      </c>
      <c r="Q26">
        <f t="shared" si="8"/>
        <v>3.7671118251157924E-2</v>
      </c>
      <c r="R26">
        <f t="shared" si="9"/>
        <v>2.3568284165955605E-2</v>
      </c>
      <c r="S26">
        <f t="shared" si="10"/>
        <v>231.29128987117312</v>
      </c>
      <c r="T26">
        <f t="shared" si="11"/>
        <v>29.108528448562886</v>
      </c>
      <c r="U26">
        <f t="shared" si="12"/>
        <v>28.876183870967701</v>
      </c>
      <c r="V26">
        <f t="shared" si="13"/>
        <v>3.9930479030098445</v>
      </c>
      <c r="W26">
        <f t="shared" si="14"/>
        <v>40.379925304476913</v>
      </c>
      <c r="X26">
        <f t="shared" si="15"/>
        <v>1.5324972279067273</v>
      </c>
      <c r="Y26">
        <f t="shared" si="16"/>
        <v>3.7951957968005936</v>
      </c>
      <c r="Z26">
        <f t="shared" si="17"/>
        <v>2.460550675103117</v>
      </c>
      <c r="AA26">
        <f t="shared" si="18"/>
        <v>-40.946152228774153</v>
      </c>
      <c r="AB26">
        <f t="shared" si="19"/>
        <v>-140.11350244284509</v>
      </c>
      <c r="AC26">
        <f t="shared" si="20"/>
        <v>-10.322671296115425</v>
      </c>
      <c r="AD26">
        <f t="shared" si="21"/>
        <v>39.908963903438433</v>
      </c>
      <c r="AE26">
        <v>11</v>
      </c>
      <c r="AF26">
        <v>2</v>
      </c>
      <c r="AG26">
        <f t="shared" si="22"/>
        <v>1</v>
      </c>
      <c r="AH26">
        <f t="shared" si="23"/>
        <v>0</v>
      </c>
      <c r="AI26">
        <f t="shared" si="24"/>
        <v>53978.154815432128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631.257269230769</v>
      </c>
      <c r="AR26">
        <v>749.55</v>
      </c>
      <c r="AS26">
        <f t="shared" si="27"/>
        <v>0.15781833202485618</v>
      </c>
      <c r="AT26">
        <v>0.5</v>
      </c>
      <c r="AU26">
        <f t="shared" si="28"/>
        <v>1180.1856570249879</v>
      </c>
      <c r="AV26">
        <f t="shared" si="29"/>
        <v>6.9468077132046107</v>
      </c>
      <c r="AW26">
        <f t="shared" si="30"/>
        <v>93.127465935671296</v>
      </c>
      <c r="AX26">
        <f t="shared" si="31"/>
        <v>0.35357214328597159</v>
      </c>
      <c r="AY26">
        <f t="shared" si="32"/>
        <v>6.375738552855093E-3</v>
      </c>
      <c r="AZ26">
        <f t="shared" si="33"/>
        <v>3.3520512307384429</v>
      </c>
      <c r="BA26" t="s">
        <v>329</v>
      </c>
      <c r="BB26">
        <v>484.53</v>
      </c>
      <c r="BC26">
        <f t="shared" si="34"/>
        <v>265.02</v>
      </c>
      <c r="BD26">
        <f t="shared" si="35"/>
        <v>0.44635397618757439</v>
      </c>
      <c r="BE26">
        <f t="shared" si="36"/>
        <v>0.90458497596802923</v>
      </c>
      <c r="BF26">
        <f t="shared" si="37"/>
        <v>3.4717360875945347</v>
      </c>
      <c r="BG26">
        <f t="shared" si="38"/>
        <v>0.98662018544160168</v>
      </c>
      <c r="BH26">
        <f t="shared" si="39"/>
        <v>1400.0006451612901</v>
      </c>
      <c r="BI26">
        <f t="shared" si="40"/>
        <v>1180.1856570249879</v>
      </c>
      <c r="BJ26">
        <f t="shared" si="41"/>
        <v>0.84298936654348611</v>
      </c>
      <c r="BK26">
        <f t="shared" si="42"/>
        <v>0.19597873308697228</v>
      </c>
      <c r="BL26">
        <v>6</v>
      </c>
      <c r="BM26">
        <v>0.5</v>
      </c>
      <c r="BN26" t="s">
        <v>290</v>
      </c>
      <c r="BO26">
        <v>2</v>
      </c>
      <c r="BP26">
        <v>1608068645.5</v>
      </c>
      <c r="BQ26">
        <v>600.10229032258098</v>
      </c>
      <c r="BR26">
        <v>609.10690322580604</v>
      </c>
      <c r="BS26">
        <v>14.937496774193599</v>
      </c>
      <c r="BT26">
        <v>13.839980645161299</v>
      </c>
      <c r="BU26">
        <v>595.33332258064502</v>
      </c>
      <c r="BV26">
        <v>14.783496774193599</v>
      </c>
      <c r="BW26">
        <v>500.009935483871</v>
      </c>
      <c r="BX26">
        <v>102.493935483871</v>
      </c>
      <c r="BY26">
        <v>0.10004335161290299</v>
      </c>
      <c r="BZ26">
        <v>28.001609677419399</v>
      </c>
      <c r="CA26">
        <v>28.876183870967701</v>
      </c>
      <c r="CB26">
        <v>999.9</v>
      </c>
      <c r="CC26">
        <v>0</v>
      </c>
      <c r="CD26">
        <v>0</v>
      </c>
      <c r="CE26">
        <v>9992.7822580645206</v>
      </c>
      <c r="CF26">
        <v>0</v>
      </c>
      <c r="CG26">
        <v>420.21212903225802</v>
      </c>
      <c r="CH26">
        <v>1400.0006451612901</v>
      </c>
      <c r="CI26">
        <v>0.89999945161290296</v>
      </c>
      <c r="CJ26">
        <v>0.100000477419355</v>
      </c>
      <c r="CK26">
        <v>0</v>
      </c>
      <c r="CL26">
        <v>631.26032258064504</v>
      </c>
      <c r="CM26">
        <v>4.9993800000000004</v>
      </c>
      <c r="CN26">
        <v>8961.7738709677396</v>
      </c>
      <c r="CO26">
        <v>11164.341935483901</v>
      </c>
      <c r="CP26">
        <v>47.771999999999998</v>
      </c>
      <c r="CQ26">
        <v>49.695129032258002</v>
      </c>
      <c r="CR26">
        <v>48.646999999999998</v>
      </c>
      <c r="CS26">
        <v>49.4593548387097</v>
      </c>
      <c r="CT26">
        <v>49.383000000000003</v>
      </c>
      <c r="CU26">
        <v>1255.49774193548</v>
      </c>
      <c r="CV26">
        <v>139.50387096774199</v>
      </c>
      <c r="CW26">
        <v>0</v>
      </c>
      <c r="CX26">
        <v>119.59999990463299</v>
      </c>
      <c r="CY26">
        <v>0</v>
      </c>
      <c r="CZ26">
        <v>631.257269230769</v>
      </c>
      <c r="DA26">
        <v>-5.7398632426947698</v>
      </c>
      <c r="DB26">
        <v>-82.365811904171906</v>
      </c>
      <c r="DC26">
        <v>8961.4769230769198</v>
      </c>
      <c r="DD26">
        <v>15</v>
      </c>
      <c r="DE26">
        <v>0</v>
      </c>
      <c r="DF26" t="s">
        <v>291</v>
      </c>
      <c r="DG26">
        <v>1607992578</v>
      </c>
      <c r="DH26">
        <v>1607992562.5999999</v>
      </c>
      <c r="DI26">
        <v>0</v>
      </c>
      <c r="DJ26">
        <v>1.9490000000000001</v>
      </c>
      <c r="DK26">
        <v>8.9999999999999993E-3</v>
      </c>
      <c r="DL26">
        <v>4.7690000000000001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6.95053130710982</v>
      </c>
      <c r="DS26">
        <v>-1.09534663678605</v>
      </c>
      <c r="DT26">
        <v>8.4045293799921705E-2</v>
      </c>
      <c r="DU26">
        <v>0</v>
      </c>
      <c r="DV26">
        <v>-8.9968909999999997</v>
      </c>
      <c r="DW26">
        <v>1.32501223581758</v>
      </c>
      <c r="DX26">
        <v>0.101112758883338</v>
      </c>
      <c r="DY26">
        <v>0</v>
      </c>
      <c r="DZ26">
        <v>1.096951</v>
      </c>
      <c r="EA26">
        <v>-0.132252280311461</v>
      </c>
      <c r="EB26">
        <v>9.5671306565761702E-3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4.7690000000000001</v>
      </c>
      <c r="EJ26">
        <v>0.154</v>
      </c>
      <c r="EK26">
        <v>4.7690000000000001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1267.9000000000001</v>
      </c>
      <c r="EX26">
        <v>1268.2</v>
      </c>
      <c r="EY26">
        <v>2</v>
      </c>
      <c r="EZ26">
        <v>467.37700000000001</v>
      </c>
      <c r="FA26">
        <v>516.64400000000001</v>
      </c>
      <c r="FB26">
        <v>24.507100000000001</v>
      </c>
      <c r="FC26">
        <v>31.976299999999998</v>
      </c>
      <c r="FD26">
        <v>30.000699999999998</v>
      </c>
      <c r="FE26">
        <v>31.796299999999999</v>
      </c>
      <c r="FF26">
        <v>31.8353</v>
      </c>
      <c r="FG26">
        <v>29.010200000000001</v>
      </c>
      <c r="FH26">
        <v>0</v>
      </c>
      <c r="FI26">
        <v>100</v>
      </c>
      <c r="FJ26">
        <v>24.4879</v>
      </c>
      <c r="FK26">
        <v>608.80899999999997</v>
      </c>
      <c r="FL26">
        <v>15.2006</v>
      </c>
      <c r="FM26">
        <v>101.077</v>
      </c>
      <c r="FN26">
        <v>100.544</v>
      </c>
    </row>
    <row r="27" spans="1:170" x14ac:dyDescent="0.25">
      <c r="A27">
        <v>11</v>
      </c>
      <c r="B27">
        <v>1608068774</v>
      </c>
      <c r="C27">
        <v>975.5</v>
      </c>
      <c r="D27" t="s">
        <v>330</v>
      </c>
      <c r="E27" t="s">
        <v>331</v>
      </c>
      <c r="F27" t="s">
        <v>285</v>
      </c>
      <c r="G27" t="s">
        <v>286</v>
      </c>
      <c r="H27">
        <v>1608068766</v>
      </c>
      <c r="I27">
        <f t="shared" si="0"/>
        <v>7.6815727285816499E-4</v>
      </c>
      <c r="J27">
        <f t="shared" si="1"/>
        <v>7.0312246233605995</v>
      </c>
      <c r="K27">
        <f t="shared" si="2"/>
        <v>699.97412903225802</v>
      </c>
      <c r="L27">
        <f t="shared" si="3"/>
        <v>317.05960444494031</v>
      </c>
      <c r="M27">
        <f t="shared" si="4"/>
        <v>32.527691132114839</v>
      </c>
      <c r="N27">
        <f t="shared" si="5"/>
        <v>71.811551993487413</v>
      </c>
      <c r="O27">
        <f t="shared" si="6"/>
        <v>3.1166595156452193E-2</v>
      </c>
      <c r="P27">
        <f t="shared" si="7"/>
        <v>2.9732753869653989</v>
      </c>
      <c r="Q27">
        <f t="shared" si="8"/>
        <v>3.0986231494834676E-2</v>
      </c>
      <c r="R27">
        <f t="shared" si="9"/>
        <v>1.9382512483473224E-2</v>
      </c>
      <c r="S27">
        <f t="shared" si="10"/>
        <v>231.2894047353044</v>
      </c>
      <c r="T27">
        <f t="shared" si="11"/>
        <v>29.144028222656956</v>
      </c>
      <c r="U27">
        <f t="shared" si="12"/>
        <v>28.8602387096774</v>
      </c>
      <c r="V27">
        <f t="shared" si="13"/>
        <v>3.9893617219847122</v>
      </c>
      <c r="W27">
        <f t="shared" si="14"/>
        <v>39.912219636579387</v>
      </c>
      <c r="X27">
        <f t="shared" si="15"/>
        <v>1.5143031425523112</v>
      </c>
      <c r="Y27">
        <f t="shared" si="16"/>
        <v>3.794084008207999</v>
      </c>
      <c r="Z27">
        <f t="shared" si="17"/>
        <v>2.4750585794324009</v>
      </c>
      <c r="AA27">
        <f t="shared" si="18"/>
        <v>-33.875735733045076</v>
      </c>
      <c r="AB27">
        <f t="shared" si="19"/>
        <v>-138.43974467415285</v>
      </c>
      <c r="AC27">
        <f t="shared" si="20"/>
        <v>-10.192724991113302</v>
      </c>
      <c r="AD27">
        <f t="shared" si="21"/>
        <v>48.781199336993183</v>
      </c>
      <c r="AE27">
        <v>11</v>
      </c>
      <c r="AF27">
        <v>2</v>
      </c>
      <c r="AG27">
        <f t="shared" si="22"/>
        <v>1</v>
      </c>
      <c r="AH27">
        <f t="shared" si="23"/>
        <v>0</v>
      </c>
      <c r="AI27">
        <f t="shared" si="24"/>
        <v>54026.601856782421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628.98815384615398</v>
      </c>
      <c r="AR27">
        <v>748.36</v>
      </c>
      <c r="AS27">
        <f t="shared" si="27"/>
        <v>0.15951125949255174</v>
      </c>
      <c r="AT27">
        <v>0.5</v>
      </c>
      <c r="AU27">
        <f t="shared" si="28"/>
        <v>1180.1744235375154</v>
      </c>
      <c r="AV27">
        <f t="shared" si="29"/>
        <v>7.0312246233605995</v>
      </c>
      <c r="AW27">
        <f t="shared" si="30"/>
        <v>94.125554359682639</v>
      </c>
      <c r="AX27">
        <f t="shared" si="31"/>
        <v>0.35139505051044956</v>
      </c>
      <c r="AY27">
        <f t="shared" si="32"/>
        <v>6.4473284214796815E-3</v>
      </c>
      <c r="AZ27">
        <f t="shared" si="33"/>
        <v>3.3589716179378906</v>
      </c>
      <c r="BA27" t="s">
        <v>333</v>
      </c>
      <c r="BB27">
        <v>485.39</v>
      </c>
      <c r="BC27">
        <f t="shared" si="34"/>
        <v>262.97000000000003</v>
      </c>
      <c r="BD27">
        <f t="shared" si="35"/>
        <v>0.45393712649293083</v>
      </c>
      <c r="BE27">
        <f t="shared" si="36"/>
        <v>0.90529371301801775</v>
      </c>
      <c r="BF27">
        <f t="shared" si="37"/>
        <v>3.6301908861233092</v>
      </c>
      <c r="BG27">
        <f t="shared" si="38"/>
        <v>0.98708747459662693</v>
      </c>
      <c r="BH27">
        <f t="shared" si="39"/>
        <v>1399.9870967741899</v>
      </c>
      <c r="BI27">
        <f t="shared" si="40"/>
        <v>1180.1744235375154</v>
      </c>
      <c r="BJ27">
        <f t="shared" si="41"/>
        <v>0.84298950058671218</v>
      </c>
      <c r="BK27">
        <f t="shared" si="42"/>
        <v>0.19597900117342457</v>
      </c>
      <c r="BL27">
        <v>6</v>
      </c>
      <c r="BM27">
        <v>0.5</v>
      </c>
      <c r="BN27" t="s">
        <v>290</v>
      </c>
      <c r="BO27">
        <v>2</v>
      </c>
      <c r="BP27">
        <v>1608068766</v>
      </c>
      <c r="BQ27">
        <v>699.97412903225802</v>
      </c>
      <c r="BR27">
        <v>709.05667741935497</v>
      </c>
      <c r="BS27">
        <v>14.7604806451613</v>
      </c>
      <c r="BT27">
        <v>13.852312903225799</v>
      </c>
      <c r="BU27">
        <v>695.20516129032296</v>
      </c>
      <c r="BV27">
        <v>14.6064806451613</v>
      </c>
      <c r="BW27">
        <v>500.008225806452</v>
      </c>
      <c r="BX27">
        <v>102.491741935484</v>
      </c>
      <c r="BY27">
        <v>9.9981122580645204E-2</v>
      </c>
      <c r="BZ27">
        <v>27.996583870967701</v>
      </c>
      <c r="CA27">
        <v>28.8602387096774</v>
      </c>
      <c r="CB27">
        <v>999.9</v>
      </c>
      <c r="CC27">
        <v>0</v>
      </c>
      <c r="CD27">
        <v>0</v>
      </c>
      <c r="CE27">
        <v>10002.181935483901</v>
      </c>
      <c r="CF27">
        <v>0</v>
      </c>
      <c r="CG27">
        <v>397.47399999999999</v>
      </c>
      <c r="CH27">
        <v>1399.9870967741899</v>
      </c>
      <c r="CI27">
        <v>0.89999470967742001</v>
      </c>
      <c r="CJ27">
        <v>0.100005264516129</v>
      </c>
      <c r="CK27">
        <v>0</v>
      </c>
      <c r="CL27">
        <v>629.00290322580599</v>
      </c>
      <c r="CM27">
        <v>4.9993800000000004</v>
      </c>
      <c r="CN27">
        <v>8922.6841935483899</v>
      </c>
      <c r="CO27">
        <v>11164.222580645201</v>
      </c>
      <c r="CP27">
        <v>47.75</v>
      </c>
      <c r="CQ27">
        <v>49.608741935483899</v>
      </c>
      <c r="CR27">
        <v>48.625</v>
      </c>
      <c r="CS27">
        <v>49.375</v>
      </c>
      <c r="CT27">
        <v>49.358741935483899</v>
      </c>
      <c r="CU27">
        <v>1255.48451612903</v>
      </c>
      <c r="CV27">
        <v>139.50935483871001</v>
      </c>
      <c r="CW27">
        <v>0</v>
      </c>
      <c r="CX27">
        <v>119.5</v>
      </c>
      <c r="CY27">
        <v>0</v>
      </c>
      <c r="CZ27">
        <v>628.98815384615398</v>
      </c>
      <c r="DA27">
        <v>-3.6429401798891998</v>
      </c>
      <c r="DB27">
        <v>-67.124102596436302</v>
      </c>
      <c r="DC27">
        <v>8922.4692307692294</v>
      </c>
      <c r="DD27">
        <v>15</v>
      </c>
      <c r="DE27">
        <v>0</v>
      </c>
      <c r="DF27" t="s">
        <v>291</v>
      </c>
      <c r="DG27">
        <v>1607992578</v>
      </c>
      <c r="DH27">
        <v>1607992562.5999999</v>
      </c>
      <c r="DI27">
        <v>0</v>
      </c>
      <c r="DJ27">
        <v>1.9490000000000001</v>
      </c>
      <c r="DK27">
        <v>8.9999999999999993E-3</v>
      </c>
      <c r="DL27">
        <v>4.7690000000000001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7.0378118389674897</v>
      </c>
      <c r="DS27">
        <v>-0.77198248270181902</v>
      </c>
      <c r="DT27">
        <v>7.1632589056112E-2</v>
      </c>
      <c r="DU27">
        <v>0</v>
      </c>
      <c r="DV27">
        <v>-9.0817259999999997</v>
      </c>
      <c r="DW27">
        <v>0.78318166852054805</v>
      </c>
      <c r="DX27">
        <v>7.9714801912819294E-2</v>
      </c>
      <c r="DY27">
        <v>0</v>
      </c>
      <c r="DZ27">
        <v>0.90836950000000005</v>
      </c>
      <c r="EA27">
        <v>-4.7020858731925998E-2</v>
      </c>
      <c r="EB27">
        <v>3.4808596423872001E-3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4.7690000000000001</v>
      </c>
      <c r="EJ27">
        <v>0.154</v>
      </c>
      <c r="EK27">
        <v>4.7690000000000001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1269.9000000000001</v>
      </c>
      <c r="EX27">
        <v>1270.2</v>
      </c>
      <c r="EY27">
        <v>2</v>
      </c>
      <c r="EZ27">
        <v>467.50599999999997</v>
      </c>
      <c r="FA27">
        <v>516.67399999999998</v>
      </c>
      <c r="FB27">
        <v>24.617000000000001</v>
      </c>
      <c r="FC27">
        <v>31.9221</v>
      </c>
      <c r="FD27">
        <v>29.9998</v>
      </c>
      <c r="FE27">
        <v>31.749300000000002</v>
      </c>
      <c r="FF27">
        <v>31.787700000000001</v>
      </c>
      <c r="FG27">
        <v>32.814100000000003</v>
      </c>
      <c r="FH27">
        <v>0</v>
      </c>
      <c r="FI27">
        <v>100</v>
      </c>
      <c r="FJ27">
        <v>24.6175</v>
      </c>
      <c r="FK27">
        <v>708.90700000000004</v>
      </c>
      <c r="FL27">
        <v>14.9124</v>
      </c>
      <c r="FM27">
        <v>101.087</v>
      </c>
      <c r="FN27">
        <v>100.554</v>
      </c>
    </row>
    <row r="28" spans="1:170" x14ac:dyDescent="0.25">
      <c r="A28">
        <v>12</v>
      </c>
      <c r="B28">
        <v>1608068871</v>
      </c>
      <c r="C28">
        <v>1072.5</v>
      </c>
      <c r="D28" t="s">
        <v>334</v>
      </c>
      <c r="E28" t="s">
        <v>335</v>
      </c>
      <c r="F28" t="s">
        <v>285</v>
      </c>
      <c r="G28" t="s">
        <v>286</v>
      </c>
      <c r="H28">
        <v>1608068863.25</v>
      </c>
      <c r="I28">
        <f t="shared" si="0"/>
        <v>7.0654702611103084E-4</v>
      </c>
      <c r="J28">
        <f t="shared" si="1"/>
        <v>7.8877976639342959</v>
      </c>
      <c r="K28">
        <f t="shared" si="2"/>
        <v>799.494233333333</v>
      </c>
      <c r="L28">
        <f t="shared" si="3"/>
        <v>334.37390225555623</v>
      </c>
      <c r="M28">
        <f t="shared" si="4"/>
        <v>34.302604718392615</v>
      </c>
      <c r="N28">
        <f t="shared" si="5"/>
        <v>82.018167314108794</v>
      </c>
      <c r="O28">
        <f t="shared" si="6"/>
        <v>2.8642372925282416E-2</v>
      </c>
      <c r="P28">
        <f t="shared" si="7"/>
        <v>2.9722582644127149</v>
      </c>
      <c r="Q28">
        <f t="shared" si="8"/>
        <v>2.8489912959521507E-2</v>
      </c>
      <c r="R28">
        <f t="shared" si="9"/>
        <v>1.7819825730536646E-2</v>
      </c>
      <c r="S28">
        <f t="shared" si="10"/>
        <v>231.2908449989803</v>
      </c>
      <c r="T28">
        <f t="shared" si="11"/>
        <v>29.135418898461566</v>
      </c>
      <c r="U28">
        <f t="shared" si="12"/>
        <v>28.8315566666667</v>
      </c>
      <c r="V28">
        <f t="shared" si="13"/>
        <v>3.9827385150195278</v>
      </c>
      <c r="W28">
        <f t="shared" si="14"/>
        <v>39.767839094432325</v>
      </c>
      <c r="X28">
        <f t="shared" si="15"/>
        <v>1.5066451048243301</v>
      </c>
      <c r="Y28">
        <f t="shared" si="16"/>
        <v>3.7886018932199588</v>
      </c>
      <c r="Z28">
        <f t="shared" si="17"/>
        <v>2.4760934101951975</v>
      </c>
      <c r="AA28">
        <f t="shared" si="18"/>
        <v>-31.158723851496461</v>
      </c>
      <c r="AB28">
        <f t="shared" si="19"/>
        <v>-137.77041213937494</v>
      </c>
      <c r="AC28">
        <f t="shared" si="20"/>
        <v>-10.14421554488875</v>
      </c>
      <c r="AD28">
        <f t="shared" si="21"/>
        <v>52.217493463220165</v>
      </c>
      <c r="AE28">
        <v>11</v>
      </c>
      <c r="AF28">
        <v>2</v>
      </c>
      <c r="AG28">
        <f t="shared" si="22"/>
        <v>1</v>
      </c>
      <c r="AH28">
        <f t="shared" si="23"/>
        <v>0</v>
      </c>
      <c r="AI28">
        <f t="shared" si="24"/>
        <v>54001.148196362432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336</v>
      </c>
      <c r="AQ28">
        <v>630.73451999999997</v>
      </c>
      <c r="AR28">
        <v>755.13</v>
      </c>
      <c r="AS28">
        <f t="shared" si="27"/>
        <v>0.1647338603948989</v>
      </c>
      <c r="AT28">
        <v>0.5</v>
      </c>
      <c r="AU28">
        <f t="shared" si="28"/>
        <v>1180.1816608569957</v>
      </c>
      <c r="AV28">
        <f t="shared" si="29"/>
        <v>7.8877976639342959</v>
      </c>
      <c r="AW28">
        <f t="shared" si="30"/>
        <v>97.207940480118125</v>
      </c>
      <c r="AX28">
        <f t="shared" si="31"/>
        <v>0.35799133923960114</v>
      </c>
      <c r="AY28">
        <f t="shared" si="32"/>
        <v>7.1730865039905936E-3</v>
      </c>
      <c r="AZ28">
        <f t="shared" si="33"/>
        <v>3.3198919391363075</v>
      </c>
      <c r="BA28" t="s">
        <v>337</v>
      </c>
      <c r="BB28">
        <v>484.8</v>
      </c>
      <c r="BC28">
        <f t="shared" si="34"/>
        <v>270.33</v>
      </c>
      <c r="BD28">
        <f t="shared" si="35"/>
        <v>0.46016158029075582</v>
      </c>
      <c r="BE28">
        <f t="shared" si="36"/>
        <v>0.90266375734531634</v>
      </c>
      <c r="BF28">
        <f t="shared" si="37"/>
        <v>3.1370952685794014</v>
      </c>
      <c r="BG28">
        <f t="shared" si="38"/>
        <v>0.98442903125249193</v>
      </c>
      <c r="BH28">
        <f t="shared" si="39"/>
        <v>1399.9956666666701</v>
      </c>
      <c r="BI28">
        <f t="shared" si="40"/>
        <v>1180.1816608569957</v>
      </c>
      <c r="BJ28">
        <f t="shared" si="41"/>
        <v>0.84298950986538257</v>
      </c>
      <c r="BK28">
        <f t="shared" si="42"/>
        <v>0.19597901973076512</v>
      </c>
      <c r="BL28">
        <v>6</v>
      </c>
      <c r="BM28">
        <v>0.5</v>
      </c>
      <c r="BN28" t="s">
        <v>290</v>
      </c>
      <c r="BO28">
        <v>2</v>
      </c>
      <c r="BP28">
        <v>1608068863.25</v>
      </c>
      <c r="BQ28">
        <v>799.494233333333</v>
      </c>
      <c r="BR28">
        <v>809.63743333333298</v>
      </c>
      <c r="BS28">
        <v>14.68643</v>
      </c>
      <c r="BT28">
        <v>13.8510266666667</v>
      </c>
      <c r="BU28">
        <v>794.72523333333299</v>
      </c>
      <c r="BV28">
        <v>14.5324266666667</v>
      </c>
      <c r="BW28">
        <v>500.00066666666697</v>
      </c>
      <c r="BX28">
        <v>102.48756666666701</v>
      </c>
      <c r="BY28">
        <v>9.9999190000000002E-2</v>
      </c>
      <c r="BZ28">
        <v>27.971783333333299</v>
      </c>
      <c r="CA28">
        <v>28.8315566666667</v>
      </c>
      <c r="CB28">
        <v>999.9</v>
      </c>
      <c r="CC28">
        <v>0</v>
      </c>
      <c r="CD28">
        <v>0</v>
      </c>
      <c r="CE28">
        <v>9996.8346666666694</v>
      </c>
      <c r="CF28">
        <v>0</v>
      </c>
      <c r="CG28">
        <v>394.23936666666702</v>
      </c>
      <c r="CH28">
        <v>1399.9956666666701</v>
      </c>
      <c r="CI28">
        <v>0.89999479999999998</v>
      </c>
      <c r="CJ28">
        <v>0.100005173333333</v>
      </c>
      <c r="CK28">
        <v>0</v>
      </c>
      <c r="CL28">
        <v>630.76509999999996</v>
      </c>
      <c r="CM28">
        <v>4.9993800000000004</v>
      </c>
      <c r="CN28">
        <v>8944.1653333333306</v>
      </c>
      <c r="CO28">
        <v>11164.28</v>
      </c>
      <c r="CP28">
        <v>47.703800000000001</v>
      </c>
      <c r="CQ28">
        <v>49.5</v>
      </c>
      <c r="CR28">
        <v>48.561999999999998</v>
      </c>
      <c r="CS28">
        <v>49.303733333333298</v>
      </c>
      <c r="CT28">
        <v>49.311999999999998</v>
      </c>
      <c r="CU28">
        <v>1255.4860000000001</v>
      </c>
      <c r="CV28">
        <v>139.51</v>
      </c>
      <c r="CW28">
        <v>0</v>
      </c>
      <c r="CX28">
        <v>96.199999809265094</v>
      </c>
      <c r="CY28">
        <v>0</v>
      </c>
      <c r="CZ28">
        <v>630.73451999999997</v>
      </c>
      <c r="DA28">
        <v>-4.5273846250484704</v>
      </c>
      <c r="DB28">
        <v>-59.583846261447199</v>
      </c>
      <c r="DC28">
        <v>8943.7692000000006</v>
      </c>
      <c r="DD28">
        <v>15</v>
      </c>
      <c r="DE28">
        <v>0</v>
      </c>
      <c r="DF28" t="s">
        <v>291</v>
      </c>
      <c r="DG28">
        <v>1607992578</v>
      </c>
      <c r="DH28">
        <v>1607992562.5999999</v>
      </c>
      <c r="DI28">
        <v>0</v>
      </c>
      <c r="DJ28">
        <v>1.9490000000000001</v>
      </c>
      <c r="DK28">
        <v>8.9999999999999993E-3</v>
      </c>
      <c r="DL28">
        <v>4.7690000000000001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7.8946130699072796</v>
      </c>
      <c r="DS28">
        <v>-0.162436316555504</v>
      </c>
      <c r="DT28">
        <v>4.1093766660125201E-2</v>
      </c>
      <c r="DU28">
        <v>1</v>
      </c>
      <c r="DV28">
        <v>-10.1468633333333</v>
      </c>
      <c r="DW28">
        <v>6.7053170189115802E-2</v>
      </c>
      <c r="DX28">
        <v>4.1693000878111702E-2</v>
      </c>
      <c r="DY28">
        <v>1</v>
      </c>
      <c r="DZ28">
        <v>0.83543100000000003</v>
      </c>
      <c r="EA28">
        <v>-3.7891167964406399E-3</v>
      </c>
      <c r="EB28">
        <v>5.1305678698041705E-4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4.7690000000000001</v>
      </c>
      <c r="EJ28">
        <v>0.154</v>
      </c>
      <c r="EK28">
        <v>4.7690000000000001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1271.5</v>
      </c>
      <c r="EX28">
        <v>1271.8</v>
      </c>
      <c r="EY28">
        <v>2</v>
      </c>
      <c r="EZ28">
        <v>467.70100000000002</v>
      </c>
      <c r="FA28">
        <v>516.80399999999997</v>
      </c>
      <c r="FB28">
        <v>24.698699999999999</v>
      </c>
      <c r="FC28">
        <v>31.8582</v>
      </c>
      <c r="FD28">
        <v>29.9998</v>
      </c>
      <c r="FE28">
        <v>31.694800000000001</v>
      </c>
      <c r="FF28">
        <v>31.7334</v>
      </c>
      <c r="FG28">
        <v>36.546700000000001</v>
      </c>
      <c r="FH28">
        <v>0</v>
      </c>
      <c r="FI28">
        <v>100</v>
      </c>
      <c r="FJ28">
        <v>24.7027</v>
      </c>
      <c r="FK28">
        <v>809.76400000000001</v>
      </c>
      <c r="FL28">
        <v>14.749000000000001</v>
      </c>
      <c r="FM28">
        <v>101.096</v>
      </c>
      <c r="FN28">
        <v>100.56399999999999</v>
      </c>
    </row>
    <row r="29" spans="1:170" x14ac:dyDescent="0.25">
      <c r="A29">
        <v>13</v>
      </c>
      <c r="B29">
        <v>1608068989</v>
      </c>
      <c r="C29">
        <v>1190.5</v>
      </c>
      <c r="D29" t="s">
        <v>338</v>
      </c>
      <c r="E29" t="s">
        <v>339</v>
      </c>
      <c r="F29" t="s">
        <v>285</v>
      </c>
      <c r="G29" t="s">
        <v>286</v>
      </c>
      <c r="H29">
        <v>1608068981.25</v>
      </c>
      <c r="I29">
        <f t="shared" si="0"/>
        <v>6.6116217710671576E-4</v>
      </c>
      <c r="J29">
        <f t="shared" si="1"/>
        <v>8.4594632721116501</v>
      </c>
      <c r="K29">
        <f t="shared" si="2"/>
        <v>899.87546666666697</v>
      </c>
      <c r="L29">
        <f t="shared" si="3"/>
        <v>364.45774308028336</v>
      </c>
      <c r="M29">
        <f t="shared" si="4"/>
        <v>37.386626146045984</v>
      </c>
      <c r="N29">
        <f t="shared" si="5"/>
        <v>92.310585490440076</v>
      </c>
      <c r="O29">
        <f t="shared" si="6"/>
        <v>2.6641609459356657E-2</v>
      </c>
      <c r="P29">
        <f t="shared" si="7"/>
        <v>2.9740980832899497</v>
      </c>
      <c r="Q29">
        <f t="shared" si="8"/>
        <v>2.6509733457087712E-2</v>
      </c>
      <c r="R29">
        <f t="shared" si="9"/>
        <v>1.6580377394719709E-2</v>
      </c>
      <c r="S29">
        <f t="shared" si="10"/>
        <v>231.29521205045373</v>
      </c>
      <c r="T29">
        <f t="shared" si="11"/>
        <v>29.173372525867546</v>
      </c>
      <c r="U29">
        <f t="shared" si="12"/>
        <v>28.854693333333302</v>
      </c>
      <c r="V29">
        <f t="shared" si="13"/>
        <v>3.9880804449621321</v>
      </c>
      <c r="W29">
        <f t="shared" si="14"/>
        <v>39.479442210138217</v>
      </c>
      <c r="X29">
        <f t="shared" si="15"/>
        <v>1.4980744059482438</v>
      </c>
      <c r="Y29">
        <f t="shared" si="16"/>
        <v>3.7945683172887947</v>
      </c>
      <c r="Z29">
        <f t="shared" si="17"/>
        <v>2.4900060390138883</v>
      </c>
      <c r="AA29">
        <f t="shared" si="18"/>
        <v>-29.157252010406165</v>
      </c>
      <c r="AB29">
        <f t="shared" si="19"/>
        <v>-137.23784977550744</v>
      </c>
      <c r="AC29">
        <f t="shared" si="20"/>
        <v>-10.101270520594998</v>
      </c>
      <c r="AD29">
        <f t="shared" si="21"/>
        <v>54.798839743945138</v>
      </c>
      <c r="AE29">
        <v>11</v>
      </c>
      <c r="AF29">
        <v>2</v>
      </c>
      <c r="AG29">
        <f t="shared" si="22"/>
        <v>1</v>
      </c>
      <c r="AH29">
        <f t="shared" si="23"/>
        <v>0</v>
      </c>
      <c r="AI29">
        <f t="shared" si="24"/>
        <v>54050.107362516523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340</v>
      </c>
      <c r="AQ29">
        <v>631.78342307692299</v>
      </c>
      <c r="AR29">
        <v>760.6</v>
      </c>
      <c r="AS29">
        <f t="shared" si="27"/>
        <v>0.16936178927567325</v>
      </c>
      <c r="AT29">
        <v>0.5</v>
      </c>
      <c r="AU29">
        <f t="shared" si="28"/>
        <v>1180.2043718534767</v>
      </c>
      <c r="AV29">
        <f t="shared" si="29"/>
        <v>8.4594632721116501</v>
      </c>
      <c r="AW29">
        <f t="shared" si="30"/>
        <v>99.94076206403841</v>
      </c>
      <c r="AX29">
        <f t="shared" si="31"/>
        <v>0.36163555088088351</v>
      </c>
      <c r="AY29">
        <f t="shared" si="32"/>
        <v>7.6573269574787255E-3</v>
      </c>
      <c r="AZ29">
        <f t="shared" si="33"/>
        <v>3.288824612148304</v>
      </c>
      <c r="BA29" t="s">
        <v>341</v>
      </c>
      <c r="BB29">
        <v>485.54</v>
      </c>
      <c r="BC29">
        <f t="shared" si="34"/>
        <v>275.06</v>
      </c>
      <c r="BD29">
        <f t="shared" si="35"/>
        <v>0.46832173679588829</v>
      </c>
      <c r="BE29">
        <f t="shared" si="36"/>
        <v>0.90093425630460933</v>
      </c>
      <c r="BF29">
        <f t="shared" si="37"/>
        <v>2.854782645755193</v>
      </c>
      <c r="BG29">
        <f t="shared" si="38"/>
        <v>0.98228107185922486</v>
      </c>
      <c r="BH29">
        <f t="shared" si="39"/>
        <v>1400.0226666666699</v>
      </c>
      <c r="BI29">
        <f t="shared" si="40"/>
        <v>1180.2043718534767</v>
      </c>
      <c r="BJ29">
        <f t="shared" si="41"/>
        <v>0.84298947435146809</v>
      </c>
      <c r="BK29">
        <f t="shared" si="42"/>
        <v>0.19597894870293636</v>
      </c>
      <c r="BL29">
        <v>6</v>
      </c>
      <c r="BM29">
        <v>0.5</v>
      </c>
      <c r="BN29" t="s">
        <v>290</v>
      </c>
      <c r="BO29">
        <v>2</v>
      </c>
      <c r="BP29">
        <v>1608068981.25</v>
      </c>
      <c r="BQ29">
        <v>899.87546666666697</v>
      </c>
      <c r="BR29">
        <v>910.74066666666704</v>
      </c>
      <c r="BS29">
        <v>14.6037466666667</v>
      </c>
      <c r="BT29">
        <v>13.821946666666699</v>
      </c>
      <c r="BU29">
        <v>895.10646666666696</v>
      </c>
      <c r="BV29">
        <v>14.4497466666667</v>
      </c>
      <c r="BW29">
        <v>500.00516666666698</v>
      </c>
      <c r="BX29">
        <v>102.481533333333</v>
      </c>
      <c r="BY29">
        <v>9.9978120000000004E-2</v>
      </c>
      <c r="BZ29">
        <v>27.9987733333333</v>
      </c>
      <c r="CA29">
        <v>28.854693333333302</v>
      </c>
      <c r="CB29">
        <v>999.9</v>
      </c>
      <c r="CC29">
        <v>0</v>
      </c>
      <c r="CD29">
        <v>0</v>
      </c>
      <c r="CE29">
        <v>10007.834999999999</v>
      </c>
      <c r="CF29">
        <v>0</v>
      </c>
      <c r="CG29">
        <v>410.57793333333302</v>
      </c>
      <c r="CH29">
        <v>1400.0226666666699</v>
      </c>
      <c r="CI29">
        <v>0.89999340000000005</v>
      </c>
      <c r="CJ29">
        <v>0.10000658666666699</v>
      </c>
      <c r="CK29">
        <v>0</v>
      </c>
      <c r="CL29">
        <v>631.77236666666704</v>
      </c>
      <c r="CM29">
        <v>4.9993800000000004</v>
      </c>
      <c r="CN29">
        <v>8954.4879999999994</v>
      </c>
      <c r="CO29">
        <v>11164.496666666701</v>
      </c>
      <c r="CP29">
        <v>47.625</v>
      </c>
      <c r="CQ29">
        <v>49.436999999999998</v>
      </c>
      <c r="CR29">
        <v>48.4664</v>
      </c>
      <c r="CS29">
        <v>49.233199999999997</v>
      </c>
      <c r="CT29">
        <v>49.25</v>
      </c>
      <c r="CU29">
        <v>1255.51166666667</v>
      </c>
      <c r="CV29">
        <v>139.511</v>
      </c>
      <c r="CW29">
        <v>0</v>
      </c>
      <c r="CX29">
        <v>117.19999980926499</v>
      </c>
      <c r="CY29">
        <v>0</v>
      </c>
      <c r="CZ29">
        <v>631.78342307692299</v>
      </c>
      <c r="DA29">
        <v>-4.6801025630072397</v>
      </c>
      <c r="DB29">
        <v>-72.707350409258694</v>
      </c>
      <c r="DC29">
        <v>8954.3180769230803</v>
      </c>
      <c r="DD29">
        <v>15</v>
      </c>
      <c r="DE29">
        <v>0</v>
      </c>
      <c r="DF29" t="s">
        <v>291</v>
      </c>
      <c r="DG29">
        <v>1607992578</v>
      </c>
      <c r="DH29">
        <v>1607992562.5999999</v>
      </c>
      <c r="DI29">
        <v>0</v>
      </c>
      <c r="DJ29">
        <v>1.9490000000000001</v>
      </c>
      <c r="DK29">
        <v>8.9999999999999993E-3</v>
      </c>
      <c r="DL29">
        <v>4.7690000000000001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8.4630129259528708</v>
      </c>
      <c r="DS29">
        <v>-0.16347292802350499</v>
      </c>
      <c r="DT29">
        <v>5.4146562216212502E-2</v>
      </c>
      <c r="DU29">
        <v>1</v>
      </c>
      <c r="DV29">
        <v>-10.8670833333333</v>
      </c>
      <c r="DW29">
        <v>0.195190211345938</v>
      </c>
      <c r="DX29">
        <v>6.4524502236660994E-2</v>
      </c>
      <c r="DY29">
        <v>1</v>
      </c>
      <c r="DZ29">
        <v>0.78194526666666697</v>
      </c>
      <c r="EA29">
        <v>-2.0423706340377198E-2</v>
      </c>
      <c r="EB29">
        <v>1.5005986346196E-3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4.7690000000000001</v>
      </c>
      <c r="EJ29">
        <v>0.154</v>
      </c>
      <c r="EK29">
        <v>4.7690000000000001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1273.5</v>
      </c>
      <c r="EX29">
        <v>1273.8</v>
      </c>
      <c r="EY29">
        <v>2</v>
      </c>
      <c r="EZ29">
        <v>467.90600000000001</v>
      </c>
      <c r="FA29">
        <v>516.79700000000003</v>
      </c>
      <c r="FB29">
        <v>24.662700000000001</v>
      </c>
      <c r="FC29">
        <v>31.781199999999998</v>
      </c>
      <c r="FD29">
        <v>29.9999</v>
      </c>
      <c r="FE29">
        <v>31.6252</v>
      </c>
      <c r="FF29">
        <v>31.664999999999999</v>
      </c>
      <c r="FG29">
        <v>40.222999999999999</v>
      </c>
      <c r="FH29">
        <v>0</v>
      </c>
      <c r="FI29">
        <v>100</v>
      </c>
      <c r="FJ29">
        <v>24.6616</v>
      </c>
      <c r="FK29">
        <v>910.77200000000005</v>
      </c>
      <c r="FL29">
        <v>14.6783</v>
      </c>
      <c r="FM29">
        <v>101.107</v>
      </c>
      <c r="FN29">
        <v>100.575</v>
      </c>
    </row>
    <row r="30" spans="1:170" x14ac:dyDescent="0.25">
      <c r="A30">
        <v>14</v>
      </c>
      <c r="B30">
        <v>1608069109.5999999</v>
      </c>
      <c r="C30">
        <v>1311.0999999046301</v>
      </c>
      <c r="D30" t="s">
        <v>342</v>
      </c>
      <c r="E30" t="s">
        <v>343</v>
      </c>
      <c r="F30" t="s">
        <v>285</v>
      </c>
      <c r="G30" t="s">
        <v>286</v>
      </c>
      <c r="H30">
        <v>1608069101.5999999</v>
      </c>
      <c r="I30">
        <f t="shared" si="0"/>
        <v>6.0953646602451709E-4</v>
      </c>
      <c r="J30">
        <f t="shared" si="1"/>
        <v>11.004053253663626</v>
      </c>
      <c r="K30">
        <f t="shared" si="2"/>
        <v>1199.6454838709701</v>
      </c>
      <c r="L30">
        <f t="shared" si="3"/>
        <v>445.8498499929774</v>
      </c>
      <c r="M30">
        <f t="shared" si="4"/>
        <v>45.734409706579569</v>
      </c>
      <c r="N30">
        <f t="shared" si="5"/>
        <v>123.05729846688752</v>
      </c>
      <c r="O30">
        <f t="shared" si="6"/>
        <v>2.4517289866485052E-2</v>
      </c>
      <c r="P30">
        <f t="shared" si="7"/>
        <v>2.9748136963585736</v>
      </c>
      <c r="Q30">
        <f t="shared" si="8"/>
        <v>2.4405585311182771E-2</v>
      </c>
      <c r="R30">
        <f t="shared" si="9"/>
        <v>1.5263484480274286E-2</v>
      </c>
      <c r="S30">
        <f t="shared" si="10"/>
        <v>231.29078267638482</v>
      </c>
      <c r="T30">
        <f t="shared" si="11"/>
        <v>29.169289292715668</v>
      </c>
      <c r="U30">
        <f t="shared" si="12"/>
        <v>28.830706451612901</v>
      </c>
      <c r="V30">
        <f t="shared" si="13"/>
        <v>3.9825423312787884</v>
      </c>
      <c r="W30">
        <f t="shared" si="14"/>
        <v>39.278029719087428</v>
      </c>
      <c r="X30">
        <f t="shared" si="15"/>
        <v>1.4889522107396349</v>
      </c>
      <c r="Y30">
        <f t="shared" si="16"/>
        <v>3.7908016807066787</v>
      </c>
      <c r="Z30">
        <f t="shared" si="17"/>
        <v>2.4935901205391535</v>
      </c>
      <c r="AA30">
        <f t="shared" si="18"/>
        <v>-26.880558151681203</v>
      </c>
      <c r="AB30">
        <f t="shared" si="19"/>
        <v>-136.15588095347221</v>
      </c>
      <c r="AC30">
        <f t="shared" si="20"/>
        <v>-10.017176910114019</v>
      </c>
      <c r="AD30">
        <f t="shared" si="21"/>
        <v>58.237166661117385</v>
      </c>
      <c r="AE30">
        <v>11</v>
      </c>
      <c r="AF30">
        <v>2</v>
      </c>
      <c r="AG30">
        <f t="shared" si="22"/>
        <v>1</v>
      </c>
      <c r="AH30">
        <f t="shared" si="23"/>
        <v>0</v>
      </c>
      <c r="AI30">
        <f t="shared" si="24"/>
        <v>54074.076261117611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344</v>
      </c>
      <c r="AQ30">
        <v>646.01840000000004</v>
      </c>
      <c r="AR30">
        <v>789.13</v>
      </c>
      <c r="AS30">
        <f t="shared" si="27"/>
        <v>0.18135364261908682</v>
      </c>
      <c r="AT30">
        <v>0.5</v>
      </c>
      <c r="AU30">
        <f t="shared" si="28"/>
        <v>1180.1849002925976</v>
      </c>
      <c r="AV30">
        <f t="shared" si="29"/>
        <v>11.004053253663626</v>
      </c>
      <c r="AW30">
        <f t="shared" si="30"/>
        <v>107.01541531605318</v>
      </c>
      <c r="AX30">
        <f t="shared" si="31"/>
        <v>0.38143271704281934</v>
      </c>
      <c r="AY30">
        <f t="shared" si="32"/>
        <v>9.8135476319078721E-3</v>
      </c>
      <c r="AZ30">
        <f t="shared" si="33"/>
        <v>3.1337675668140861</v>
      </c>
      <c r="BA30" t="s">
        <v>345</v>
      </c>
      <c r="BB30">
        <v>488.13</v>
      </c>
      <c r="BC30">
        <f t="shared" si="34"/>
        <v>301</v>
      </c>
      <c r="BD30">
        <f t="shared" si="35"/>
        <v>0.4754538205980065</v>
      </c>
      <c r="BE30">
        <f t="shared" si="36"/>
        <v>0.89149047387299696</v>
      </c>
      <c r="BF30">
        <f t="shared" si="37"/>
        <v>1.943049849084582</v>
      </c>
      <c r="BG30">
        <f t="shared" si="38"/>
        <v>0.97107791253748577</v>
      </c>
      <c r="BH30">
        <f t="shared" si="39"/>
        <v>1400</v>
      </c>
      <c r="BI30">
        <f t="shared" si="40"/>
        <v>1180.1849002925976</v>
      </c>
      <c r="BJ30">
        <f t="shared" si="41"/>
        <v>0.84298921449471265</v>
      </c>
      <c r="BK30">
        <f t="shared" si="42"/>
        <v>0.1959784289894253</v>
      </c>
      <c r="BL30">
        <v>6</v>
      </c>
      <c r="BM30">
        <v>0.5</v>
      </c>
      <c r="BN30" t="s">
        <v>290</v>
      </c>
      <c r="BO30">
        <v>2</v>
      </c>
      <c r="BP30">
        <v>1608069101.5999999</v>
      </c>
      <c r="BQ30">
        <v>1199.6454838709701</v>
      </c>
      <c r="BR30">
        <v>1213.72774193548</v>
      </c>
      <c r="BS30">
        <v>14.515309677419401</v>
      </c>
      <c r="BT30">
        <v>13.794487096774199</v>
      </c>
      <c r="BU30">
        <v>1194.87612903226</v>
      </c>
      <c r="BV30">
        <v>14.361309677419399</v>
      </c>
      <c r="BW30">
        <v>500.00280645161303</v>
      </c>
      <c r="BX30">
        <v>102.478096774194</v>
      </c>
      <c r="BY30">
        <v>9.9956593548387096E-2</v>
      </c>
      <c r="BZ30">
        <v>27.981738709677401</v>
      </c>
      <c r="CA30">
        <v>28.830706451612901</v>
      </c>
      <c r="CB30">
        <v>999.9</v>
      </c>
      <c r="CC30">
        <v>0</v>
      </c>
      <c r="CD30">
        <v>0</v>
      </c>
      <c r="CE30">
        <v>10012.222580645201</v>
      </c>
      <c r="CF30">
        <v>0</v>
      </c>
      <c r="CG30">
        <v>402.64912903225797</v>
      </c>
      <c r="CH30">
        <v>1400</v>
      </c>
      <c r="CI30">
        <v>0.90000358064516095</v>
      </c>
      <c r="CJ30">
        <v>9.9996470967742002E-2</v>
      </c>
      <c r="CK30">
        <v>0</v>
      </c>
      <c r="CL30">
        <v>646.05983870967702</v>
      </c>
      <c r="CM30">
        <v>4.9993800000000004</v>
      </c>
      <c r="CN30">
        <v>9145.7019354838703</v>
      </c>
      <c r="CO30">
        <v>11164.348387096799</v>
      </c>
      <c r="CP30">
        <v>47.52</v>
      </c>
      <c r="CQ30">
        <v>49.316064516129003</v>
      </c>
      <c r="CR30">
        <v>48.375</v>
      </c>
      <c r="CS30">
        <v>49.120935483871001</v>
      </c>
      <c r="CT30">
        <v>49.152999999999999</v>
      </c>
      <c r="CU30">
        <v>1255.50774193548</v>
      </c>
      <c r="CV30">
        <v>139.49709677419401</v>
      </c>
      <c r="CW30">
        <v>0</v>
      </c>
      <c r="CX30">
        <v>120.19999980926499</v>
      </c>
      <c r="CY30">
        <v>0</v>
      </c>
      <c r="CZ30">
        <v>646.01840000000004</v>
      </c>
      <c r="DA30">
        <v>-4.8760769184913002</v>
      </c>
      <c r="DB30">
        <v>-79.029230941218003</v>
      </c>
      <c r="DC30">
        <v>9144.3503999999994</v>
      </c>
      <c r="DD30">
        <v>15</v>
      </c>
      <c r="DE30">
        <v>0</v>
      </c>
      <c r="DF30" t="s">
        <v>291</v>
      </c>
      <c r="DG30">
        <v>1607992578</v>
      </c>
      <c r="DH30">
        <v>1607992562.5999999</v>
      </c>
      <c r="DI30">
        <v>0</v>
      </c>
      <c r="DJ30">
        <v>1.9490000000000001</v>
      </c>
      <c r="DK30">
        <v>8.9999999999999993E-3</v>
      </c>
      <c r="DL30">
        <v>4.7690000000000001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11.015105400691599</v>
      </c>
      <c r="DS30">
        <v>-1.4453665993156699</v>
      </c>
      <c r="DT30">
        <v>0.11570100979753301</v>
      </c>
      <c r="DU30">
        <v>0</v>
      </c>
      <c r="DV30">
        <v>-14.07452</v>
      </c>
      <c r="DW30">
        <v>1.74544872080091</v>
      </c>
      <c r="DX30">
        <v>0.13646717163235</v>
      </c>
      <c r="DY30">
        <v>0</v>
      </c>
      <c r="DZ30">
        <v>0.72067999999999999</v>
      </c>
      <c r="EA30">
        <v>-3.4747461624025103E-2</v>
      </c>
      <c r="EB30">
        <v>2.56839829465758E-3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4.7699999999999996</v>
      </c>
      <c r="EJ30">
        <v>0.154</v>
      </c>
      <c r="EK30">
        <v>4.7690000000000001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1275.5</v>
      </c>
      <c r="EX30">
        <v>1275.8</v>
      </c>
      <c r="EY30">
        <v>2</v>
      </c>
      <c r="EZ30">
        <v>467.87799999999999</v>
      </c>
      <c r="FA30">
        <v>517.50599999999997</v>
      </c>
      <c r="FB30">
        <v>24.7867</v>
      </c>
      <c r="FC30">
        <v>31.693300000000001</v>
      </c>
      <c r="FD30">
        <v>29.999600000000001</v>
      </c>
      <c r="FE30">
        <v>31.542899999999999</v>
      </c>
      <c r="FF30">
        <v>31.581700000000001</v>
      </c>
      <c r="FG30">
        <v>50.835700000000003</v>
      </c>
      <c r="FH30">
        <v>0</v>
      </c>
      <c r="FI30">
        <v>100</v>
      </c>
      <c r="FJ30">
        <v>24.793199999999999</v>
      </c>
      <c r="FK30">
        <v>1213.79</v>
      </c>
      <c r="FL30">
        <v>14.5947</v>
      </c>
      <c r="FM30">
        <v>101.121</v>
      </c>
      <c r="FN30">
        <v>100.58799999999999</v>
      </c>
    </row>
    <row r="31" spans="1:170" x14ac:dyDescent="0.25">
      <c r="A31">
        <v>15</v>
      </c>
      <c r="B31">
        <v>1608069230.0999999</v>
      </c>
      <c r="C31">
        <v>1431.5999999046301</v>
      </c>
      <c r="D31" t="s">
        <v>346</v>
      </c>
      <c r="E31" t="s">
        <v>347</v>
      </c>
      <c r="F31" t="s">
        <v>285</v>
      </c>
      <c r="G31" t="s">
        <v>286</v>
      </c>
      <c r="H31">
        <v>1608069222.0999999</v>
      </c>
      <c r="I31">
        <f t="shared" si="0"/>
        <v>5.381750724244318E-4</v>
      </c>
      <c r="J31">
        <f t="shared" si="1"/>
        <v>10.67947987329814</v>
      </c>
      <c r="K31">
        <f t="shared" si="2"/>
        <v>1399.91129032258</v>
      </c>
      <c r="L31">
        <f t="shared" si="3"/>
        <v>562.63202338810981</v>
      </c>
      <c r="M31">
        <f t="shared" si="4"/>
        <v>57.712191620917388</v>
      </c>
      <c r="N31">
        <f t="shared" si="5"/>
        <v>143.59642764886007</v>
      </c>
      <c r="O31">
        <f t="shared" si="6"/>
        <v>2.1490910961268248E-2</v>
      </c>
      <c r="P31">
        <f t="shared" si="7"/>
        <v>2.9668624695864683</v>
      </c>
      <c r="Q31">
        <f t="shared" si="8"/>
        <v>2.1404800345320062E-2</v>
      </c>
      <c r="R31">
        <f t="shared" si="9"/>
        <v>1.3385708043779223E-2</v>
      </c>
      <c r="S31">
        <f t="shared" si="10"/>
        <v>231.2956716983428</v>
      </c>
      <c r="T31">
        <f t="shared" si="11"/>
        <v>29.210798005744518</v>
      </c>
      <c r="U31">
        <f t="shared" si="12"/>
        <v>28.852206451612901</v>
      </c>
      <c r="V31">
        <f t="shared" si="13"/>
        <v>3.987505959512228</v>
      </c>
      <c r="W31">
        <f t="shared" si="14"/>
        <v>38.921604893161707</v>
      </c>
      <c r="X31">
        <f t="shared" si="15"/>
        <v>1.4771797245364422</v>
      </c>
      <c r="Y31">
        <f t="shared" si="16"/>
        <v>3.7952693076024056</v>
      </c>
      <c r="Z31">
        <f t="shared" si="17"/>
        <v>2.5103262349757856</v>
      </c>
      <c r="AA31">
        <f t="shared" si="18"/>
        <v>-23.733520693917441</v>
      </c>
      <c r="AB31">
        <f t="shared" si="19"/>
        <v>-135.99937526108172</v>
      </c>
      <c r="AC31">
        <f t="shared" si="20"/>
        <v>-10.034560239869604</v>
      </c>
      <c r="AD31">
        <f t="shared" si="21"/>
        <v>61.528215503474058</v>
      </c>
      <c r="AE31">
        <v>11</v>
      </c>
      <c r="AF31">
        <v>2</v>
      </c>
      <c r="AG31">
        <f t="shared" si="22"/>
        <v>1</v>
      </c>
      <c r="AH31">
        <f t="shared" si="23"/>
        <v>0</v>
      </c>
      <c r="AI31">
        <f t="shared" si="24"/>
        <v>53837.444195511009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348</v>
      </c>
      <c r="AQ31">
        <v>646.25896153846202</v>
      </c>
      <c r="AR31">
        <v>790.9</v>
      </c>
      <c r="AS31">
        <f t="shared" si="27"/>
        <v>0.18288157600396759</v>
      </c>
      <c r="AT31">
        <v>0.5</v>
      </c>
      <c r="AU31">
        <f t="shared" si="28"/>
        <v>1180.2072308857075</v>
      </c>
      <c r="AV31">
        <f t="shared" si="29"/>
        <v>10.67947987329814</v>
      </c>
      <c r="AW31">
        <f t="shared" si="30"/>
        <v>107.91907919782832</v>
      </c>
      <c r="AX31">
        <f t="shared" si="31"/>
        <v>0.3807181691743583</v>
      </c>
      <c r="AY31">
        <f t="shared" si="32"/>
        <v>9.5383480616926704E-3</v>
      </c>
      <c r="AZ31">
        <f t="shared" si="33"/>
        <v>3.1245163737514221</v>
      </c>
      <c r="BA31" t="s">
        <v>349</v>
      </c>
      <c r="BB31">
        <v>489.79</v>
      </c>
      <c r="BC31">
        <f t="shared" si="34"/>
        <v>301.10999999999996</v>
      </c>
      <c r="BD31">
        <f t="shared" si="35"/>
        <v>0.48035946485184144</v>
      </c>
      <c r="BE31">
        <f t="shared" si="36"/>
        <v>0.89138582182960657</v>
      </c>
      <c r="BF31">
        <f t="shared" si="37"/>
        <v>1.9177292197858145</v>
      </c>
      <c r="BG31">
        <f t="shared" si="38"/>
        <v>0.97038286900438098</v>
      </c>
      <c r="BH31">
        <f t="shared" si="39"/>
        <v>1400.0261290322601</v>
      </c>
      <c r="BI31">
        <f t="shared" si="40"/>
        <v>1180.2072308857075</v>
      </c>
      <c r="BJ31">
        <f t="shared" si="41"/>
        <v>0.84298943170546536</v>
      </c>
      <c r="BK31">
        <f t="shared" si="42"/>
        <v>0.19597886341093068</v>
      </c>
      <c r="BL31">
        <v>6</v>
      </c>
      <c r="BM31">
        <v>0.5</v>
      </c>
      <c r="BN31" t="s">
        <v>290</v>
      </c>
      <c r="BO31">
        <v>2</v>
      </c>
      <c r="BP31">
        <v>1608069222.0999999</v>
      </c>
      <c r="BQ31">
        <v>1399.91129032258</v>
      </c>
      <c r="BR31">
        <v>1413.63032258065</v>
      </c>
      <c r="BS31">
        <v>14.400919354838701</v>
      </c>
      <c r="BT31">
        <v>13.7644290322581</v>
      </c>
      <c r="BU31">
        <v>1395.14290322581</v>
      </c>
      <c r="BV31">
        <v>14.246919354838701</v>
      </c>
      <c r="BW31">
        <v>500.01532258064498</v>
      </c>
      <c r="BX31">
        <v>102.475258064516</v>
      </c>
      <c r="BY31">
        <v>0.10011841935483901</v>
      </c>
      <c r="BZ31">
        <v>28.001941935483899</v>
      </c>
      <c r="CA31">
        <v>28.852206451612901</v>
      </c>
      <c r="CB31">
        <v>999.9</v>
      </c>
      <c r="CC31">
        <v>0</v>
      </c>
      <c r="CD31">
        <v>0</v>
      </c>
      <c r="CE31">
        <v>9967.5422580645209</v>
      </c>
      <c r="CF31">
        <v>0</v>
      </c>
      <c r="CG31">
        <v>376.39503225806402</v>
      </c>
      <c r="CH31">
        <v>1400.0261290322601</v>
      </c>
      <c r="CI31">
        <v>0.89999470967741901</v>
      </c>
      <c r="CJ31">
        <v>0.100005316129032</v>
      </c>
      <c r="CK31">
        <v>0</v>
      </c>
      <c r="CL31">
        <v>646.32706451612898</v>
      </c>
      <c r="CM31">
        <v>4.9993800000000004</v>
      </c>
      <c r="CN31">
        <v>9143.75225806452</v>
      </c>
      <c r="CO31">
        <v>11164.535483871001</v>
      </c>
      <c r="CP31">
        <v>47.435000000000002</v>
      </c>
      <c r="CQ31">
        <v>49.215451612903202</v>
      </c>
      <c r="CR31">
        <v>48.265999999999998</v>
      </c>
      <c r="CS31">
        <v>49</v>
      </c>
      <c r="CT31">
        <v>49.061999999999998</v>
      </c>
      <c r="CU31">
        <v>1255.51677419355</v>
      </c>
      <c r="CV31">
        <v>139.50935483871001</v>
      </c>
      <c r="CW31">
        <v>0</v>
      </c>
      <c r="CX31">
        <v>119.59999990463299</v>
      </c>
      <c r="CY31">
        <v>0</v>
      </c>
      <c r="CZ31">
        <v>646.25896153846202</v>
      </c>
      <c r="DA31">
        <v>-9.3025982912075893</v>
      </c>
      <c r="DB31">
        <v>-147.35179489704399</v>
      </c>
      <c r="DC31">
        <v>9143.0646153846192</v>
      </c>
      <c r="DD31">
        <v>15</v>
      </c>
      <c r="DE31">
        <v>0</v>
      </c>
      <c r="DF31" t="s">
        <v>291</v>
      </c>
      <c r="DG31">
        <v>1607992578</v>
      </c>
      <c r="DH31">
        <v>1607992562.5999999</v>
      </c>
      <c r="DI31">
        <v>0</v>
      </c>
      <c r="DJ31">
        <v>1.9490000000000001</v>
      </c>
      <c r="DK31">
        <v>8.9999999999999993E-3</v>
      </c>
      <c r="DL31">
        <v>4.7690000000000001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10.699080233578099</v>
      </c>
      <c r="DS31">
        <v>-1.0241326721189501</v>
      </c>
      <c r="DT31">
        <v>8.6017179740285499E-2</v>
      </c>
      <c r="DU31">
        <v>0</v>
      </c>
      <c r="DV31">
        <v>-13.723990000000001</v>
      </c>
      <c r="DW31">
        <v>1.1600596218020001</v>
      </c>
      <c r="DX31">
        <v>9.2834517107952194E-2</v>
      </c>
      <c r="DY31">
        <v>0</v>
      </c>
      <c r="DZ31">
        <v>0.63701703333333304</v>
      </c>
      <c r="EA31">
        <v>-0.10080130812013199</v>
      </c>
      <c r="EB31">
        <v>7.5470187689503504E-3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4.7699999999999996</v>
      </c>
      <c r="EJ31">
        <v>0.154</v>
      </c>
      <c r="EK31">
        <v>4.7690000000000001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1277.5</v>
      </c>
      <c r="EX31">
        <v>1277.8</v>
      </c>
      <c r="EY31">
        <v>2</v>
      </c>
      <c r="EZ31">
        <v>467.846</v>
      </c>
      <c r="FA31">
        <v>517.75199999999995</v>
      </c>
      <c r="FB31">
        <v>24.643899999999999</v>
      </c>
      <c r="FC31">
        <v>31.580200000000001</v>
      </c>
      <c r="FD31">
        <v>29.999700000000001</v>
      </c>
      <c r="FE31">
        <v>31.439499999999999</v>
      </c>
      <c r="FF31">
        <v>31.480399999999999</v>
      </c>
      <c r="FG31">
        <v>57.561399999999999</v>
      </c>
      <c r="FH31">
        <v>0</v>
      </c>
      <c r="FI31">
        <v>100</v>
      </c>
      <c r="FJ31">
        <v>24.661100000000001</v>
      </c>
      <c r="FK31">
        <v>1413.61</v>
      </c>
      <c r="FL31">
        <v>14.5093</v>
      </c>
      <c r="FM31">
        <v>101.14</v>
      </c>
      <c r="FN31">
        <v>100.602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2020-12-15T13:55:06Z</dcterms:created>
  <dcterms:modified xsi:type="dcterms:W3CDTF">2021-05-04T23:23:25Z</dcterms:modified>
</cp:coreProperties>
</file>