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C4467E17-241A-4BB3-8187-E38691983BDB}" xr6:coauthVersionLast="46" xr6:coauthVersionMax="46" xr10:uidLastSave="{00000000-0000-0000-0000-000000000000}"/>
  <bookViews>
    <workbookView xWindow="3840" yWindow="384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I31" i="1"/>
  <c r="AU31" i="1" s="1"/>
  <c r="BH31" i="1"/>
  <c r="BG31" i="1"/>
  <c r="BF31" i="1"/>
  <c r="BE31" i="1"/>
  <c r="BD31" i="1"/>
  <c r="BC31" i="1"/>
  <c r="AX31" i="1" s="1"/>
  <c r="AZ31" i="1"/>
  <c r="AS31" i="1"/>
  <c r="AW31" i="1" s="1"/>
  <c r="AN31" i="1"/>
  <c r="AM31" i="1"/>
  <c r="AI31" i="1"/>
  <c r="AG31" i="1" s="1"/>
  <c r="Y31" i="1"/>
  <c r="W31" i="1" s="1"/>
  <c r="X31" i="1"/>
  <c r="S31" i="1"/>
  <c r="P31" i="1"/>
  <c r="BK30" i="1"/>
  <c r="BJ30" i="1"/>
  <c r="BH30" i="1"/>
  <c r="BI30" i="1" s="1"/>
  <c r="BG30" i="1"/>
  <c r="BF30" i="1"/>
  <c r="BE30" i="1"/>
  <c r="BD30" i="1"/>
  <c r="BC30" i="1"/>
  <c r="AX30" i="1" s="1"/>
  <c r="AZ30" i="1"/>
  <c r="AS30" i="1"/>
  <c r="AN30" i="1"/>
  <c r="AM30" i="1"/>
  <c r="AI30" i="1"/>
  <c r="AG30" i="1"/>
  <c r="N30" i="1" s="1"/>
  <c r="Y30" i="1"/>
  <c r="X30" i="1"/>
  <c r="W30" i="1"/>
  <c r="P30" i="1"/>
  <c r="BK29" i="1"/>
  <c r="BJ29" i="1"/>
  <c r="BI29" i="1" s="1"/>
  <c r="BH29" i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W29" i="1" s="1"/>
  <c r="X29" i="1"/>
  <c r="P29" i="1"/>
  <c r="BK28" i="1"/>
  <c r="BJ28" i="1"/>
  <c r="BI28" i="1"/>
  <c r="BH28" i="1"/>
  <c r="BG28" i="1"/>
  <c r="BF28" i="1"/>
  <c r="BE28" i="1"/>
  <c r="BD28" i="1"/>
  <c r="BC28" i="1"/>
  <c r="AX28" i="1" s="1"/>
  <c r="AZ28" i="1"/>
  <c r="AU28" i="1"/>
  <c r="AS28" i="1"/>
  <c r="AW28" i="1" s="1"/>
  <c r="AN28" i="1"/>
  <c r="AM28" i="1"/>
  <c r="AI28" i="1"/>
  <c r="AG28" i="1" s="1"/>
  <c r="Y28" i="1"/>
  <c r="X28" i="1"/>
  <c r="W28" i="1" s="1"/>
  <c r="S28" i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N27" i="1"/>
  <c r="AM27" i="1"/>
  <c r="AI27" i="1"/>
  <c r="AG27" i="1" s="1"/>
  <c r="Y27" i="1"/>
  <c r="X27" i="1"/>
  <c r="W27" i="1" s="1"/>
  <c r="P27" i="1"/>
  <c r="BK26" i="1"/>
  <c r="S26" i="1" s="1"/>
  <c r="BJ26" i="1"/>
  <c r="BI26" i="1"/>
  <c r="AU26" i="1" s="1"/>
  <c r="BH26" i="1"/>
  <c r="BG26" i="1"/>
  <c r="BF26" i="1"/>
  <c r="BE26" i="1"/>
  <c r="BD26" i="1"/>
  <c r="BC26" i="1"/>
  <c r="AX26" i="1" s="1"/>
  <c r="AZ26" i="1"/>
  <c r="AS26" i="1"/>
  <c r="AW26" i="1" s="1"/>
  <c r="AN26" i="1"/>
  <c r="AM26" i="1"/>
  <c r="AI26" i="1"/>
  <c r="AG26" i="1" s="1"/>
  <c r="Y26" i="1"/>
  <c r="W26" i="1" s="1"/>
  <c r="X26" i="1"/>
  <c r="P26" i="1"/>
  <c r="BK25" i="1"/>
  <c r="BJ25" i="1"/>
  <c r="BI25" i="1" s="1"/>
  <c r="BH25" i="1"/>
  <c r="BG25" i="1"/>
  <c r="BF25" i="1"/>
  <c r="BE25" i="1"/>
  <c r="BD25" i="1"/>
  <c r="BC25" i="1"/>
  <c r="AX25" i="1" s="1"/>
  <c r="AZ25" i="1"/>
  <c r="AS25" i="1"/>
  <c r="AN25" i="1"/>
  <c r="AM25" i="1"/>
  <c r="AI25" i="1"/>
  <c r="AG25" i="1"/>
  <c r="J25" i="1" s="1"/>
  <c r="AV25" i="1" s="1"/>
  <c r="Y25" i="1"/>
  <c r="X25" i="1"/>
  <c r="W25" i="1"/>
  <c r="P25" i="1"/>
  <c r="N25" i="1"/>
  <c r="K25" i="1"/>
  <c r="BK24" i="1"/>
  <c r="BJ24" i="1"/>
  <c r="BI24" i="1"/>
  <c r="AU24" i="1" s="1"/>
  <c r="AW24" i="1" s="1"/>
  <c r="BH24" i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 s="1"/>
  <c r="Y24" i="1"/>
  <c r="W24" i="1" s="1"/>
  <c r="X24" i="1"/>
  <c r="P24" i="1"/>
  <c r="BK23" i="1"/>
  <c r="BJ23" i="1"/>
  <c r="BI23" i="1"/>
  <c r="S23" i="1" s="1"/>
  <c r="BH23" i="1"/>
  <c r="BG23" i="1"/>
  <c r="BF23" i="1"/>
  <c r="BE23" i="1"/>
  <c r="BD23" i="1"/>
  <c r="BC23" i="1"/>
  <c r="AX23" i="1" s="1"/>
  <c r="AZ23" i="1"/>
  <c r="AU23" i="1"/>
  <c r="AS23" i="1"/>
  <c r="AW23" i="1" s="1"/>
  <c r="AM23" i="1"/>
  <c r="AN23" i="1" s="1"/>
  <c r="AI23" i="1"/>
  <c r="AG23" i="1" s="1"/>
  <c r="Y23" i="1"/>
  <c r="X23" i="1"/>
  <c r="W23" i="1" s="1"/>
  <c r="P23" i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N22" i="1"/>
  <c r="AM22" i="1"/>
  <c r="AI22" i="1"/>
  <c r="AG22" i="1"/>
  <c r="N22" i="1" s="1"/>
  <c r="Y22" i="1"/>
  <c r="X22" i="1"/>
  <c r="W22" i="1"/>
  <c r="P22" i="1"/>
  <c r="BK21" i="1"/>
  <c r="BJ21" i="1"/>
  <c r="BH21" i="1"/>
  <c r="BI21" i="1" s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/>
  <c r="I21" i="1" s="1"/>
  <c r="Y21" i="1"/>
  <c r="X21" i="1"/>
  <c r="W21" i="1"/>
  <c r="P21" i="1"/>
  <c r="N21" i="1"/>
  <c r="K21" i="1"/>
  <c r="J21" i="1"/>
  <c r="AV21" i="1" s="1"/>
  <c r="BK20" i="1"/>
  <c r="BJ20" i="1"/>
  <c r="BI20" i="1"/>
  <c r="BH20" i="1"/>
  <c r="BG20" i="1"/>
  <c r="BF20" i="1"/>
  <c r="BE20" i="1"/>
  <c r="BD20" i="1"/>
  <c r="BC20" i="1"/>
  <c r="AX20" i="1" s="1"/>
  <c r="AZ20" i="1"/>
  <c r="AU20" i="1"/>
  <c r="AW20" i="1" s="1"/>
  <c r="AS20" i="1"/>
  <c r="AN20" i="1"/>
  <c r="AM20" i="1"/>
  <c r="AI20" i="1"/>
  <c r="AG20" i="1" s="1"/>
  <c r="Y20" i="1"/>
  <c r="W20" i="1" s="1"/>
  <c r="X20" i="1"/>
  <c r="S20" i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M19" i="1"/>
  <c r="AN19" i="1" s="1"/>
  <c r="AI19" i="1"/>
  <c r="AG19" i="1" s="1"/>
  <c r="Y19" i="1"/>
  <c r="X19" i="1"/>
  <c r="W19" i="1" s="1"/>
  <c r="P19" i="1"/>
  <c r="BK18" i="1"/>
  <c r="S18" i="1" s="1"/>
  <c r="BJ18" i="1"/>
  <c r="BI18" i="1"/>
  <c r="AU18" i="1" s="1"/>
  <c r="BH18" i="1"/>
  <c r="BG18" i="1"/>
  <c r="BF18" i="1"/>
  <c r="BE18" i="1"/>
  <c r="BD18" i="1"/>
  <c r="BC18" i="1"/>
  <c r="AX18" i="1" s="1"/>
  <c r="AZ18" i="1"/>
  <c r="AS18" i="1"/>
  <c r="AW18" i="1" s="1"/>
  <c r="AN18" i="1"/>
  <c r="AM18" i="1"/>
  <c r="AI18" i="1"/>
  <c r="AG18" i="1" s="1"/>
  <c r="Y18" i="1"/>
  <c r="W18" i="1" s="1"/>
  <c r="X18" i="1"/>
  <c r="P18" i="1"/>
  <c r="BK17" i="1"/>
  <c r="BJ17" i="1"/>
  <c r="BH17" i="1"/>
  <c r="BI17" i="1" s="1"/>
  <c r="BG17" i="1"/>
  <c r="BF17" i="1"/>
  <c r="BE17" i="1"/>
  <c r="BD17" i="1"/>
  <c r="BC17" i="1"/>
  <c r="AX17" i="1" s="1"/>
  <c r="AZ17" i="1"/>
  <c r="AS17" i="1"/>
  <c r="AN17" i="1"/>
  <c r="AM17" i="1"/>
  <c r="AI17" i="1"/>
  <c r="AG17" i="1"/>
  <c r="K17" i="1" s="1"/>
  <c r="Y17" i="1"/>
  <c r="X17" i="1"/>
  <c r="W17" i="1"/>
  <c r="P17" i="1"/>
  <c r="N17" i="1"/>
  <c r="T20" i="1" l="1"/>
  <c r="U20" i="1" s="1"/>
  <c r="AB20" i="1" s="1"/>
  <c r="AU29" i="1"/>
  <c r="AW29" i="1" s="1"/>
  <c r="S29" i="1"/>
  <c r="K31" i="1"/>
  <c r="J31" i="1"/>
  <c r="AV31" i="1" s="1"/>
  <c r="AY31" i="1" s="1"/>
  <c r="I31" i="1"/>
  <c r="AH31" i="1"/>
  <c r="N31" i="1"/>
  <c r="J18" i="1"/>
  <c r="AV18" i="1" s="1"/>
  <c r="AY18" i="1" s="1"/>
  <c r="I18" i="1"/>
  <c r="AH18" i="1"/>
  <c r="N18" i="1"/>
  <c r="K18" i="1"/>
  <c r="AH19" i="1"/>
  <c r="N19" i="1"/>
  <c r="K19" i="1"/>
  <c r="J19" i="1"/>
  <c r="AV19" i="1" s="1"/>
  <c r="I19" i="1"/>
  <c r="AH27" i="1"/>
  <c r="N27" i="1"/>
  <c r="K27" i="1"/>
  <c r="J27" i="1"/>
  <c r="AV27" i="1" s="1"/>
  <c r="I27" i="1"/>
  <c r="AA21" i="1"/>
  <c r="AU17" i="1"/>
  <c r="AW17" i="1" s="1"/>
  <c r="S17" i="1"/>
  <c r="K20" i="1"/>
  <c r="J20" i="1"/>
  <c r="AV20" i="1" s="1"/>
  <c r="AY20" i="1" s="1"/>
  <c r="I20" i="1"/>
  <c r="AH20" i="1"/>
  <c r="N20" i="1"/>
  <c r="AU21" i="1"/>
  <c r="AW21" i="1" s="1"/>
  <c r="S21" i="1"/>
  <c r="T18" i="1"/>
  <c r="U18" i="1" s="1"/>
  <c r="AU22" i="1"/>
  <c r="AW22" i="1" s="1"/>
  <c r="S22" i="1"/>
  <c r="I29" i="1"/>
  <c r="J29" i="1"/>
  <c r="AV29" i="1" s="1"/>
  <c r="AY29" i="1" s="1"/>
  <c r="AH29" i="1"/>
  <c r="N29" i="1"/>
  <c r="K29" i="1"/>
  <c r="J26" i="1"/>
  <c r="AV26" i="1" s="1"/>
  <c r="AY26" i="1" s="1"/>
  <c r="I26" i="1"/>
  <c r="AH26" i="1"/>
  <c r="K26" i="1"/>
  <c r="N26" i="1"/>
  <c r="T28" i="1"/>
  <c r="U28" i="1" s="1"/>
  <c r="AU30" i="1"/>
  <c r="AW30" i="1" s="1"/>
  <c r="S30" i="1"/>
  <c r="AW19" i="1"/>
  <c r="AU19" i="1"/>
  <c r="S19" i="1"/>
  <c r="K23" i="1"/>
  <c r="J23" i="1"/>
  <c r="AV23" i="1" s="1"/>
  <c r="AY23" i="1" s="1"/>
  <c r="I23" i="1"/>
  <c r="T23" i="1" s="1"/>
  <c r="U23" i="1" s="1"/>
  <c r="AH23" i="1"/>
  <c r="N23" i="1"/>
  <c r="AU25" i="1"/>
  <c r="AW25" i="1" s="1"/>
  <c r="S25" i="1"/>
  <c r="K28" i="1"/>
  <c r="J28" i="1"/>
  <c r="AV28" i="1" s="1"/>
  <c r="AY28" i="1" s="1"/>
  <c r="I28" i="1"/>
  <c r="AH28" i="1"/>
  <c r="N28" i="1"/>
  <c r="AH24" i="1"/>
  <c r="I24" i="1"/>
  <c r="N24" i="1"/>
  <c r="K24" i="1"/>
  <c r="J24" i="1"/>
  <c r="AV24" i="1" s="1"/>
  <c r="AY24" i="1" s="1"/>
  <c r="AU27" i="1"/>
  <c r="AW27" i="1" s="1"/>
  <c r="S27" i="1"/>
  <c r="AH22" i="1"/>
  <c r="AH30" i="1"/>
  <c r="AH17" i="1"/>
  <c r="I22" i="1"/>
  <c r="S24" i="1"/>
  <c r="AH25" i="1"/>
  <c r="I30" i="1"/>
  <c r="I17" i="1"/>
  <c r="J22" i="1"/>
  <c r="AV22" i="1" s="1"/>
  <c r="AY22" i="1" s="1"/>
  <c r="I25" i="1"/>
  <c r="J30" i="1"/>
  <c r="AV30" i="1" s="1"/>
  <c r="J17" i="1"/>
  <c r="AV17" i="1" s="1"/>
  <c r="K22" i="1"/>
  <c r="K30" i="1"/>
  <c r="AH21" i="1"/>
  <c r="AB23" i="1" l="1"/>
  <c r="V23" i="1"/>
  <c r="Z23" i="1" s="1"/>
  <c r="AC23" i="1"/>
  <c r="AD23" i="1" s="1"/>
  <c r="T17" i="1"/>
  <c r="U17" i="1" s="1"/>
  <c r="Q17" i="1" s="1"/>
  <c r="O17" i="1" s="1"/>
  <c r="R17" i="1" s="1"/>
  <c r="L17" i="1" s="1"/>
  <c r="M17" i="1" s="1"/>
  <c r="AY30" i="1"/>
  <c r="Q29" i="1"/>
  <c r="O29" i="1" s="1"/>
  <c r="R29" i="1" s="1"/>
  <c r="L29" i="1" s="1"/>
  <c r="M29" i="1" s="1"/>
  <c r="AA29" i="1"/>
  <c r="AA23" i="1"/>
  <c r="Q23" i="1"/>
  <c r="O23" i="1" s="1"/>
  <c r="R23" i="1" s="1"/>
  <c r="L23" i="1" s="1"/>
  <c r="M23" i="1" s="1"/>
  <c r="AY17" i="1"/>
  <c r="AA25" i="1"/>
  <c r="T19" i="1"/>
  <c r="U19" i="1" s="1"/>
  <c r="T22" i="1"/>
  <c r="U22" i="1" s="1"/>
  <c r="AY21" i="1"/>
  <c r="T29" i="1"/>
  <c r="U29" i="1" s="1"/>
  <c r="AC28" i="1"/>
  <c r="V28" i="1"/>
  <c r="Z28" i="1" s="1"/>
  <c r="AA31" i="1"/>
  <c r="Q31" i="1"/>
  <c r="O31" i="1" s="1"/>
  <c r="R31" i="1" s="1"/>
  <c r="L31" i="1" s="1"/>
  <c r="M31" i="1" s="1"/>
  <c r="T31" i="1"/>
  <c r="U31" i="1" s="1"/>
  <c r="AA24" i="1"/>
  <c r="T25" i="1"/>
  <c r="U25" i="1" s="1"/>
  <c r="Q25" i="1" s="1"/>
  <c r="O25" i="1" s="1"/>
  <c r="R25" i="1" s="1"/>
  <c r="L25" i="1" s="1"/>
  <c r="M25" i="1" s="1"/>
  <c r="Q26" i="1"/>
  <c r="O26" i="1" s="1"/>
  <c r="R26" i="1" s="1"/>
  <c r="L26" i="1" s="1"/>
  <c r="M26" i="1" s="1"/>
  <c r="AA26" i="1"/>
  <c r="AA20" i="1"/>
  <c r="Q20" i="1"/>
  <c r="O20" i="1" s="1"/>
  <c r="R20" i="1" s="1"/>
  <c r="L20" i="1" s="1"/>
  <c r="M20" i="1" s="1"/>
  <c r="AA19" i="1"/>
  <c r="Q18" i="1"/>
  <c r="O18" i="1" s="1"/>
  <c r="R18" i="1" s="1"/>
  <c r="L18" i="1" s="1"/>
  <c r="M18" i="1" s="1"/>
  <c r="AA18" i="1"/>
  <c r="T24" i="1"/>
  <c r="U24" i="1" s="1"/>
  <c r="T21" i="1"/>
  <c r="U21" i="1" s="1"/>
  <c r="AA22" i="1"/>
  <c r="Q22" i="1"/>
  <c r="O22" i="1" s="1"/>
  <c r="R22" i="1" s="1"/>
  <c r="L22" i="1" s="1"/>
  <c r="M22" i="1" s="1"/>
  <c r="AA17" i="1"/>
  <c r="V18" i="1"/>
  <c r="Z18" i="1" s="1"/>
  <c r="AC18" i="1"/>
  <c r="AB18" i="1"/>
  <c r="AA27" i="1"/>
  <c r="Q27" i="1"/>
  <c r="O27" i="1" s="1"/>
  <c r="R27" i="1" s="1"/>
  <c r="L27" i="1" s="1"/>
  <c r="M27" i="1" s="1"/>
  <c r="AY19" i="1"/>
  <c r="AB28" i="1"/>
  <c r="T26" i="1"/>
  <c r="U26" i="1" s="1"/>
  <c r="AC20" i="1"/>
  <c r="V20" i="1"/>
  <c r="Z20" i="1" s="1"/>
  <c r="AA28" i="1"/>
  <c r="Q28" i="1"/>
  <c r="O28" i="1" s="1"/>
  <c r="R28" i="1" s="1"/>
  <c r="L28" i="1" s="1"/>
  <c r="M28" i="1" s="1"/>
  <c r="AA30" i="1"/>
  <c r="T27" i="1"/>
  <c r="U27" i="1" s="1"/>
  <c r="T30" i="1"/>
  <c r="U30" i="1" s="1"/>
  <c r="AY27" i="1"/>
  <c r="AY25" i="1"/>
  <c r="V19" i="1" l="1"/>
  <c r="Z19" i="1" s="1"/>
  <c r="AC19" i="1"/>
  <c r="AB19" i="1"/>
  <c r="V27" i="1"/>
  <c r="Z27" i="1" s="1"/>
  <c r="AC27" i="1"/>
  <c r="AB27" i="1"/>
  <c r="V26" i="1"/>
  <c r="Z26" i="1" s="1"/>
  <c r="AC26" i="1"/>
  <c r="AD26" i="1" s="1"/>
  <c r="AB26" i="1"/>
  <c r="AD28" i="1"/>
  <c r="AC25" i="1"/>
  <c r="AD25" i="1" s="1"/>
  <c r="AB25" i="1"/>
  <c r="V25" i="1"/>
  <c r="Z25" i="1" s="1"/>
  <c r="V29" i="1"/>
  <c r="Z29" i="1" s="1"/>
  <c r="AC29" i="1"/>
  <c r="AB29" i="1"/>
  <c r="AC17" i="1"/>
  <c r="AD17" i="1" s="1"/>
  <c r="AB17" i="1"/>
  <c r="V17" i="1"/>
  <c r="Z17" i="1" s="1"/>
  <c r="V30" i="1"/>
  <c r="Z30" i="1" s="1"/>
  <c r="AC30" i="1"/>
  <c r="AB30" i="1"/>
  <c r="Q30" i="1"/>
  <c r="O30" i="1" s="1"/>
  <c r="R30" i="1" s="1"/>
  <c r="L30" i="1" s="1"/>
  <c r="M30" i="1" s="1"/>
  <c r="Q19" i="1"/>
  <c r="O19" i="1" s="1"/>
  <c r="R19" i="1" s="1"/>
  <c r="L19" i="1" s="1"/>
  <c r="M19" i="1" s="1"/>
  <c r="V24" i="1"/>
  <c r="Z24" i="1" s="1"/>
  <c r="AC24" i="1"/>
  <c r="AB24" i="1"/>
  <c r="AD20" i="1"/>
  <c r="Q24" i="1"/>
  <c r="O24" i="1" s="1"/>
  <c r="R24" i="1" s="1"/>
  <c r="L24" i="1" s="1"/>
  <c r="M24" i="1" s="1"/>
  <c r="AD18" i="1"/>
  <c r="V21" i="1"/>
  <c r="Z21" i="1" s="1"/>
  <c r="AC21" i="1"/>
  <c r="AD21" i="1" s="1"/>
  <c r="AB21" i="1"/>
  <c r="Q21" i="1"/>
  <c r="O21" i="1" s="1"/>
  <c r="R21" i="1" s="1"/>
  <c r="L21" i="1" s="1"/>
  <c r="M21" i="1" s="1"/>
  <c r="AB31" i="1"/>
  <c r="V31" i="1"/>
  <c r="Z31" i="1" s="1"/>
  <c r="AC31" i="1"/>
  <c r="AD31" i="1" s="1"/>
  <c r="V22" i="1"/>
  <c r="Z22" i="1" s="1"/>
  <c r="AC22" i="1"/>
  <c r="AB22" i="1"/>
  <c r="AD30" i="1" l="1"/>
  <c r="AD27" i="1"/>
  <c r="AD29" i="1"/>
  <c r="AD22" i="1"/>
  <c r="AD24" i="1"/>
  <c r="AD19" i="1"/>
</calcChain>
</file>

<file path=xl/sharedStrings.xml><?xml version="1.0" encoding="utf-8"?>
<sst xmlns="http://schemas.openxmlformats.org/spreadsheetml/2006/main" count="693" uniqueCount="350">
  <si>
    <t>File opened</t>
  </si>
  <si>
    <t>2020-12-15 15:17:07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</si>
  <si>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</si>
  <si>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</si>
  <si>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</si>
  <si>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</si>
  <si>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</si>
  <si>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</si>
  <si>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</si>
  <si>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</si>
  <si>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</si>
  <si>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</si>
  <si>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</si>
  <si>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{"co2bspanconc2": "299.2", "h2obspan2a": "0.0708892", "h2obspan2": "0", "co2aspanconc2": "299.2", "co2aspan2b": "0.306383", "h2oaspan2": "0", "flowazero": "0.29042", "h2obspan2b": "0.0705964", "h2oaspanconc2": "0", "h2obzero": "1.1444", "h2oazero": "1.13424", "co2bspan2": "-0.0301809", "chamberpressurezero": "2.68126", "co2bspan2a": "0.310949", "h2oaspanconc1": "12.28", "co2aspan2a": "0.308883", "co2bspan1": "1.00108", "co2azero": "0.965182", "co2aspan2": "-0.0279682", "h2obspanconc2": "0", "co2bspan2b": "0.308367", "co2aspanconc1": "2500", "co2aspan1": "1.00054", "co2bzero": "0.964262", "h2oaspan2b": "0.070146", "tazero": "0.0863571", "tbzero": "0.134552", "h2oaspan1": "1.00771", "h2obspan1": "0.99587", "co2bspanconc1": "2500", "h2obspanconc1": "12.28", "flowmeterzero": "1.00299", "ssb_ref": "37377.7", "flowbzero": "0.29097", "oxygen": "21", "ssa_ref": "35809.5", "h2oaspan2a": "0.0696095"}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</si>
  <si>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</si>
  <si>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</si>
  <si>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</si>
  <si>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</si>
  <si>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</si>
  <si>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</si>
  <si>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</si>
  <si>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</si>
  <si>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</si>
  <si>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15:17:07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</si>
  <si>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</si>
  <si>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</si>
  <si>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</si>
  <si>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</si>
  <si>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</si>
  <si>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</si>
  <si>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</si>
  <si>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</si>
  <si>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</si>
  <si>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</si>
  <si>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</si>
  <si>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</si>
  <si>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</si>
  <si>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</si>
  <si>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</si>
  <si>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</si>
  <si>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</si>
  <si>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</si>
  <si>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</si>
  <si>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</si>
  <si>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</si>
  <si>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</si>
  <si>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</si>
  <si>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</si>
  <si>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</si>
  <si>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</si>
  <si>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</si>
  <si>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</si>
  <si>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</si>
  <si>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</si>
  <si>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</si>
  <si>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</si>
  <si>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</si>
  <si>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</si>
  <si>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</si>
  <si>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</si>
  <si>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</si>
  <si>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</si>
  <si>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</si>
  <si>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</si>
  <si>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</si>
  <si>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</si>
  <si>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</si>
  <si>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</si>
  <si>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</si>
  <si>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</si>
  <si>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</si>
  <si>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</si>
  <si>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</si>
  <si>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</si>
  <si>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</si>
  <si>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</si>
  <si>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</si>
  <si>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1.48986 67.4738 374.331 630.733 892.282 1109.53 1310.3 1504.85</t>
  </si>
  <si>
    <t>Fs_true</t>
  </si>
  <si>
    <t>0.135212 100.35 403.72 600.816 800.49 1000.75 1200.71 1401.06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</si>
  <si>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</si>
  <si>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</si>
  <si>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</si>
  <si>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</si>
  <si>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</si>
  <si>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</si>
  <si>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</si>
  <si>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</si>
  <si>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</si>
  <si>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</si>
  <si>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</si>
  <si>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</si>
  <si>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</si>
  <si>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</si>
  <si>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</si>
  <si>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</si>
  <si>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</si>
  <si>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</si>
  <si>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</si>
  <si>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</si>
  <si>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</si>
  <si>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</si>
  <si>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</si>
  <si>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</si>
  <si>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</si>
  <si>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</si>
  <si>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</si>
  <si>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</si>
  <si>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</si>
  <si>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</si>
  <si>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</si>
  <si>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</si>
  <si>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</si>
  <si>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</si>
  <si>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</si>
  <si>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</si>
  <si>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</si>
  <si>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</si>
  <si>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</si>
  <si>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</si>
  <si>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</si>
  <si>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</si>
  <si>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</si>
  <si>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</si>
  <si>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</si>
  <si>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</si>
  <si>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</si>
  <si>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</si>
  <si>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</si>
  <si>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</si>
  <si>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</si>
  <si>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</si>
  <si>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</si>
  <si>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</si>
  <si>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</si>
  <si>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</si>
  <si>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</si>
  <si>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</si>
  <si>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</si>
  <si>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</si>
  <si>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</si>
  <si>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</si>
  <si>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</si>
  <si>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</si>
  <si>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</si>
  <si>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</si>
  <si>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</si>
  <si>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</si>
  <si>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</si>
  <si>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</si>
  <si>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</si>
  <si>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</si>
  <si>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</si>
  <si>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</si>
  <si>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</si>
  <si>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</si>
  <si>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</si>
  <si>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</si>
  <si>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</si>
  <si>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</si>
  <si>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</si>
  <si>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</si>
  <si>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</si>
  <si>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</si>
  <si>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</si>
  <si>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</si>
  <si>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</si>
  <si>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</si>
  <si>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</si>
  <si>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</si>
  <si>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</si>
  <si>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</si>
  <si>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</si>
  <si>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</si>
  <si>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</si>
  <si>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</si>
  <si>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</si>
  <si>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</si>
  <si>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</si>
  <si>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</si>
  <si>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</si>
  <si>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</si>
  <si>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</si>
  <si>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</si>
  <si>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</si>
  <si>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</si>
  <si>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</si>
  <si>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</si>
  <si>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</si>
  <si>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</si>
  <si>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</si>
  <si>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</si>
  <si>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</si>
  <si>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</si>
  <si>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</si>
  <si>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</si>
  <si>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</si>
  <si>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</si>
  <si>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</si>
  <si>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</si>
  <si>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</si>
  <si>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</si>
  <si>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</si>
  <si>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</si>
  <si>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</si>
  <si>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</si>
  <si>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</si>
  <si>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</si>
  <si>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</si>
  <si>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</si>
  <si>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</si>
  <si>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</si>
  <si>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</si>
  <si>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</si>
  <si>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</si>
  <si>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</si>
  <si>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</si>
  <si>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</si>
  <si>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</si>
  <si>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</si>
  <si>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</si>
  <si>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</si>
  <si>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</si>
  <si>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</si>
  <si>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</si>
  <si>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</si>
  <si>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</si>
  <si>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</si>
  <si>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</si>
  <si>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</si>
  <si>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</si>
  <si>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</si>
  <si>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</si>
  <si>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</si>
  <si>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</si>
  <si>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</si>
  <si>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</si>
  <si>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</si>
  <si>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</si>
  <si>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</si>
  <si>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</si>
  <si>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</si>
  <si>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</si>
  <si>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</si>
  <si>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</si>
  <si>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</si>
  <si>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</si>
  <si>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</si>
  <si>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</si>
  <si>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</si>
  <si>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</si>
  <si>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</si>
  <si>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</si>
  <si>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</si>
  <si>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</si>
  <si>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</si>
  <si>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</si>
  <si>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</si>
  <si>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</si>
  <si>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</si>
  <si>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</si>
  <si>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</si>
  <si>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</si>
  <si>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</si>
  <si>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</si>
  <si>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</si>
  <si>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</si>
  <si>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</si>
  <si>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</si>
  <si>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</si>
  <si>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</si>
  <si>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</si>
  <si>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</si>
  <si>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</si>
  <si>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</si>
  <si>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</si>
  <si>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</si>
  <si>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</si>
  <si>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</si>
  <si>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</si>
  <si>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</si>
  <si>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</si>
  <si>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</si>
  <si>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15:19:45</t>
  </si>
  <si>
    <t>15:19:45</t>
  </si>
  <si>
    <t>1149</t>
  </si>
  <si>
    <t>_1</t>
  </si>
  <si>
    <t>RECT-4143-20200907-06_33_50</t>
  </si>
  <si>
    <t>RECT-7749-20201215-15_19_49</t>
  </si>
  <si>
    <t>DARK-7750-20201215-15_19_51</t>
  </si>
  <si>
    <t>0: Broadleaf</t>
  </si>
  <si>
    <t>--:--:--</t>
  </si>
  <si>
    <t>1/3</t>
  </si>
  <si>
    <t>20201215 15:21:38</t>
  </si>
  <si>
    <t>15:21:38</t>
  </si>
  <si>
    <t>RECT-7751-20201215-15_21_42</t>
  </si>
  <si>
    <t>DARK-7752-20201215-15_21_44</t>
  </si>
  <si>
    <t>3/3</t>
  </si>
  <si>
    <t>20201215 15:22:46</t>
  </si>
  <si>
    <t>15:22:46</t>
  </si>
  <si>
    <t>RECT-7753-20201215-15_22_50</t>
  </si>
  <si>
    <t>DARK-7754-20201215-15_22_52</t>
  </si>
  <si>
    <t>20201215 15:23:47</t>
  </si>
  <si>
    <t>15:23:47</t>
  </si>
  <si>
    <t>RECT-7755-20201215-15_23_51</t>
  </si>
  <si>
    <t>DARK-7756-20201215-15_23_53</t>
  </si>
  <si>
    <t>20201215 15:25:42</t>
  </si>
  <si>
    <t>15:25:42</t>
  </si>
  <si>
    <t>RECT-7757-20201215-15_25_46</t>
  </si>
  <si>
    <t>DARK-7758-20201215-15_25_48</t>
  </si>
  <si>
    <t>20201215 15:26:59</t>
  </si>
  <si>
    <t>15:26:59</t>
  </si>
  <si>
    <t>RECT-7759-20201215-15_27_03</t>
  </si>
  <si>
    <t>DARK-7760-20201215-15_27_05</t>
  </si>
  <si>
    <t>20201215 15:28:09</t>
  </si>
  <si>
    <t>15:28:09</t>
  </si>
  <si>
    <t>RECT-7761-20201215-15_28_13</t>
  </si>
  <si>
    <t>DARK-7762-20201215-15_28_15</t>
  </si>
  <si>
    <t>20201215 15:29:17</t>
  </si>
  <si>
    <t>15:29:17</t>
  </si>
  <si>
    <t>RECT-7763-20201215-15_29_21</t>
  </si>
  <si>
    <t>DARK-7764-20201215-15_29_23</t>
  </si>
  <si>
    <t>20201215 15:30:23</t>
  </si>
  <si>
    <t>15:30:23</t>
  </si>
  <si>
    <t>RECT-7765-20201215-15_30_27</t>
  </si>
  <si>
    <t>DARK-7766-20201215-15_30_29</t>
  </si>
  <si>
    <t>20201215 15:31:28</t>
  </si>
  <si>
    <t>15:31:28</t>
  </si>
  <si>
    <t>RECT-7767-20201215-15_31_32</t>
  </si>
  <si>
    <t>DARK-7768-20201215-15_31_34</t>
  </si>
  <si>
    <t>20201215 15:32:33</t>
  </si>
  <si>
    <t>15:32:33</t>
  </si>
  <si>
    <t>RECT-7769-20201215-15_32_37</t>
  </si>
  <si>
    <t>DARK-7770-20201215-15_32_39</t>
  </si>
  <si>
    <t>20201215 15:33:37</t>
  </si>
  <si>
    <t>15:33:37</t>
  </si>
  <si>
    <t>RECT-7771-20201215-15_33_41</t>
  </si>
  <si>
    <t>DARK-7772-20201215-15_33_43</t>
  </si>
  <si>
    <t>20201215 15:34:59</t>
  </si>
  <si>
    <t>15:34:59</t>
  </si>
  <si>
    <t>RECT-7773-20201215-15_35_03</t>
  </si>
  <si>
    <t>DARK-7774-20201215-15_35_05</t>
  </si>
  <si>
    <t>20201215 15:37:00</t>
  </si>
  <si>
    <t>15:37:00</t>
  </si>
  <si>
    <t>RECT-7775-20201215-15_37_04</t>
  </si>
  <si>
    <t>DARK-7776-20201215-15_37_06</t>
  </si>
  <si>
    <t>20201215 15:38:00</t>
  </si>
  <si>
    <t>15:38:00</t>
  </si>
  <si>
    <t>RECT-7777-20201215-15_38_04</t>
  </si>
  <si>
    <t>DARK-7778-20201215-15_38_06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</si>
</sst>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1608074385.5999999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1608074377.5999999</v>
      </c>
      <c r="I17">
        <f t="shared" ref="I17:I31" si="0">BW17*AG17*(BS17-BT17)/(100*BL17*(1000-AG17*BS17))</f>
        <v>6.9791636268177364E-4</v>
      </c>
      <c r="J17">
        <f t="shared" ref="J17:J31" si="1">BW17*AG17*(BR17-BQ17*(1000-AG17*BT17)/(1000-AG17*BS17))/(100*BL17)</f>
        <v>1.6604239312109146</v>
      </c>
      <c r="K17">
        <f t="shared" ref="K17:K31" si="2">BQ17 - IF(AG17&gt;1, J17*BL17*100/(AI17*CE17), 0)</f>
        <v>401.87912903225799</v>
      </c>
      <c r="L17">
        <f t="shared" ref="L17:L31" si="3">((R17-I17/2)*K17-J17)/(R17+I17/2)</f>
        <v>301.35282291496236</v>
      </c>
      <c r="M17">
        <f t="shared" ref="M17:M31" si="4">L17*(BX17+BY17)/1000</f>
        <v>30.953398552351793</v>
      </c>
      <c r="N17">
        <f t="shared" ref="N17:N31" si="5">(BQ17 - IF(AG17&gt;1, J17*BL17*100/(AI17*CE17), 0))*(BX17+BY17)/1000</f>
        <v>41.278939186568543</v>
      </c>
      <c r="O17">
        <f t="shared" ref="O17:O31" si="6">2/((1/Q17-1/P17)+SIGN(Q17)*SQRT((1/Q17-1/P17)*(1/Q17-1/P17) + 4*BM17/((BM17+1)*(BM17+1))*(2*1/Q17*1/P17-1/P17*1/P17)))</f>
        <v>3.0481308040623465E-2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2.9747755124661426</v>
      </c>
      <c r="Q17">
        <f t="shared" ref="Q17:Q31" si="8">I17*(1000-(1000*0.61365*EXP(17.502*U17/(240.97+U17))/(BX17+BY17)+BS17)/2)/(1000*0.61365*EXP(17.502*U17/(240.97+U17))/(BX17+BY17)-BS17)</f>
        <v>3.0308851587197608E-2</v>
      </c>
      <c r="R17">
        <f t="shared" ref="R17:R31" si="9">1/((BM17+1)/(O17/1.6)+1/(P17/1.37)) + BM17/((BM17+1)/(O17/1.6) + BM17/(P17/1.37))</f>
        <v>1.8958445284953322E-2</v>
      </c>
      <c r="S17">
        <f t="shared" ref="S17:S31" si="10">(BI17*BK17)</f>
        <v>231.28939935511812</v>
      </c>
      <c r="T17">
        <f t="shared" ref="T17:T31" si="11">(BZ17+(S17+2*0.95*0.0000000567*(((BZ17+$B$7)+273)^4-(BZ17+273)^4)-44100*I17)/(1.84*29.3*P17+8*0.95*0.0000000567*(BZ17+273)^3))</f>
        <v>29.164357101033762</v>
      </c>
      <c r="U17">
        <f t="shared" ref="U17:U31" si="12">($C$7*CA17+$D$7*CB17+$E$7*T17)</f>
        <v>28.660641935483898</v>
      </c>
      <c r="V17">
        <f t="shared" ref="V17:V31" si="13">0.61365*EXP(17.502*U17/(240.97+U17))</f>
        <v>3.9434696470708941</v>
      </c>
      <c r="W17">
        <f t="shared" ref="W17:W31" si="14">(X17/Y17*100)</f>
        <v>43.28617627538047</v>
      </c>
      <c r="X17">
        <f t="shared" ref="X17:X31" si="15">BS17*(BX17+BY17)/1000</f>
        <v>1.6425890978454309</v>
      </c>
      <c r="Y17">
        <f t="shared" ref="Y17:Y31" si="16">0.61365*EXP(17.502*BZ17/(240.97+BZ17))</f>
        <v>3.7947197908993249</v>
      </c>
      <c r="Z17">
        <f t="shared" ref="Z17:Z31" si="17">(V17-BS17*(BX17+BY17)/1000)</f>
        <v>2.3008805492254631</v>
      </c>
      <c r="AA17">
        <f t="shared" ref="AA17:AA31" si="18">(-I17*44100)</f>
        <v>-30.778111594266218</v>
      </c>
      <c r="AB17">
        <f t="shared" ref="AB17:AB31" si="19">2*29.3*P17*0.92*(BZ17-U17)</f>
        <v>-106.03808890820297</v>
      </c>
      <c r="AC17">
        <f t="shared" ref="AC17:AC31" si="20">2*0.95*0.0000000567*(((BZ17+$B$7)+273)^4-(U17+273)^4)</f>
        <v>-7.7955498962347125</v>
      </c>
      <c r="AD17">
        <f t="shared" ref="AD17:AD31" si="21">S17+AC17+AA17+AB17</f>
        <v>86.677648956414217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54072.72886579192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1057.0468000000001</v>
      </c>
      <c r="AR17">
        <v>1124.8499999999999</v>
      </c>
      <c r="AS17">
        <f t="shared" ref="AS17:AS31" si="27">1-AQ17/AR17</f>
        <v>6.0277548117526614E-2</v>
      </c>
      <c r="AT17">
        <v>0.5</v>
      </c>
      <c r="AU17">
        <f t="shared" ref="AU17:AU31" si="28">BI17</f>
        <v>1180.1783185066922</v>
      </c>
      <c r="AV17">
        <f t="shared" ref="AV17:AV31" si="29">J17</f>
        <v>1.6604239312109146</v>
      </c>
      <c r="AW17">
        <f t="shared" ref="AW17:AW31" si="30">AS17*AT17*AU17</f>
        <v>35.569127690524397</v>
      </c>
      <c r="AX17">
        <f t="shared" ref="AX17:AX31" si="31">BC17/AR17</f>
        <v>0.37985509179001636</v>
      </c>
      <c r="AY17">
        <f t="shared" ref="AY17:AY31" si="32">(AV17-AO17)/AU17</f>
        <v>1.8964688436736825E-3</v>
      </c>
      <c r="AZ17">
        <f t="shared" ref="AZ17:AZ31" si="33">(AL17-AR17)/AR17</f>
        <v>1.9000133351113484</v>
      </c>
      <c r="BA17" t="s">
        <v>289</v>
      </c>
      <c r="BB17">
        <v>697.57</v>
      </c>
      <c r="BC17">
        <f t="shared" ref="BC17:BC31" si="34">AR17-BB17</f>
        <v>427.27999999999986</v>
      </c>
      <c r="BD17">
        <f t="shared" ref="BD17:BD31" si="35">(AR17-AQ17)/(AR17-BB17)</f>
        <v>0.15868563939337169</v>
      </c>
      <c r="BE17">
        <f t="shared" ref="BE17:BE31" si="36">(AL17-AR17)/(AL17-BB17)</f>
        <v>0.83338727476204044</v>
      </c>
      <c r="BF17">
        <f t="shared" ref="BF17:BF31" si="37">(AR17-AQ17)/(AR17-AK17)</f>
        <v>0.16562691545233288</v>
      </c>
      <c r="BG17">
        <f t="shared" ref="BG17:BG31" si="38">(AL17-AR17)/(AL17-AK17)</f>
        <v>0.83924739562566608</v>
      </c>
      <c r="BH17">
        <f t="shared" ref="BH17:BH31" si="39">$B$11*CF17+$C$11*CG17+$F$11*CH17*(1-CK17)</f>
        <v>1399.99225806452</v>
      </c>
      <c r="BI17">
        <f t="shared" ref="BI17:BI31" si="40">BH17*BJ17</f>
        <v>1180.1783185066922</v>
      </c>
      <c r="BJ17">
        <f t="shared" ref="BJ17:BJ31" si="41">($B$11*$D$9+$C$11*$D$9+$F$11*((CU17+CM17)/MAX(CU17+CM17+CV17, 0.1)*$I$9+CV17/MAX(CU17+CM17+CV17, 0.1)*$J$9))/($B$11+$C$11+$F$11)</f>
        <v>0.84298917491035341</v>
      </c>
      <c r="BK17">
        <f t="shared" ref="BK17:BK31" si="42">($B$11*$K$9+$C$11*$K$9+$F$11*((CU17+CM17)/MAX(CU17+CM17+CV17, 0.1)*$P$9+CV17/MAX(CU17+CM17+CV17, 0.1)*$Q$9))/($B$11+$C$11+$F$11)</f>
        <v>0.19597834982070686</v>
      </c>
      <c r="BL17">
        <v>6</v>
      </c>
      <c r="BM17">
        <v>0.5</v>
      </c>
      <c r="BN17" t="s">
        <v>290</v>
      </c>
      <c r="BO17">
        <v>2</v>
      </c>
      <c r="BP17">
        <v>1608074377.5999999</v>
      </c>
      <c r="BQ17">
        <v>401.87912903225799</v>
      </c>
      <c r="BR17">
        <v>404.208129032258</v>
      </c>
      <c r="BS17">
        <v>15.9917451612903</v>
      </c>
      <c r="BT17">
        <v>15.167667741935499</v>
      </c>
      <c r="BU17">
        <v>398.07919354838702</v>
      </c>
      <c r="BV17">
        <v>15.8667451612903</v>
      </c>
      <c r="BW17">
        <v>500.01767741935498</v>
      </c>
      <c r="BX17">
        <v>102.61480645161301</v>
      </c>
      <c r="BY17">
        <v>0.100005551612903</v>
      </c>
      <c r="BZ17">
        <v>27.999458064516102</v>
      </c>
      <c r="CA17">
        <v>28.660641935483898</v>
      </c>
      <c r="CB17">
        <v>999.9</v>
      </c>
      <c r="CC17">
        <v>0</v>
      </c>
      <c r="CD17">
        <v>0</v>
      </c>
      <c r="CE17">
        <v>9998.6677419354801</v>
      </c>
      <c r="CF17">
        <v>0</v>
      </c>
      <c r="CG17">
        <v>242.94606451612901</v>
      </c>
      <c r="CH17">
        <v>1399.99225806452</v>
      </c>
      <c r="CI17">
        <v>0.90000490322580595</v>
      </c>
      <c r="CJ17">
        <v>9.99952129032258E-2</v>
      </c>
      <c r="CK17">
        <v>0</v>
      </c>
      <c r="CL17">
        <v>1058.65161290323</v>
      </c>
      <c r="CM17">
        <v>4.9997499999999997</v>
      </c>
      <c r="CN17">
        <v>14700.235483871</v>
      </c>
      <c r="CO17">
        <v>12177.9967741935</v>
      </c>
      <c r="CP17">
        <v>48.312129032257999</v>
      </c>
      <c r="CQ17">
        <v>49.887</v>
      </c>
      <c r="CR17">
        <v>49.316129032257997</v>
      </c>
      <c r="CS17">
        <v>49.423000000000002</v>
      </c>
      <c r="CT17">
        <v>49.437064516128999</v>
      </c>
      <c r="CU17">
        <v>1255.4996774193501</v>
      </c>
      <c r="CV17">
        <v>139.49419354838699</v>
      </c>
      <c r="CW17">
        <v>0</v>
      </c>
      <c r="CX17">
        <v>624.20000004768394</v>
      </c>
      <c r="CY17">
        <v>0</v>
      </c>
      <c r="CZ17">
        <v>1057.0468000000001</v>
      </c>
      <c r="DA17">
        <v>-141.94307692631801</v>
      </c>
      <c r="DB17">
        <v>-1964.50769234008</v>
      </c>
      <c r="DC17">
        <v>14677.987999999999</v>
      </c>
      <c r="DD17">
        <v>15</v>
      </c>
      <c r="DE17">
        <v>0</v>
      </c>
      <c r="DF17" t="s">
        <v>291</v>
      </c>
      <c r="DG17">
        <v>1607992667.0999999</v>
      </c>
      <c r="DH17">
        <v>1607992669.5999999</v>
      </c>
      <c r="DI17">
        <v>0</v>
      </c>
      <c r="DJ17">
        <v>2.2829999999999999</v>
      </c>
      <c r="DK17">
        <v>-1.6E-2</v>
      </c>
      <c r="DL17">
        <v>3.8</v>
      </c>
      <c r="DM17">
        <v>0.125</v>
      </c>
      <c r="DN17">
        <v>727</v>
      </c>
      <c r="DO17">
        <v>17</v>
      </c>
      <c r="DP17">
        <v>0.04</v>
      </c>
      <c r="DQ17">
        <v>0.04</v>
      </c>
      <c r="DR17">
        <v>1.6374284004204001</v>
      </c>
      <c r="DS17">
        <v>1.67805767979576</v>
      </c>
      <c r="DT17">
        <v>0.147010542070416</v>
      </c>
      <c r="DU17">
        <v>0</v>
      </c>
      <c r="DV17">
        <v>-2.3149467741935501</v>
      </c>
      <c r="DW17">
        <v>-2.1012266129032202</v>
      </c>
      <c r="DX17">
        <v>0.18694306052891299</v>
      </c>
      <c r="DY17">
        <v>0</v>
      </c>
      <c r="DZ17">
        <v>0.82453409677419298</v>
      </c>
      <c r="EA17">
        <v>-4.6734290322579197E-2</v>
      </c>
      <c r="EB17">
        <v>3.5443852677324301E-3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3.8</v>
      </c>
      <c r="EJ17">
        <v>0.125</v>
      </c>
      <c r="EK17">
        <v>3.8</v>
      </c>
      <c r="EL17">
        <v>0</v>
      </c>
      <c r="EM17">
        <v>0</v>
      </c>
      <c r="EN17">
        <v>0</v>
      </c>
      <c r="EO17">
        <v>0.125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1362</v>
      </c>
      <c r="EX17">
        <v>1361.9</v>
      </c>
      <c r="EY17">
        <v>2</v>
      </c>
      <c r="EZ17">
        <v>505.52100000000002</v>
      </c>
      <c r="FA17">
        <v>485.10599999999999</v>
      </c>
      <c r="FB17">
        <v>24.345600000000001</v>
      </c>
      <c r="FC17">
        <v>31.920999999999999</v>
      </c>
      <c r="FD17">
        <v>29.9999</v>
      </c>
      <c r="FE17">
        <v>31.9025</v>
      </c>
      <c r="FF17">
        <v>31.878</v>
      </c>
      <c r="FG17">
        <v>22.220600000000001</v>
      </c>
      <c r="FH17">
        <v>0</v>
      </c>
      <c r="FI17">
        <v>100</v>
      </c>
      <c r="FJ17">
        <v>24.346699999999998</v>
      </c>
      <c r="FK17">
        <v>403.76299999999998</v>
      </c>
      <c r="FL17">
        <v>17.549900000000001</v>
      </c>
      <c r="FM17">
        <v>101.68</v>
      </c>
      <c r="FN17">
        <v>101.107</v>
      </c>
    </row>
    <row r="18" spans="1:170" x14ac:dyDescent="0.25">
      <c r="A18">
        <v>2</v>
      </c>
      <c r="B18">
        <v>1608074498.5999999</v>
      </c>
      <c r="C18">
        <v>113</v>
      </c>
      <c r="D18" t="s">
        <v>293</v>
      </c>
      <c r="E18" t="s">
        <v>294</v>
      </c>
      <c r="F18" t="s">
        <v>285</v>
      </c>
      <c r="G18" t="s">
        <v>286</v>
      </c>
      <c r="H18">
        <v>1608074490.8499999</v>
      </c>
      <c r="I18">
        <f t="shared" si="0"/>
        <v>6.361034309328267E-4</v>
      </c>
      <c r="J18">
        <f t="shared" si="1"/>
        <v>-2.1635579896245867</v>
      </c>
      <c r="K18">
        <f t="shared" si="2"/>
        <v>49.423503333333301</v>
      </c>
      <c r="L18">
        <f t="shared" si="3"/>
        <v>171.83742639523621</v>
      </c>
      <c r="M18">
        <f t="shared" si="4"/>
        <v>17.649946147439199</v>
      </c>
      <c r="N18">
        <f t="shared" si="5"/>
        <v>5.0764387627915362</v>
      </c>
      <c r="O18">
        <f t="shared" si="6"/>
        <v>2.7478939127041791E-2</v>
      </c>
      <c r="P18">
        <f t="shared" si="7"/>
        <v>2.9754670827297995</v>
      </c>
      <c r="Q18">
        <f t="shared" si="8"/>
        <v>2.7338731030159782E-2</v>
      </c>
      <c r="R18">
        <f t="shared" si="9"/>
        <v>1.7099244260803802E-2</v>
      </c>
      <c r="S18">
        <f t="shared" si="10"/>
        <v>231.2914804772708</v>
      </c>
      <c r="T18">
        <f t="shared" si="11"/>
        <v>29.1626061630576</v>
      </c>
      <c r="U18">
        <f t="shared" si="12"/>
        <v>28.725826666666698</v>
      </c>
      <c r="V18">
        <f t="shared" si="13"/>
        <v>3.9584062816979411</v>
      </c>
      <c r="W18">
        <f t="shared" si="14"/>
        <v>43.092564254706694</v>
      </c>
      <c r="X18">
        <f t="shared" si="15"/>
        <v>1.6335880608981195</v>
      </c>
      <c r="Y18">
        <f t="shared" si="16"/>
        <v>3.7908815340913353</v>
      </c>
      <c r="Z18">
        <f t="shared" si="17"/>
        <v>2.3248182207998216</v>
      </c>
      <c r="AA18">
        <f t="shared" si="18"/>
        <v>-28.052161304137659</v>
      </c>
      <c r="AB18">
        <f t="shared" si="19"/>
        <v>-119.30370941067767</v>
      </c>
      <c r="AC18">
        <f t="shared" si="20"/>
        <v>-8.7708440438031907</v>
      </c>
      <c r="AD18">
        <f t="shared" si="21"/>
        <v>75.164765718652291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54096.100093340079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889.15946153846198</v>
      </c>
      <c r="AR18">
        <v>940.43</v>
      </c>
      <c r="AS18">
        <f t="shared" si="27"/>
        <v>5.4518186852331341E-2</v>
      </c>
      <c r="AT18">
        <v>0.5</v>
      </c>
      <c r="AU18">
        <f t="shared" si="28"/>
        <v>1180.186529750888</v>
      </c>
      <c r="AV18">
        <f t="shared" si="29"/>
        <v>-2.1635579896245867</v>
      </c>
      <c r="AW18">
        <f t="shared" si="30"/>
        <v>32.170814874781705</v>
      </c>
      <c r="AX18">
        <f t="shared" si="31"/>
        <v>0.32576587305806909</v>
      </c>
      <c r="AY18">
        <f t="shared" si="32"/>
        <v>-1.3436948057211722E-3</v>
      </c>
      <c r="AZ18">
        <f t="shared" si="33"/>
        <v>2.4687111215082465</v>
      </c>
      <c r="BA18" t="s">
        <v>296</v>
      </c>
      <c r="BB18">
        <v>634.07000000000005</v>
      </c>
      <c r="BC18">
        <f t="shared" si="34"/>
        <v>306.3599999999999</v>
      </c>
      <c r="BD18">
        <f t="shared" si="35"/>
        <v>0.16735389235389078</v>
      </c>
      <c r="BE18">
        <f t="shared" si="36"/>
        <v>0.88342510112214201</v>
      </c>
      <c r="BF18">
        <f t="shared" si="37"/>
        <v>0.22791659115234061</v>
      </c>
      <c r="BG18">
        <f t="shared" si="38"/>
        <v>0.91166543425570834</v>
      </c>
      <c r="BH18">
        <f t="shared" si="39"/>
        <v>1400.00166666667</v>
      </c>
      <c r="BI18">
        <f t="shared" si="40"/>
        <v>1180.186529750888</v>
      </c>
      <c r="BJ18">
        <f t="shared" si="41"/>
        <v>0.84298937483470993</v>
      </c>
      <c r="BK18">
        <f t="shared" si="42"/>
        <v>0.19597874966942003</v>
      </c>
      <c r="BL18">
        <v>6</v>
      </c>
      <c r="BM18">
        <v>0.5</v>
      </c>
      <c r="BN18" t="s">
        <v>290</v>
      </c>
      <c r="BO18">
        <v>2</v>
      </c>
      <c r="BP18">
        <v>1608074490.8499999</v>
      </c>
      <c r="BQ18">
        <v>49.423503333333301</v>
      </c>
      <c r="BR18">
        <v>46.865029999999997</v>
      </c>
      <c r="BS18">
        <v>15.904386666666699</v>
      </c>
      <c r="BT18">
        <v>15.153223333333299</v>
      </c>
      <c r="BU18">
        <v>45.623503333333304</v>
      </c>
      <c r="BV18">
        <v>15.779386666666699</v>
      </c>
      <c r="BW18">
        <v>500.01369999999997</v>
      </c>
      <c r="BX18">
        <v>102.613066666667</v>
      </c>
      <c r="BY18">
        <v>9.9983206666666699E-2</v>
      </c>
      <c r="BZ18">
        <v>27.982099999999999</v>
      </c>
      <c r="CA18">
        <v>28.725826666666698</v>
      </c>
      <c r="CB18">
        <v>999.9</v>
      </c>
      <c r="CC18">
        <v>0</v>
      </c>
      <c r="CD18">
        <v>0</v>
      </c>
      <c r="CE18">
        <v>10002.749</v>
      </c>
      <c r="CF18">
        <v>0</v>
      </c>
      <c r="CG18">
        <v>248.18373333333301</v>
      </c>
      <c r="CH18">
        <v>1400.00166666667</v>
      </c>
      <c r="CI18">
        <v>0.89999693333333297</v>
      </c>
      <c r="CJ18">
        <v>0.10000308333333301</v>
      </c>
      <c r="CK18">
        <v>0</v>
      </c>
      <c r="CL18">
        <v>889.34506666666698</v>
      </c>
      <c r="CM18">
        <v>4.9997499999999997</v>
      </c>
      <c r="CN18">
        <v>12330.356666666699</v>
      </c>
      <c r="CO18">
        <v>12178.0566666667</v>
      </c>
      <c r="CP18">
        <v>48.270666666666699</v>
      </c>
      <c r="CQ18">
        <v>49.787199999999999</v>
      </c>
      <c r="CR18">
        <v>49.264433333333301</v>
      </c>
      <c r="CS18">
        <v>49.3162666666666</v>
      </c>
      <c r="CT18">
        <v>49.379100000000001</v>
      </c>
      <c r="CU18">
        <v>1255.4976666666701</v>
      </c>
      <c r="CV18">
        <v>139.50433333333299</v>
      </c>
      <c r="CW18">
        <v>0</v>
      </c>
      <c r="CX18">
        <v>112.40000009536701</v>
      </c>
      <c r="CY18">
        <v>0</v>
      </c>
      <c r="CZ18">
        <v>889.15946153846198</v>
      </c>
      <c r="DA18">
        <v>-31.841435849326299</v>
      </c>
      <c r="DB18">
        <v>-460.721366872158</v>
      </c>
      <c r="DC18">
        <v>12327.35</v>
      </c>
      <c r="DD18">
        <v>15</v>
      </c>
      <c r="DE18">
        <v>0</v>
      </c>
      <c r="DF18" t="s">
        <v>291</v>
      </c>
      <c r="DG18">
        <v>1607992667.0999999</v>
      </c>
      <c r="DH18">
        <v>1607992669.5999999</v>
      </c>
      <c r="DI18">
        <v>0</v>
      </c>
      <c r="DJ18">
        <v>2.2829999999999999</v>
      </c>
      <c r="DK18">
        <v>-1.6E-2</v>
      </c>
      <c r="DL18">
        <v>3.8</v>
      </c>
      <c r="DM18">
        <v>0.125</v>
      </c>
      <c r="DN18">
        <v>727</v>
      </c>
      <c r="DO18">
        <v>17</v>
      </c>
      <c r="DP18">
        <v>0.04</v>
      </c>
      <c r="DQ18">
        <v>0.04</v>
      </c>
      <c r="DR18">
        <v>-2.1711705050653798</v>
      </c>
      <c r="DS18">
        <v>0.26851716305580903</v>
      </c>
      <c r="DT18">
        <v>7.4857175040758797E-2</v>
      </c>
      <c r="DU18">
        <v>1</v>
      </c>
      <c r="DV18">
        <v>2.5648932258064501</v>
      </c>
      <c r="DW18">
        <v>-6.2867903225812094E-2</v>
      </c>
      <c r="DX18">
        <v>8.4436911565709594E-2</v>
      </c>
      <c r="DY18">
        <v>1</v>
      </c>
      <c r="DZ18">
        <v>0.751453516129032</v>
      </c>
      <c r="EA18">
        <v>-2.3342661290323401E-2</v>
      </c>
      <c r="EB18">
        <v>1.8345394230981E-3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3.8</v>
      </c>
      <c r="EJ18">
        <v>0.125</v>
      </c>
      <c r="EK18">
        <v>3.8</v>
      </c>
      <c r="EL18">
        <v>0</v>
      </c>
      <c r="EM18">
        <v>0</v>
      </c>
      <c r="EN18">
        <v>0</v>
      </c>
      <c r="EO18">
        <v>0.125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1363.9</v>
      </c>
      <c r="EX18">
        <v>1363.8</v>
      </c>
      <c r="EY18">
        <v>2</v>
      </c>
      <c r="EZ18">
        <v>505.565</v>
      </c>
      <c r="FA18">
        <v>484.71</v>
      </c>
      <c r="FB18">
        <v>24.457799999999999</v>
      </c>
      <c r="FC18">
        <v>31.8825</v>
      </c>
      <c r="FD18">
        <v>29.9999</v>
      </c>
      <c r="FE18">
        <v>31.863099999999999</v>
      </c>
      <c r="FF18">
        <v>31.8383</v>
      </c>
      <c r="FG18">
        <v>6.5850799999999996</v>
      </c>
      <c r="FH18">
        <v>0</v>
      </c>
      <c r="FI18">
        <v>100</v>
      </c>
      <c r="FJ18">
        <v>24.4636</v>
      </c>
      <c r="FK18">
        <v>47.015300000000003</v>
      </c>
      <c r="FL18">
        <v>15.9839</v>
      </c>
      <c r="FM18">
        <v>101.69</v>
      </c>
      <c r="FN18">
        <v>101.121</v>
      </c>
    </row>
    <row r="19" spans="1:170" x14ac:dyDescent="0.25">
      <c r="A19">
        <v>3</v>
      </c>
      <c r="B19">
        <v>1608074566.5999999</v>
      </c>
      <c r="C19">
        <v>181</v>
      </c>
      <c r="D19" t="s">
        <v>298</v>
      </c>
      <c r="E19" t="s">
        <v>299</v>
      </c>
      <c r="F19" t="s">
        <v>285</v>
      </c>
      <c r="G19" t="s">
        <v>286</v>
      </c>
      <c r="H19">
        <v>1608074558.8499999</v>
      </c>
      <c r="I19">
        <f t="shared" si="0"/>
        <v>5.9027237203300486E-4</v>
      </c>
      <c r="J19">
        <f t="shared" si="1"/>
        <v>-1.7907885871852598</v>
      </c>
      <c r="K19">
        <f t="shared" si="2"/>
        <v>79.31917</v>
      </c>
      <c r="L19">
        <f t="shared" si="3"/>
        <v>187.87575019855888</v>
      </c>
      <c r="M19">
        <f t="shared" si="4"/>
        <v>19.297039400712393</v>
      </c>
      <c r="N19">
        <f t="shared" si="5"/>
        <v>8.1470075148290491</v>
      </c>
      <c r="O19">
        <f t="shared" si="6"/>
        <v>2.5334086698916274E-2</v>
      </c>
      <c r="P19">
        <f t="shared" si="7"/>
        <v>2.9743978446442871</v>
      </c>
      <c r="Q19">
        <f t="shared" si="8"/>
        <v>2.5214818209766027E-2</v>
      </c>
      <c r="R19">
        <f t="shared" si="9"/>
        <v>1.5769930246361981E-2</v>
      </c>
      <c r="S19">
        <f t="shared" si="10"/>
        <v>231.29530003340142</v>
      </c>
      <c r="T19">
        <f t="shared" si="11"/>
        <v>29.183983288068671</v>
      </c>
      <c r="U19">
        <f t="shared" si="12"/>
        <v>28.768596666666699</v>
      </c>
      <c r="V19">
        <f t="shared" si="13"/>
        <v>3.9682335201266459</v>
      </c>
      <c r="W19">
        <f t="shared" si="14"/>
        <v>42.956273703063147</v>
      </c>
      <c r="X19">
        <f t="shared" si="15"/>
        <v>1.6292973532927859</v>
      </c>
      <c r="Y19">
        <f t="shared" si="16"/>
        <v>3.7929205977114426</v>
      </c>
      <c r="Z19">
        <f t="shared" si="17"/>
        <v>2.33893616683386</v>
      </c>
      <c r="AA19">
        <f t="shared" si="18"/>
        <v>-26.031011606655515</v>
      </c>
      <c r="AB19">
        <f t="shared" si="19"/>
        <v>-124.64023790657458</v>
      </c>
      <c r="AC19">
        <f t="shared" si="20"/>
        <v>-9.168837045956364</v>
      </c>
      <c r="AD19">
        <f t="shared" si="21"/>
        <v>71.455213474214958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54063.044657264429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865.13336000000004</v>
      </c>
      <c r="AR19">
        <v>915.46</v>
      </c>
      <c r="AS19">
        <f t="shared" si="27"/>
        <v>5.4974155069582475E-2</v>
      </c>
      <c r="AT19">
        <v>0.5</v>
      </c>
      <c r="AU19">
        <f t="shared" si="28"/>
        <v>1180.2061807473403</v>
      </c>
      <c r="AV19">
        <f t="shared" si="29"/>
        <v>-1.7907885871852598</v>
      </c>
      <c r="AW19">
        <f t="shared" si="30"/>
        <v>32.440418797241989</v>
      </c>
      <c r="AX19">
        <f t="shared" si="31"/>
        <v>0.32716885500185694</v>
      </c>
      <c r="AY19">
        <f t="shared" si="32"/>
        <v>-1.027821347792726E-3</v>
      </c>
      <c r="AZ19">
        <f t="shared" si="33"/>
        <v>2.5633233565639131</v>
      </c>
      <c r="BA19" t="s">
        <v>301</v>
      </c>
      <c r="BB19">
        <v>615.95000000000005</v>
      </c>
      <c r="BC19">
        <f t="shared" si="34"/>
        <v>299.51</v>
      </c>
      <c r="BD19">
        <f t="shared" si="35"/>
        <v>0.16802991552869687</v>
      </c>
      <c r="BE19">
        <f t="shared" si="36"/>
        <v>0.88681206138776247</v>
      </c>
      <c r="BF19">
        <f t="shared" si="37"/>
        <v>0.2516544938417864</v>
      </c>
      <c r="BG19">
        <f t="shared" si="38"/>
        <v>0.9214706529119937</v>
      </c>
      <c r="BH19">
        <f t="shared" si="39"/>
        <v>1400.0250000000001</v>
      </c>
      <c r="BI19">
        <f t="shared" si="40"/>
        <v>1180.2061807473403</v>
      </c>
      <c r="BJ19">
        <f t="shared" si="41"/>
        <v>0.84298936143807457</v>
      </c>
      <c r="BK19">
        <f t="shared" si="42"/>
        <v>0.19597872287614915</v>
      </c>
      <c r="BL19">
        <v>6</v>
      </c>
      <c r="BM19">
        <v>0.5</v>
      </c>
      <c r="BN19" t="s">
        <v>290</v>
      </c>
      <c r="BO19">
        <v>2</v>
      </c>
      <c r="BP19">
        <v>1608074558.8499999</v>
      </c>
      <c r="BQ19">
        <v>79.31917</v>
      </c>
      <c r="BR19">
        <v>77.226479999999995</v>
      </c>
      <c r="BS19">
        <v>15.862819999999999</v>
      </c>
      <c r="BT19">
        <v>15.165753333333299</v>
      </c>
      <c r="BU19">
        <v>75.519163333333296</v>
      </c>
      <c r="BV19">
        <v>15.737819999999999</v>
      </c>
      <c r="BW19">
        <v>500.01729999999998</v>
      </c>
      <c r="BX19">
        <v>102.6117</v>
      </c>
      <c r="BY19">
        <v>0.10000909666666701</v>
      </c>
      <c r="BZ19">
        <v>27.991323333333298</v>
      </c>
      <c r="CA19">
        <v>28.768596666666699</v>
      </c>
      <c r="CB19">
        <v>999.9</v>
      </c>
      <c r="CC19">
        <v>0</v>
      </c>
      <c r="CD19">
        <v>0</v>
      </c>
      <c r="CE19">
        <v>9996.8346666666694</v>
      </c>
      <c r="CF19">
        <v>0</v>
      </c>
      <c r="CG19">
        <v>252.44346666666701</v>
      </c>
      <c r="CH19">
        <v>1400.0250000000001</v>
      </c>
      <c r="CI19">
        <v>0.89999786666666703</v>
      </c>
      <c r="CJ19">
        <v>0.100002166666667</v>
      </c>
      <c r="CK19">
        <v>0</v>
      </c>
      <c r="CL19">
        <v>865.41729999999995</v>
      </c>
      <c r="CM19">
        <v>4.9997499999999997</v>
      </c>
      <c r="CN19">
        <v>11996.2166666667</v>
      </c>
      <c r="CO19">
        <v>12178.26</v>
      </c>
      <c r="CP19">
        <v>48.305799999999998</v>
      </c>
      <c r="CQ19">
        <v>49.75</v>
      </c>
      <c r="CR19">
        <v>49.228933333333302</v>
      </c>
      <c r="CS19">
        <v>49.270699999999998</v>
      </c>
      <c r="CT19">
        <v>49.3874</v>
      </c>
      <c r="CU19">
        <v>1255.519</v>
      </c>
      <c r="CV19">
        <v>139.506</v>
      </c>
      <c r="CW19">
        <v>0</v>
      </c>
      <c r="CX19">
        <v>67.400000095367403</v>
      </c>
      <c r="CY19">
        <v>0</v>
      </c>
      <c r="CZ19">
        <v>865.13336000000004</v>
      </c>
      <c r="DA19">
        <v>-24.299153829604901</v>
      </c>
      <c r="DB19">
        <v>-349.66923029337698</v>
      </c>
      <c r="DC19">
        <v>11992.664000000001</v>
      </c>
      <c r="DD19">
        <v>15</v>
      </c>
      <c r="DE19">
        <v>0</v>
      </c>
      <c r="DF19" t="s">
        <v>291</v>
      </c>
      <c r="DG19">
        <v>1607992667.0999999</v>
      </c>
      <c r="DH19">
        <v>1607992669.5999999</v>
      </c>
      <c r="DI19">
        <v>0</v>
      </c>
      <c r="DJ19">
        <v>2.2829999999999999</v>
      </c>
      <c r="DK19">
        <v>-1.6E-2</v>
      </c>
      <c r="DL19">
        <v>3.8</v>
      </c>
      <c r="DM19">
        <v>0.125</v>
      </c>
      <c r="DN19">
        <v>727</v>
      </c>
      <c r="DO19">
        <v>17</v>
      </c>
      <c r="DP19">
        <v>0.04</v>
      </c>
      <c r="DQ19">
        <v>0.04</v>
      </c>
      <c r="DR19">
        <v>-1.7781093604432801</v>
      </c>
      <c r="DS19">
        <v>-0.20188556579805</v>
      </c>
      <c r="DT19">
        <v>3.9487519607239202E-2</v>
      </c>
      <c r="DU19">
        <v>1</v>
      </c>
      <c r="DV19">
        <v>2.0839303225806498</v>
      </c>
      <c r="DW19">
        <v>0.162294677419348</v>
      </c>
      <c r="DX19">
        <v>3.9668126596020099E-2</v>
      </c>
      <c r="DY19">
        <v>1</v>
      </c>
      <c r="DZ19">
        <v>0.69704538709677399</v>
      </c>
      <c r="EA19">
        <v>6.3778548387079196E-3</v>
      </c>
      <c r="EB19">
        <v>7.5057142435567799E-4</v>
      </c>
      <c r="EC19">
        <v>1</v>
      </c>
      <c r="ED19">
        <v>3</v>
      </c>
      <c r="EE19">
        <v>3</v>
      </c>
      <c r="EF19" t="s">
        <v>297</v>
      </c>
      <c r="EG19">
        <v>100</v>
      </c>
      <c r="EH19">
        <v>100</v>
      </c>
      <c r="EI19">
        <v>3.8</v>
      </c>
      <c r="EJ19">
        <v>0.125</v>
      </c>
      <c r="EK19">
        <v>3.8</v>
      </c>
      <c r="EL19">
        <v>0</v>
      </c>
      <c r="EM19">
        <v>0</v>
      </c>
      <c r="EN19">
        <v>0</v>
      </c>
      <c r="EO19">
        <v>0.125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1365</v>
      </c>
      <c r="EX19">
        <v>1365</v>
      </c>
      <c r="EY19">
        <v>2</v>
      </c>
      <c r="EZ19">
        <v>505.50099999999998</v>
      </c>
      <c r="FA19">
        <v>484.79599999999999</v>
      </c>
      <c r="FB19">
        <v>24.3447</v>
      </c>
      <c r="FC19">
        <v>31.8565</v>
      </c>
      <c r="FD19">
        <v>29.9999</v>
      </c>
      <c r="FE19">
        <v>31.838200000000001</v>
      </c>
      <c r="FF19">
        <v>31.814</v>
      </c>
      <c r="FG19">
        <v>7.9521199999999999</v>
      </c>
      <c r="FH19">
        <v>0</v>
      </c>
      <c r="FI19">
        <v>100</v>
      </c>
      <c r="FJ19">
        <v>24.348299999999998</v>
      </c>
      <c r="FK19">
        <v>77.559799999999996</v>
      </c>
      <c r="FL19">
        <v>15.9002</v>
      </c>
      <c r="FM19">
        <v>101.696</v>
      </c>
      <c r="FN19">
        <v>101.127</v>
      </c>
    </row>
    <row r="20" spans="1:170" x14ac:dyDescent="0.25">
      <c r="A20">
        <v>4</v>
      </c>
      <c r="B20">
        <v>1608074627.0999999</v>
      </c>
      <c r="C20">
        <v>241.5</v>
      </c>
      <c r="D20" t="s">
        <v>302</v>
      </c>
      <c r="E20" t="s">
        <v>303</v>
      </c>
      <c r="F20" t="s">
        <v>285</v>
      </c>
      <c r="G20" t="s">
        <v>286</v>
      </c>
      <c r="H20">
        <v>1608074619.0999999</v>
      </c>
      <c r="I20">
        <f t="shared" si="0"/>
        <v>5.73884904926788E-4</v>
      </c>
      <c r="J20">
        <f t="shared" si="1"/>
        <v>-1.2487074909100093</v>
      </c>
      <c r="K20">
        <f t="shared" si="2"/>
        <v>99.327916129032303</v>
      </c>
      <c r="L20">
        <f t="shared" si="3"/>
        <v>175.85597732875499</v>
      </c>
      <c r="M20">
        <f t="shared" si="4"/>
        <v>18.062487201138197</v>
      </c>
      <c r="N20">
        <f t="shared" si="5"/>
        <v>10.202150879650604</v>
      </c>
      <c r="O20">
        <f t="shared" si="6"/>
        <v>2.455229333126429E-2</v>
      </c>
      <c r="P20">
        <f t="shared" si="7"/>
        <v>2.9744962146140757</v>
      </c>
      <c r="Q20">
        <f t="shared" si="8"/>
        <v>2.4440258474669668E-2</v>
      </c>
      <c r="R20">
        <f t="shared" si="9"/>
        <v>1.5285184693102426E-2</v>
      </c>
      <c r="S20">
        <f t="shared" si="10"/>
        <v>231.2913107027363</v>
      </c>
      <c r="T20">
        <f t="shared" si="11"/>
        <v>29.17681786310618</v>
      </c>
      <c r="U20">
        <f t="shared" si="12"/>
        <v>28.7997870967742</v>
      </c>
      <c r="V20">
        <f t="shared" si="13"/>
        <v>3.9754135366509131</v>
      </c>
      <c r="W20">
        <f t="shared" si="14"/>
        <v>42.988062072312907</v>
      </c>
      <c r="X20">
        <f t="shared" si="15"/>
        <v>1.62942790703777</v>
      </c>
      <c r="Y20">
        <f t="shared" si="16"/>
        <v>3.7904195455398928</v>
      </c>
      <c r="Z20">
        <f t="shared" si="17"/>
        <v>2.3459856296131432</v>
      </c>
      <c r="AA20">
        <f t="shared" si="18"/>
        <v>-25.308324307271352</v>
      </c>
      <c r="AB20">
        <f t="shared" si="19"/>
        <v>-131.46035947253387</v>
      </c>
      <c r="AC20">
        <f t="shared" si="20"/>
        <v>-9.6711803516114525</v>
      </c>
      <c r="AD20">
        <f t="shared" si="21"/>
        <v>64.851446571319627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54067.965495269251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851.40976923076903</v>
      </c>
      <c r="AR20">
        <v>901.77</v>
      </c>
      <c r="AS20">
        <f t="shared" si="27"/>
        <v>5.5845981535459055E-2</v>
      </c>
      <c r="AT20">
        <v>0.5</v>
      </c>
      <c r="AU20">
        <f t="shared" si="28"/>
        <v>1180.1871297795701</v>
      </c>
      <c r="AV20">
        <f t="shared" si="29"/>
        <v>-1.2487074909100093</v>
      </c>
      <c r="AW20">
        <f t="shared" si="30"/>
        <v>32.954354329028149</v>
      </c>
      <c r="AX20">
        <f t="shared" si="31"/>
        <v>0.33150359847854771</v>
      </c>
      <c r="AY20">
        <f t="shared" si="32"/>
        <v>-5.6852002039634605E-4</v>
      </c>
      <c r="AZ20">
        <f t="shared" si="33"/>
        <v>2.6174190758175588</v>
      </c>
      <c r="BA20" t="s">
        <v>305</v>
      </c>
      <c r="BB20">
        <v>602.83000000000004</v>
      </c>
      <c r="BC20">
        <f t="shared" si="34"/>
        <v>298.93999999999994</v>
      </c>
      <c r="BD20">
        <f t="shared" si="35"/>
        <v>0.16846267066712706</v>
      </c>
      <c r="BE20">
        <f t="shared" si="36"/>
        <v>0.8875848453511328</v>
      </c>
      <c r="BF20">
        <f t="shared" si="37"/>
        <v>0.27032797783476081</v>
      </c>
      <c r="BG20">
        <f t="shared" si="38"/>
        <v>0.92684644159459473</v>
      </c>
      <c r="BH20">
        <f t="shared" si="39"/>
        <v>1400.0025806451599</v>
      </c>
      <c r="BI20">
        <f t="shared" si="40"/>
        <v>1180.1871297795701</v>
      </c>
      <c r="BJ20">
        <f t="shared" si="41"/>
        <v>0.84298925308816741</v>
      </c>
      <c r="BK20">
        <f t="shared" si="42"/>
        <v>0.19597850617633478</v>
      </c>
      <c r="BL20">
        <v>6</v>
      </c>
      <c r="BM20">
        <v>0.5</v>
      </c>
      <c r="BN20" t="s">
        <v>290</v>
      </c>
      <c r="BO20">
        <v>2</v>
      </c>
      <c r="BP20">
        <v>1608074619.0999999</v>
      </c>
      <c r="BQ20">
        <v>99.327916129032303</v>
      </c>
      <c r="BR20">
        <v>97.897887096774198</v>
      </c>
      <c r="BS20">
        <v>15.864074193548401</v>
      </c>
      <c r="BT20">
        <v>15.1863451612903</v>
      </c>
      <c r="BU20">
        <v>95.527909677419302</v>
      </c>
      <c r="BV20">
        <v>15.739074193548401</v>
      </c>
      <c r="BW20">
        <v>500.00580645161301</v>
      </c>
      <c r="BX20">
        <v>102.611838709677</v>
      </c>
      <c r="BY20">
        <v>9.9979651612903203E-2</v>
      </c>
      <c r="BZ20">
        <v>27.9800096774194</v>
      </c>
      <c r="CA20">
        <v>28.7997870967742</v>
      </c>
      <c r="CB20">
        <v>999.9</v>
      </c>
      <c r="CC20">
        <v>0</v>
      </c>
      <c r="CD20">
        <v>0</v>
      </c>
      <c r="CE20">
        <v>9997.3774193548397</v>
      </c>
      <c r="CF20">
        <v>0</v>
      </c>
      <c r="CG20">
        <v>251.75080645161299</v>
      </c>
      <c r="CH20">
        <v>1400.0025806451599</v>
      </c>
      <c r="CI20">
        <v>0.90000264516129003</v>
      </c>
      <c r="CJ20">
        <v>9.9997467741935506E-2</v>
      </c>
      <c r="CK20">
        <v>0</v>
      </c>
      <c r="CL20">
        <v>851.55935483870996</v>
      </c>
      <c r="CM20">
        <v>4.9997499999999997</v>
      </c>
      <c r="CN20">
        <v>11804.1483870968</v>
      </c>
      <c r="CO20">
        <v>12178.0741935484</v>
      </c>
      <c r="CP20">
        <v>48.318096774193499</v>
      </c>
      <c r="CQ20">
        <v>49.7296774193548</v>
      </c>
      <c r="CR20">
        <v>49.241870967741903</v>
      </c>
      <c r="CS20">
        <v>49.225612903225802</v>
      </c>
      <c r="CT20">
        <v>49.390999999999998</v>
      </c>
      <c r="CU20">
        <v>1255.5038709677401</v>
      </c>
      <c r="CV20">
        <v>139.49870967741899</v>
      </c>
      <c r="CW20">
        <v>0</v>
      </c>
      <c r="CX20">
        <v>59.600000143051098</v>
      </c>
      <c r="CY20">
        <v>0</v>
      </c>
      <c r="CZ20">
        <v>851.40976923076903</v>
      </c>
      <c r="DA20">
        <v>-22.7254701007497</v>
      </c>
      <c r="DB20">
        <v>-323.81880362865797</v>
      </c>
      <c r="DC20">
        <v>11802.365384615399</v>
      </c>
      <c r="DD20">
        <v>15</v>
      </c>
      <c r="DE20">
        <v>0</v>
      </c>
      <c r="DF20" t="s">
        <v>291</v>
      </c>
      <c r="DG20">
        <v>1607992667.0999999</v>
      </c>
      <c r="DH20">
        <v>1607992669.5999999</v>
      </c>
      <c r="DI20">
        <v>0</v>
      </c>
      <c r="DJ20">
        <v>2.2829999999999999</v>
      </c>
      <c r="DK20">
        <v>-1.6E-2</v>
      </c>
      <c r="DL20">
        <v>3.8</v>
      </c>
      <c r="DM20">
        <v>0.125</v>
      </c>
      <c r="DN20">
        <v>727</v>
      </c>
      <c r="DO20">
        <v>17</v>
      </c>
      <c r="DP20">
        <v>0.04</v>
      </c>
      <c r="DQ20">
        <v>0.04</v>
      </c>
      <c r="DR20">
        <v>-1.24794049518961</v>
      </c>
      <c r="DS20">
        <v>0.10275401792299101</v>
      </c>
      <c r="DT20">
        <v>4.55089928960523E-2</v>
      </c>
      <c r="DU20">
        <v>1</v>
      </c>
      <c r="DV20">
        <v>1.4300329032258099</v>
      </c>
      <c r="DW20">
        <v>-9.3963870967743404E-2</v>
      </c>
      <c r="DX20">
        <v>5.3952896791705597E-2</v>
      </c>
      <c r="DY20">
        <v>1</v>
      </c>
      <c r="DZ20">
        <v>0.67773119354838696</v>
      </c>
      <c r="EA20">
        <v>-1.3301612903514101E-4</v>
      </c>
      <c r="EB20">
        <v>8.8040520067622196E-4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3.8</v>
      </c>
      <c r="EJ20">
        <v>0.125</v>
      </c>
      <c r="EK20">
        <v>3.8</v>
      </c>
      <c r="EL20">
        <v>0</v>
      </c>
      <c r="EM20">
        <v>0</v>
      </c>
      <c r="EN20">
        <v>0</v>
      </c>
      <c r="EO20">
        <v>0.125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1366</v>
      </c>
      <c r="EX20">
        <v>1366</v>
      </c>
      <c r="EY20">
        <v>2</v>
      </c>
      <c r="EZ20">
        <v>505.613</v>
      </c>
      <c r="FA20">
        <v>485.06700000000001</v>
      </c>
      <c r="FB20">
        <v>24.3141</v>
      </c>
      <c r="FC20">
        <v>31.8385</v>
      </c>
      <c r="FD20">
        <v>29.9999</v>
      </c>
      <c r="FE20">
        <v>31.8187</v>
      </c>
      <c r="FF20">
        <v>31.794799999999999</v>
      </c>
      <c r="FG20">
        <v>8.8134899999999998</v>
      </c>
      <c r="FH20">
        <v>0</v>
      </c>
      <c r="FI20">
        <v>100</v>
      </c>
      <c r="FJ20">
        <v>24.330100000000002</v>
      </c>
      <c r="FK20">
        <v>97.492599999999996</v>
      </c>
      <c r="FL20">
        <v>15.865</v>
      </c>
      <c r="FM20">
        <v>101.699</v>
      </c>
      <c r="FN20">
        <v>101.13</v>
      </c>
    </row>
    <row r="21" spans="1:170" x14ac:dyDescent="0.25">
      <c r="A21">
        <v>5</v>
      </c>
      <c r="B21">
        <v>1608074742.5999999</v>
      </c>
      <c r="C21">
        <v>357</v>
      </c>
      <c r="D21" t="s">
        <v>306</v>
      </c>
      <c r="E21" t="s">
        <v>307</v>
      </c>
      <c r="F21" t="s">
        <v>285</v>
      </c>
      <c r="G21" t="s">
        <v>286</v>
      </c>
      <c r="H21">
        <v>1608074734.5999999</v>
      </c>
      <c r="I21">
        <f t="shared" si="0"/>
        <v>5.9671662463838709E-4</v>
      </c>
      <c r="J21">
        <f t="shared" si="1"/>
        <v>-0.93084416814300197</v>
      </c>
      <c r="K21">
        <f t="shared" si="2"/>
        <v>149.92745161290301</v>
      </c>
      <c r="L21">
        <f t="shared" si="3"/>
        <v>202.00220370771618</v>
      </c>
      <c r="M21">
        <f t="shared" si="4"/>
        <v>20.747336348934532</v>
      </c>
      <c r="N21">
        <f t="shared" si="5"/>
        <v>15.398818475526788</v>
      </c>
      <c r="O21">
        <f t="shared" si="6"/>
        <v>2.5477414502071645E-2</v>
      </c>
      <c r="P21">
        <f t="shared" si="7"/>
        <v>2.9749591651396479</v>
      </c>
      <c r="Q21">
        <f t="shared" si="8"/>
        <v>2.5356818780616075E-2</v>
      </c>
      <c r="R21">
        <f t="shared" si="9"/>
        <v>1.5858799070667569E-2</v>
      </c>
      <c r="S21">
        <f t="shared" si="10"/>
        <v>231.28678620446229</v>
      </c>
      <c r="T21">
        <f t="shared" si="11"/>
        <v>29.186958799478621</v>
      </c>
      <c r="U21">
        <f t="shared" si="12"/>
        <v>28.860083870967699</v>
      </c>
      <c r="V21">
        <f t="shared" si="13"/>
        <v>3.9893259411322255</v>
      </c>
      <c r="W21">
        <f t="shared" si="14"/>
        <v>43.187353107842334</v>
      </c>
      <c r="X21">
        <f t="shared" si="15"/>
        <v>1.6385290214339956</v>
      </c>
      <c r="Y21">
        <f t="shared" si="16"/>
        <v>3.7940019554855682</v>
      </c>
      <c r="Z21">
        <f t="shared" si="17"/>
        <v>2.3507969196982299</v>
      </c>
      <c r="AA21">
        <f t="shared" si="18"/>
        <v>-26.315203146552872</v>
      </c>
      <c r="AB21">
        <f t="shared" si="19"/>
        <v>-138.55280774595593</v>
      </c>
      <c r="AC21">
        <f t="shared" si="20"/>
        <v>-10.195249047407872</v>
      </c>
      <c r="AD21">
        <f t="shared" si="21"/>
        <v>56.223526264545598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54078.563350346725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308</v>
      </c>
      <c r="AQ21">
        <v>830.23923076923097</v>
      </c>
      <c r="AR21">
        <v>885.15</v>
      </c>
      <c r="AS21">
        <f t="shared" si="27"/>
        <v>6.2035552427011198E-2</v>
      </c>
      <c r="AT21">
        <v>0.5</v>
      </c>
      <c r="AU21">
        <f t="shared" si="28"/>
        <v>1180.1642620376331</v>
      </c>
      <c r="AV21">
        <f t="shared" si="29"/>
        <v>-0.93084416814300197</v>
      </c>
      <c r="AW21">
        <f t="shared" si="30"/>
        <v>36.606070975060284</v>
      </c>
      <c r="AX21">
        <f t="shared" si="31"/>
        <v>0.33316387053041857</v>
      </c>
      <c r="AY21">
        <f t="shared" si="32"/>
        <v>-2.9919283245972365E-4</v>
      </c>
      <c r="AZ21">
        <f t="shared" si="33"/>
        <v>2.6853414675478731</v>
      </c>
      <c r="BA21" t="s">
        <v>309</v>
      </c>
      <c r="BB21">
        <v>590.25</v>
      </c>
      <c r="BC21">
        <f t="shared" si="34"/>
        <v>294.89999999999998</v>
      </c>
      <c r="BD21">
        <f t="shared" si="35"/>
        <v>0.18620131987375046</v>
      </c>
      <c r="BE21">
        <f t="shared" si="36"/>
        <v>0.88962621124847008</v>
      </c>
      <c r="BF21">
        <f t="shared" si="37"/>
        <v>0.32362688427972192</v>
      </c>
      <c r="BG21">
        <f t="shared" si="38"/>
        <v>0.9333727825664595</v>
      </c>
      <c r="BH21">
        <f t="shared" si="39"/>
        <v>1399.97548387097</v>
      </c>
      <c r="BI21">
        <f t="shared" si="40"/>
        <v>1180.1642620376331</v>
      </c>
      <c r="BJ21">
        <f t="shared" si="41"/>
        <v>0.84298923490749067</v>
      </c>
      <c r="BK21">
        <f t="shared" si="42"/>
        <v>0.19597846981498157</v>
      </c>
      <c r="BL21">
        <v>6</v>
      </c>
      <c r="BM21">
        <v>0.5</v>
      </c>
      <c r="BN21" t="s">
        <v>290</v>
      </c>
      <c r="BO21">
        <v>2</v>
      </c>
      <c r="BP21">
        <v>1608074734.5999999</v>
      </c>
      <c r="BQ21">
        <v>149.92745161290301</v>
      </c>
      <c r="BR21">
        <v>148.917838709677</v>
      </c>
      <c r="BS21">
        <v>15.953203225806501</v>
      </c>
      <c r="BT21">
        <v>15.2485967741935</v>
      </c>
      <c r="BU21">
        <v>146.127451612903</v>
      </c>
      <c r="BV21">
        <v>15.828203225806501</v>
      </c>
      <c r="BW21">
        <v>500.02132258064501</v>
      </c>
      <c r="BX21">
        <v>102.608483870968</v>
      </c>
      <c r="BY21">
        <v>9.9981522580645105E-2</v>
      </c>
      <c r="BZ21">
        <v>27.9962129032258</v>
      </c>
      <c r="CA21">
        <v>28.860083870967699</v>
      </c>
      <c r="CB21">
        <v>999.9</v>
      </c>
      <c r="CC21">
        <v>0</v>
      </c>
      <c r="CD21">
        <v>0</v>
      </c>
      <c r="CE21">
        <v>10000.322580645199</v>
      </c>
      <c r="CF21">
        <v>0</v>
      </c>
      <c r="CG21">
        <v>251.558774193548</v>
      </c>
      <c r="CH21">
        <v>1399.97548387097</v>
      </c>
      <c r="CI21">
        <v>0.90000109677419304</v>
      </c>
      <c r="CJ21">
        <v>9.9998967741935493E-2</v>
      </c>
      <c r="CK21">
        <v>0</v>
      </c>
      <c r="CL21">
        <v>830.31700000000001</v>
      </c>
      <c r="CM21">
        <v>4.9997499999999997</v>
      </c>
      <c r="CN21">
        <v>11507.316129032301</v>
      </c>
      <c r="CO21">
        <v>12177.8290322581</v>
      </c>
      <c r="CP21">
        <v>48.25</v>
      </c>
      <c r="CQ21">
        <v>49.686999999999998</v>
      </c>
      <c r="CR21">
        <v>49.205290322580602</v>
      </c>
      <c r="CS21">
        <v>49.205290322580602</v>
      </c>
      <c r="CT21">
        <v>49.360774193548401</v>
      </c>
      <c r="CU21">
        <v>1255.48032258065</v>
      </c>
      <c r="CV21">
        <v>139.49516129032301</v>
      </c>
      <c r="CW21">
        <v>0</v>
      </c>
      <c r="CX21">
        <v>114.90000009536701</v>
      </c>
      <c r="CY21">
        <v>0</v>
      </c>
      <c r="CZ21">
        <v>830.23923076923097</v>
      </c>
      <c r="DA21">
        <v>-8.0703589825903599</v>
      </c>
      <c r="DB21">
        <v>-104.56752133624801</v>
      </c>
      <c r="DC21">
        <v>11506.4230769231</v>
      </c>
      <c r="DD21">
        <v>15</v>
      </c>
      <c r="DE21">
        <v>0</v>
      </c>
      <c r="DF21" t="s">
        <v>291</v>
      </c>
      <c r="DG21">
        <v>1607992667.0999999</v>
      </c>
      <c r="DH21">
        <v>1607992669.5999999</v>
      </c>
      <c r="DI21">
        <v>0</v>
      </c>
      <c r="DJ21">
        <v>2.2829999999999999</v>
      </c>
      <c r="DK21">
        <v>-1.6E-2</v>
      </c>
      <c r="DL21">
        <v>3.8</v>
      </c>
      <c r="DM21">
        <v>0.125</v>
      </c>
      <c r="DN21">
        <v>727</v>
      </c>
      <c r="DO21">
        <v>17</v>
      </c>
      <c r="DP21">
        <v>0.04</v>
      </c>
      <c r="DQ21">
        <v>0.04</v>
      </c>
      <c r="DR21">
        <v>-0.91629665902910495</v>
      </c>
      <c r="DS21">
        <v>-0.324833258741759</v>
      </c>
      <c r="DT21">
        <v>9.0438117289473402E-2</v>
      </c>
      <c r="DU21">
        <v>1</v>
      </c>
      <c r="DV21">
        <v>1.00186251612903</v>
      </c>
      <c r="DW21">
        <v>0.196241709677419</v>
      </c>
      <c r="DX21">
        <v>9.6387782242380607E-2</v>
      </c>
      <c r="DY21">
        <v>1</v>
      </c>
      <c r="DZ21">
        <v>0.70440090322580695</v>
      </c>
      <c r="EA21">
        <v>1.9525354838708701E-2</v>
      </c>
      <c r="EB21">
        <v>1.6170988629549601E-3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3.8</v>
      </c>
      <c r="EJ21">
        <v>0.125</v>
      </c>
      <c r="EK21">
        <v>3.8</v>
      </c>
      <c r="EL21">
        <v>0</v>
      </c>
      <c r="EM21">
        <v>0</v>
      </c>
      <c r="EN21">
        <v>0</v>
      </c>
      <c r="EO21">
        <v>0.125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1367.9</v>
      </c>
      <c r="EX21">
        <v>1367.9</v>
      </c>
      <c r="EY21">
        <v>2</v>
      </c>
      <c r="EZ21">
        <v>505.786</v>
      </c>
      <c r="FA21">
        <v>485.512</v>
      </c>
      <c r="FB21">
        <v>24.502199999999998</v>
      </c>
      <c r="FC21">
        <v>31.8049</v>
      </c>
      <c r="FD21">
        <v>30.0001</v>
      </c>
      <c r="FE21">
        <v>31.7851</v>
      </c>
      <c r="FF21">
        <v>31.759699999999999</v>
      </c>
      <c r="FG21">
        <v>11.193199999999999</v>
      </c>
      <c r="FH21">
        <v>0</v>
      </c>
      <c r="FI21">
        <v>100</v>
      </c>
      <c r="FJ21">
        <v>24.5</v>
      </c>
      <c r="FK21">
        <v>149.03200000000001</v>
      </c>
      <c r="FL21">
        <v>15.866</v>
      </c>
      <c r="FM21">
        <v>101.70399999999999</v>
      </c>
      <c r="FN21">
        <v>101.136</v>
      </c>
    </row>
    <row r="22" spans="1:170" x14ac:dyDescent="0.25">
      <c r="A22">
        <v>6</v>
      </c>
      <c r="B22">
        <v>1608074819.5999999</v>
      </c>
      <c r="C22">
        <v>434</v>
      </c>
      <c r="D22" t="s">
        <v>310</v>
      </c>
      <c r="E22" t="s">
        <v>311</v>
      </c>
      <c r="F22" t="s">
        <v>285</v>
      </c>
      <c r="G22" t="s">
        <v>286</v>
      </c>
      <c r="H22">
        <v>1608074811.8499999</v>
      </c>
      <c r="I22">
        <f t="shared" si="0"/>
        <v>6.1004122153605173E-4</v>
      </c>
      <c r="J22">
        <f t="shared" si="1"/>
        <v>8.7078470480215428E-2</v>
      </c>
      <c r="K22">
        <f t="shared" si="2"/>
        <v>199.27213333333299</v>
      </c>
      <c r="L22">
        <f t="shared" si="3"/>
        <v>186.68769969628076</v>
      </c>
      <c r="M22">
        <f t="shared" si="4"/>
        <v>19.174751852497334</v>
      </c>
      <c r="N22">
        <f t="shared" si="5"/>
        <v>20.467302955688758</v>
      </c>
      <c r="O22">
        <f t="shared" si="6"/>
        <v>2.6147861945940858E-2</v>
      </c>
      <c r="P22">
        <f t="shared" si="7"/>
        <v>2.9755171884516858</v>
      </c>
      <c r="Q22">
        <f t="shared" si="8"/>
        <v>2.6020876443110838E-2</v>
      </c>
      <c r="R22">
        <f t="shared" si="9"/>
        <v>1.6274405379661322E-2</v>
      </c>
      <c r="S22">
        <f t="shared" si="10"/>
        <v>231.29061818913439</v>
      </c>
      <c r="T22">
        <f t="shared" si="11"/>
        <v>29.161258234455541</v>
      </c>
      <c r="U22">
        <f t="shared" si="12"/>
        <v>28.852923333333301</v>
      </c>
      <c r="V22">
        <f t="shared" si="13"/>
        <v>3.9876715563327303</v>
      </c>
      <c r="W22">
        <f t="shared" si="14"/>
        <v>43.433284345386213</v>
      </c>
      <c r="X22">
        <f t="shared" si="15"/>
        <v>1.6457358858049753</v>
      </c>
      <c r="Y22">
        <f t="shared" si="16"/>
        <v>3.7891122225938614</v>
      </c>
      <c r="Z22">
        <f t="shared" si="17"/>
        <v>2.341935670527755</v>
      </c>
      <c r="AA22">
        <f t="shared" si="18"/>
        <v>-26.902817869739881</v>
      </c>
      <c r="AB22">
        <f t="shared" si="19"/>
        <v>-140.97846592743389</v>
      </c>
      <c r="AC22">
        <f t="shared" si="20"/>
        <v>-10.370282420410275</v>
      </c>
      <c r="AD22">
        <f t="shared" si="21"/>
        <v>53.03905197155035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54098.951132794478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312</v>
      </c>
      <c r="AQ22">
        <v>823.643461538461</v>
      </c>
      <c r="AR22">
        <v>882.21</v>
      </c>
      <c r="AS22">
        <f t="shared" si="27"/>
        <v>6.6386164815110948E-2</v>
      </c>
      <c r="AT22">
        <v>0.5</v>
      </c>
      <c r="AU22">
        <f t="shared" si="28"/>
        <v>1180.1830507473273</v>
      </c>
      <c r="AV22">
        <f t="shared" si="29"/>
        <v>8.7078470480215428E-2</v>
      </c>
      <c r="AW22">
        <f t="shared" si="30"/>
        <v>39.173913259456263</v>
      </c>
      <c r="AX22">
        <f t="shared" si="31"/>
        <v>0.33697192278482457</v>
      </c>
      <c r="AY22">
        <f t="shared" si="32"/>
        <v>5.6332443503187969E-4</v>
      </c>
      <c r="AZ22">
        <f t="shared" si="33"/>
        <v>2.6976230149284182</v>
      </c>
      <c r="BA22" t="s">
        <v>313</v>
      </c>
      <c r="BB22">
        <v>584.92999999999995</v>
      </c>
      <c r="BC22">
        <f t="shared" si="34"/>
        <v>297.28000000000009</v>
      </c>
      <c r="BD22">
        <f t="shared" si="35"/>
        <v>0.19700800074522007</v>
      </c>
      <c r="BE22">
        <f t="shared" si="36"/>
        <v>0.88895653960368293</v>
      </c>
      <c r="BF22">
        <f t="shared" si="37"/>
        <v>0.35125926746112246</v>
      </c>
      <c r="BG22">
        <f t="shared" si="38"/>
        <v>0.93452726165534539</v>
      </c>
      <c r="BH22">
        <f t="shared" si="39"/>
        <v>1399.9976666666701</v>
      </c>
      <c r="BI22">
        <f t="shared" si="40"/>
        <v>1180.1830507473273</v>
      </c>
      <c r="BJ22">
        <f t="shared" si="41"/>
        <v>0.8429892983731101</v>
      </c>
      <c r="BK22">
        <f t="shared" si="42"/>
        <v>0.1959785967462202</v>
      </c>
      <c r="BL22">
        <v>6</v>
      </c>
      <c r="BM22">
        <v>0.5</v>
      </c>
      <c r="BN22" t="s">
        <v>290</v>
      </c>
      <c r="BO22">
        <v>2</v>
      </c>
      <c r="BP22">
        <v>1608074811.8499999</v>
      </c>
      <c r="BQ22">
        <v>199.27213333333299</v>
      </c>
      <c r="BR22">
        <v>199.52250000000001</v>
      </c>
      <c r="BS22">
        <v>16.0230833333333</v>
      </c>
      <c r="BT22">
        <v>15.3027766666667</v>
      </c>
      <c r="BU22">
        <v>195.47213333333301</v>
      </c>
      <c r="BV22">
        <v>15.8980833333333</v>
      </c>
      <c r="BW22">
        <v>500.00909999999999</v>
      </c>
      <c r="BX22">
        <v>102.61036666666701</v>
      </c>
      <c r="BY22">
        <v>9.9945173333333304E-2</v>
      </c>
      <c r="BZ22">
        <v>27.9740933333333</v>
      </c>
      <c r="CA22">
        <v>28.852923333333301</v>
      </c>
      <c r="CB22">
        <v>999.9</v>
      </c>
      <c r="CC22">
        <v>0</v>
      </c>
      <c r="CD22">
        <v>0</v>
      </c>
      <c r="CE22">
        <v>10003.2956666667</v>
      </c>
      <c r="CF22">
        <v>0</v>
      </c>
      <c r="CG22">
        <v>249.597466666667</v>
      </c>
      <c r="CH22">
        <v>1399.9976666666701</v>
      </c>
      <c r="CI22">
        <v>0.89999903333333298</v>
      </c>
      <c r="CJ22">
        <v>0.10000100000000001</v>
      </c>
      <c r="CK22">
        <v>0</v>
      </c>
      <c r="CL22">
        <v>823.64933333333295</v>
      </c>
      <c r="CM22">
        <v>4.9997499999999997</v>
      </c>
      <c r="CN22">
        <v>11416.0333333333</v>
      </c>
      <c r="CO22">
        <v>12178.0133333333</v>
      </c>
      <c r="CP22">
        <v>48.2541333333333</v>
      </c>
      <c r="CQ22">
        <v>49.674599999999998</v>
      </c>
      <c r="CR22">
        <v>49.199599999999997</v>
      </c>
      <c r="CS22">
        <v>49.158066666666699</v>
      </c>
      <c r="CT22">
        <v>49.345599999999997</v>
      </c>
      <c r="CU22">
        <v>1255.4973333333301</v>
      </c>
      <c r="CV22">
        <v>139.500333333333</v>
      </c>
      <c r="CW22">
        <v>0</v>
      </c>
      <c r="CX22">
        <v>76.5</v>
      </c>
      <c r="CY22">
        <v>0</v>
      </c>
      <c r="CZ22">
        <v>823.643461538461</v>
      </c>
      <c r="DA22">
        <v>-7.00307690491569</v>
      </c>
      <c r="DB22">
        <v>-104.434187950397</v>
      </c>
      <c r="DC22">
        <v>11415.557692307701</v>
      </c>
      <c r="DD22">
        <v>15</v>
      </c>
      <c r="DE22">
        <v>0</v>
      </c>
      <c r="DF22" t="s">
        <v>291</v>
      </c>
      <c r="DG22">
        <v>1607992667.0999999</v>
      </c>
      <c r="DH22">
        <v>1607992669.5999999</v>
      </c>
      <c r="DI22">
        <v>0</v>
      </c>
      <c r="DJ22">
        <v>2.2829999999999999</v>
      </c>
      <c r="DK22">
        <v>-1.6E-2</v>
      </c>
      <c r="DL22">
        <v>3.8</v>
      </c>
      <c r="DM22">
        <v>0.125</v>
      </c>
      <c r="DN22">
        <v>727</v>
      </c>
      <c r="DO22">
        <v>17</v>
      </c>
      <c r="DP22">
        <v>0.04</v>
      </c>
      <c r="DQ22">
        <v>0.04</v>
      </c>
      <c r="DR22">
        <v>8.51317621871336E-2</v>
      </c>
      <c r="DS22">
        <v>-1.2321594045364599E-2</v>
      </c>
      <c r="DT22">
        <v>4.6949985210056701E-2</v>
      </c>
      <c r="DU22">
        <v>1</v>
      </c>
      <c r="DV22">
        <v>-0.25238777419354802</v>
      </c>
      <c r="DW22">
        <v>-9.5868435483869904E-2</v>
      </c>
      <c r="DX22">
        <v>6.05334482135821E-2</v>
      </c>
      <c r="DY22">
        <v>1</v>
      </c>
      <c r="DZ22">
        <v>0.71979280645161303</v>
      </c>
      <c r="EA22">
        <v>3.6068370967740702E-2</v>
      </c>
      <c r="EB22">
        <v>2.7534448385010501E-3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3.8</v>
      </c>
      <c r="EJ22">
        <v>0.125</v>
      </c>
      <c r="EK22">
        <v>3.8</v>
      </c>
      <c r="EL22">
        <v>0</v>
      </c>
      <c r="EM22">
        <v>0</v>
      </c>
      <c r="EN22">
        <v>0</v>
      </c>
      <c r="EO22">
        <v>0.125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1369.2</v>
      </c>
      <c r="EX22">
        <v>1369.2</v>
      </c>
      <c r="EY22">
        <v>2</v>
      </c>
      <c r="EZ22">
        <v>505.61399999999998</v>
      </c>
      <c r="FA22">
        <v>485.77800000000002</v>
      </c>
      <c r="FB22">
        <v>24.3279</v>
      </c>
      <c r="FC22">
        <v>31.793800000000001</v>
      </c>
      <c r="FD22">
        <v>30</v>
      </c>
      <c r="FE22">
        <v>31.770499999999998</v>
      </c>
      <c r="FF22">
        <v>31.746500000000001</v>
      </c>
      <c r="FG22">
        <v>13.479100000000001</v>
      </c>
      <c r="FH22">
        <v>0</v>
      </c>
      <c r="FI22">
        <v>100</v>
      </c>
      <c r="FJ22">
        <v>24.3371</v>
      </c>
      <c r="FK22">
        <v>199.72499999999999</v>
      </c>
      <c r="FL22">
        <v>15.9603</v>
      </c>
      <c r="FM22">
        <v>101.71</v>
      </c>
      <c r="FN22">
        <v>101.139</v>
      </c>
    </row>
    <row r="23" spans="1:170" x14ac:dyDescent="0.25">
      <c r="A23">
        <v>7</v>
      </c>
      <c r="B23">
        <v>1608074889.5999999</v>
      </c>
      <c r="C23">
        <v>504</v>
      </c>
      <c r="D23" t="s">
        <v>314</v>
      </c>
      <c r="E23" t="s">
        <v>315</v>
      </c>
      <c r="F23" t="s">
        <v>285</v>
      </c>
      <c r="G23" t="s">
        <v>286</v>
      </c>
      <c r="H23">
        <v>1608074881.5999999</v>
      </c>
      <c r="I23">
        <f t="shared" si="0"/>
        <v>6.4778493978979133E-4</v>
      </c>
      <c r="J23">
        <f t="shared" si="1"/>
        <v>1.0012390701988689</v>
      </c>
      <c r="K23">
        <f t="shared" si="2"/>
        <v>248.96616129032299</v>
      </c>
      <c r="L23">
        <f t="shared" si="3"/>
        <v>183.01661902160416</v>
      </c>
      <c r="M23">
        <f t="shared" si="4"/>
        <v>18.798371083128487</v>
      </c>
      <c r="N23">
        <f t="shared" si="5"/>
        <v>25.572313116138609</v>
      </c>
      <c r="O23">
        <f t="shared" si="6"/>
        <v>2.7808611350344643E-2</v>
      </c>
      <c r="P23">
        <f t="shared" si="7"/>
        <v>2.974512116529513</v>
      </c>
      <c r="Q23">
        <f t="shared" si="8"/>
        <v>2.7664982491240452E-2</v>
      </c>
      <c r="R23">
        <f t="shared" si="9"/>
        <v>1.7303456561023563E-2</v>
      </c>
      <c r="S23">
        <f t="shared" si="10"/>
        <v>231.29285263026375</v>
      </c>
      <c r="T23">
        <f t="shared" si="11"/>
        <v>29.162049871507737</v>
      </c>
      <c r="U23">
        <f t="shared" si="12"/>
        <v>28.883748387096801</v>
      </c>
      <c r="V23">
        <f t="shared" si="13"/>
        <v>3.9947976962470135</v>
      </c>
      <c r="W23">
        <f t="shared" si="14"/>
        <v>43.675063560867891</v>
      </c>
      <c r="X23">
        <f t="shared" si="15"/>
        <v>1.6558704690654555</v>
      </c>
      <c r="Y23">
        <f t="shared" si="16"/>
        <v>3.7913407195338054</v>
      </c>
      <c r="Z23">
        <f t="shared" si="17"/>
        <v>2.338927227181558</v>
      </c>
      <c r="AA23">
        <f t="shared" si="18"/>
        <v>-28.567315844729798</v>
      </c>
      <c r="AB23">
        <f t="shared" si="19"/>
        <v>-144.25690707684117</v>
      </c>
      <c r="AC23">
        <f t="shared" si="20"/>
        <v>-10.617190223633571</v>
      </c>
      <c r="AD23">
        <f t="shared" si="21"/>
        <v>47.851439485059217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54067.729766026991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316</v>
      </c>
      <c r="AQ23">
        <v>819.91520000000003</v>
      </c>
      <c r="AR23">
        <v>882.76</v>
      </c>
      <c r="AS23">
        <f t="shared" si="27"/>
        <v>7.119126376365037E-2</v>
      </c>
      <c r="AT23">
        <v>0.5</v>
      </c>
      <c r="AU23">
        <f t="shared" si="28"/>
        <v>1180.1940394570104</v>
      </c>
      <c r="AV23">
        <f t="shared" si="29"/>
        <v>1.0012390701988689</v>
      </c>
      <c r="AW23">
        <f t="shared" si="30"/>
        <v>42.009752577636007</v>
      </c>
      <c r="AX23">
        <f t="shared" si="31"/>
        <v>0.33489283610494358</v>
      </c>
      <c r="AY23">
        <f t="shared" si="32"/>
        <v>1.3379041896716916E-3</v>
      </c>
      <c r="AZ23">
        <f t="shared" si="33"/>
        <v>2.6953192260637091</v>
      </c>
      <c r="BA23" t="s">
        <v>317</v>
      </c>
      <c r="BB23">
        <v>587.13</v>
      </c>
      <c r="BC23">
        <f t="shared" si="34"/>
        <v>295.63</v>
      </c>
      <c r="BD23">
        <f t="shared" si="35"/>
        <v>0.21257923756046399</v>
      </c>
      <c r="BE23">
        <f t="shared" si="36"/>
        <v>0.88948204639339046</v>
      </c>
      <c r="BF23">
        <f t="shared" si="37"/>
        <v>0.37567936432026733</v>
      </c>
      <c r="BG23">
        <f t="shared" si="38"/>
        <v>0.93431128767613192</v>
      </c>
      <c r="BH23">
        <f t="shared" si="39"/>
        <v>1400.0106451612901</v>
      </c>
      <c r="BI23">
        <f t="shared" si="40"/>
        <v>1180.1940394570104</v>
      </c>
      <c r="BJ23">
        <f t="shared" si="41"/>
        <v>0.84298933264257037</v>
      </c>
      <c r="BK23">
        <f t="shared" si="42"/>
        <v>0.19597866528514085</v>
      </c>
      <c r="BL23">
        <v>6</v>
      </c>
      <c r="BM23">
        <v>0.5</v>
      </c>
      <c r="BN23" t="s">
        <v>290</v>
      </c>
      <c r="BO23">
        <v>2</v>
      </c>
      <c r="BP23">
        <v>1608074881.5999999</v>
      </c>
      <c r="BQ23">
        <v>248.96616129032299</v>
      </c>
      <c r="BR23">
        <v>250.361161290323</v>
      </c>
      <c r="BS23">
        <v>16.121174193548399</v>
      </c>
      <c r="BT23">
        <v>15.356374193548399</v>
      </c>
      <c r="BU23">
        <v>245.166161290323</v>
      </c>
      <c r="BV23">
        <v>15.9961741935484</v>
      </c>
      <c r="BW23">
        <v>500.006709677419</v>
      </c>
      <c r="BX23">
        <v>102.614</v>
      </c>
      <c r="BY23">
        <v>0.10001134838709699</v>
      </c>
      <c r="BZ23">
        <v>27.984177419354801</v>
      </c>
      <c r="CA23">
        <v>28.883748387096801</v>
      </c>
      <c r="CB23">
        <v>999.9</v>
      </c>
      <c r="CC23">
        <v>0</v>
      </c>
      <c r="CD23">
        <v>0</v>
      </c>
      <c r="CE23">
        <v>9997.2567741935509</v>
      </c>
      <c r="CF23">
        <v>0</v>
      </c>
      <c r="CG23">
        <v>248.737516129032</v>
      </c>
      <c r="CH23">
        <v>1400.0106451612901</v>
      </c>
      <c r="CI23">
        <v>0.89999770967741899</v>
      </c>
      <c r="CJ23">
        <v>0.100002322580645</v>
      </c>
      <c r="CK23">
        <v>0</v>
      </c>
      <c r="CL23">
        <v>819.98222580645199</v>
      </c>
      <c r="CM23">
        <v>4.9997499999999997</v>
      </c>
      <c r="CN23">
        <v>11368.677419354801</v>
      </c>
      <c r="CO23">
        <v>12178.1387096774</v>
      </c>
      <c r="CP23">
        <v>48.268064516129002</v>
      </c>
      <c r="CQ23">
        <v>49.652999999999999</v>
      </c>
      <c r="CR23">
        <v>49.2092903225806</v>
      </c>
      <c r="CS23">
        <v>49.151000000000003</v>
      </c>
      <c r="CT23">
        <v>49.374870967741899</v>
      </c>
      <c r="CU23">
        <v>1255.5074193548401</v>
      </c>
      <c r="CV23">
        <v>139.50322580645201</v>
      </c>
      <c r="CW23">
        <v>0</v>
      </c>
      <c r="CX23">
        <v>69.100000143051105</v>
      </c>
      <c r="CY23">
        <v>0</v>
      </c>
      <c r="CZ23">
        <v>819.91520000000003</v>
      </c>
      <c r="DA23">
        <v>-7.5225384619608997</v>
      </c>
      <c r="DB23">
        <v>-101.46153846459799</v>
      </c>
      <c r="DC23">
        <v>11367.644</v>
      </c>
      <c r="DD23">
        <v>15</v>
      </c>
      <c r="DE23">
        <v>0</v>
      </c>
      <c r="DF23" t="s">
        <v>291</v>
      </c>
      <c r="DG23">
        <v>1607992667.0999999</v>
      </c>
      <c r="DH23">
        <v>1607992669.5999999</v>
      </c>
      <c r="DI23">
        <v>0</v>
      </c>
      <c r="DJ23">
        <v>2.2829999999999999</v>
      </c>
      <c r="DK23">
        <v>-1.6E-2</v>
      </c>
      <c r="DL23">
        <v>3.8</v>
      </c>
      <c r="DM23">
        <v>0.125</v>
      </c>
      <c r="DN23">
        <v>727</v>
      </c>
      <c r="DO23">
        <v>17</v>
      </c>
      <c r="DP23">
        <v>0.04</v>
      </c>
      <c r="DQ23">
        <v>0.04</v>
      </c>
      <c r="DR23">
        <v>1.00803863207378</v>
      </c>
      <c r="DS23">
        <v>-9.4930336200821003E-2</v>
      </c>
      <c r="DT23">
        <v>6.3118392872426002E-2</v>
      </c>
      <c r="DU23">
        <v>1</v>
      </c>
      <c r="DV23">
        <v>-1.4026474193548399</v>
      </c>
      <c r="DW23">
        <v>0.10032774193548701</v>
      </c>
      <c r="DX23">
        <v>7.4647993943520605E-2</v>
      </c>
      <c r="DY23">
        <v>1</v>
      </c>
      <c r="DZ23">
        <v>0.76449999999999996</v>
      </c>
      <c r="EA23">
        <v>4.06178709677424E-2</v>
      </c>
      <c r="EB23">
        <v>3.1168577021551502E-3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3.8</v>
      </c>
      <c r="EJ23">
        <v>0.125</v>
      </c>
      <c r="EK23">
        <v>3.8</v>
      </c>
      <c r="EL23">
        <v>0</v>
      </c>
      <c r="EM23">
        <v>0</v>
      </c>
      <c r="EN23">
        <v>0</v>
      </c>
      <c r="EO23">
        <v>0.125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1370.4</v>
      </c>
      <c r="EX23">
        <v>1370.3</v>
      </c>
      <c r="EY23">
        <v>2</v>
      </c>
      <c r="EZ23">
        <v>505.52499999999998</v>
      </c>
      <c r="FA23">
        <v>485.80500000000001</v>
      </c>
      <c r="FB23">
        <v>24.3826</v>
      </c>
      <c r="FC23">
        <v>31.793800000000001</v>
      </c>
      <c r="FD23">
        <v>30</v>
      </c>
      <c r="FE23">
        <v>31.765799999999999</v>
      </c>
      <c r="FF23">
        <v>31.739000000000001</v>
      </c>
      <c r="FG23">
        <v>15.7593</v>
      </c>
      <c r="FH23">
        <v>0</v>
      </c>
      <c r="FI23">
        <v>100</v>
      </c>
      <c r="FJ23">
        <v>24.387899999999998</v>
      </c>
      <c r="FK23">
        <v>250.899</v>
      </c>
      <c r="FL23">
        <v>16.021799999999999</v>
      </c>
      <c r="FM23">
        <v>101.708</v>
      </c>
      <c r="FN23">
        <v>101.13800000000001</v>
      </c>
    </row>
    <row r="24" spans="1:170" x14ac:dyDescent="0.25">
      <c r="A24">
        <v>8</v>
      </c>
      <c r="B24">
        <v>1608074957.5999999</v>
      </c>
      <c r="C24">
        <v>572</v>
      </c>
      <c r="D24" t="s">
        <v>318</v>
      </c>
      <c r="E24" t="s">
        <v>319</v>
      </c>
      <c r="F24" t="s">
        <v>285</v>
      </c>
      <c r="G24" t="s">
        <v>286</v>
      </c>
      <c r="H24">
        <v>1608074949.8499999</v>
      </c>
      <c r="I24">
        <f t="shared" si="0"/>
        <v>6.7245991690998179E-4</v>
      </c>
      <c r="J24">
        <f t="shared" si="1"/>
        <v>4.2354220914826195</v>
      </c>
      <c r="K24">
        <f t="shared" si="2"/>
        <v>396.5136</v>
      </c>
      <c r="L24">
        <f t="shared" si="3"/>
        <v>151.22275185035747</v>
      </c>
      <c r="M24">
        <f t="shared" si="4"/>
        <v>15.533280252008822</v>
      </c>
      <c r="N24">
        <f t="shared" si="5"/>
        <v>40.729035791041028</v>
      </c>
      <c r="O24">
        <f t="shared" si="6"/>
        <v>2.8961798809955801E-2</v>
      </c>
      <c r="P24">
        <f t="shared" si="7"/>
        <v>2.9759476589443827</v>
      </c>
      <c r="Q24">
        <f t="shared" si="8"/>
        <v>2.8806121453332358E-2</v>
      </c>
      <c r="R24">
        <f t="shared" si="9"/>
        <v>1.801774300039654E-2</v>
      </c>
      <c r="S24">
        <f t="shared" si="10"/>
        <v>231.29593183253294</v>
      </c>
      <c r="T24">
        <f t="shared" si="11"/>
        <v>29.161786082578544</v>
      </c>
      <c r="U24">
        <f t="shared" si="12"/>
        <v>28.8903966666667</v>
      </c>
      <c r="V24">
        <f t="shared" si="13"/>
        <v>3.9963361013891512</v>
      </c>
      <c r="W24">
        <f t="shared" si="14"/>
        <v>43.886633569461807</v>
      </c>
      <c r="X24">
        <f t="shared" si="15"/>
        <v>1.6645295254834027</v>
      </c>
      <c r="Y24">
        <f t="shared" si="16"/>
        <v>3.7927938192134505</v>
      </c>
      <c r="Z24">
        <f t="shared" si="17"/>
        <v>2.3318065759057482</v>
      </c>
      <c r="AA24">
        <f t="shared" si="18"/>
        <v>-29.655482335730198</v>
      </c>
      <c r="AB24">
        <f t="shared" si="19"/>
        <v>-144.33867262091402</v>
      </c>
      <c r="AC24">
        <f t="shared" si="20"/>
        <v>-10.618782240739012</v>
      </c>
      <c r="AD24">
        <f t="shared" si="21"/>
        <v>46.682994635149697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54108.751296574817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320</v>
      </c>
      <c r="AQ24">
        <v>820.29708000000005</v>
      </c>
      <c r="AR24">
        <v>892.6</v>
      </c>
      <c r="AS24">
        <f t="shared" si="27"/>
        <v>8.1002599148554788E-2</v>
      </c>
      <c r="AT24">
        <v>0.5</v>
      </c>
      <c r="AU24">
        <f t="shared" si="28"/>
        <v>1180.2100407473301</v>
      </c>
      <c r="AV24">
        <f t="shared" si="29"/>
        <v>4.2354220914826195</v>
      </c>
      <c r="AW24">
        <f t="shared" si="30"/>
        <v>47.80004042087775</v>
      </c>
      <c r="AX24">
        <f t="shared" si="31"/>
        <v>0.35</v>
      </c>
      <c r="AY24">
        <f t="shared" si="32"/>
        <v>4.0782313360518919E-3</v>
      </c>
      <c r="AZ24">
        <f t="shared" si="33"/>
        <v>2.6545821196504593</v>
      </c>
      <c r="BA24" t="s">
        <v>321</v>
      </c>
      <c r="BB24">
        <v>580.19000000000005</v>
      </c>
      <c r="BC24">
        <f t="shared" si="34"/>
        <v>312.40999999999997</v>
      </c>
      <c r="BD24">
        <f t="shared" si="35"/>
        <v>0.23143599756729932</v>
      </c>
      <c r="BE24">
        <f t="shared" si="36"/>
        <v>0.88351125512232054</v>
      </c>
      <c r="BF24">
        <f t="shared" si="37"/>
        <v>0.40820722661339309</v>
      </c>
      <c r="BG24">
        <f t="shared" si="38"/>
        <v>0.9304473168480244</v>
      </c>
      <c r="BH24">
        <f t="shared" si="39"/>
        <v>1400.02966666667</v>
      </c>
      <c r="BI24">
        <f t="shared" si="40"/>
        <v>1180.2100407473301</v>
      </c>
      <c r="BJ24">
        <f t="shared" si="41"/>
        <v>0.84298930861750354</v>
      </c>
      <c r="BK24">
        <f t="shared" si="42"/>
        <v>0.19597861723500692</v>
      </c>
      <c r="BL24">
        <v>6</v>
      </c>
      <c r="BM24">
        <v>0.5</v>
      </c>
      <c r="BN24" t="s">
        <v>290</v>
      </c>
      <c r="BO24">
        <v>2</v>
      </c>
      <c r="BP24">
        <v>1608074949.8499999</v>
      </c>
      <c r="BQ24">
        <v>396.5136</v>
      </c>
      <c r="BR24">
        <v>401.91583333333301</v>
      </c>
      <c r="BS24">
        <v>16.2048666666667</v>
      </c>
      <c r="BT24">
        <v>15.4110266666667</v>
      </c>
      <c r="BU24">
        <v>392.71359999999999</v>
      </c>
      <c r="BV24">
        <v>16.0798666666667</v>
      </c>
      <c r="BW24">
        <v>500.02226666666701</v>
      </c>
      <c r="BX24">
        <v>102.61790000000001</v>
      </c>
      <c r="BY24">
        <v>9.9978506666666606E-2</v>
      </c>
      <c r="BZ24">
        <v>27.990749999999998</v>
      </c>
      <c r="CA24">
        <v>28.8903966666667</v>
      </c>
      <c r="CB24">
        <v>999.9</v>
      </c>
      <c r="CC24">
        <v>0</v>
      </c>
      <c r="CD24">
        <v>0</v>
      </c>
      <c r="CE24">
        <v>10004.996666666701</v>
      </c>
      <c r="CF24">
        <v>0</v>
      </c>
      <c r="CG24">
        <v>247.06493333333299</v>
      </c>
      <c r="CH24">
        <v>1400.02966666667</v>
      </c>
      <c r="CI24">
        <v>0.89999833333333301</v>
      </c>
      <c r="CJ24">
        <v>0.1000017</v>
      </c>
      <c r="CK24">
        <v>0</v>
      </c>
      <c r="CL24">
        <v>820.35813333333294</v>
      </c>
      <c r="CM24">
        <v>4.9997499999999997</v>
      </c>
      <c r="CN24">
        <v>11380.6733333333</v>
      </c>
      <c r="CO24">
        <v>12178.2966666667</v>
      </c>
      <c r="CP24">
        <v>48.287333333333301</v>
      </c>
      <c r="CQ24">
        <v>49.645666666666699</v>
      </c>
      <c r="CR24">
        <v>49.195399999999999</v>
      </c>
      <c r="CS24">
        <v>49.137333333333302</v>
      </c>
      <c r="CT24">
        <v>49.374933333333303</v>
      </c>
      <c r="CU24">
        <v>1255.5256666666701</v>
      </c>
      <c r="CV24">
        <v>139.50399999999999</v>
      </c>
      <c r="CW24">
        <v>0</v>
      </c>
      <c r="CX24">
        <v>67.400000095367403</v>
      </c>
      <c r="CY24">
        <v>0</v>
      </c>
      <c r="CZ24">
        <v>820.29708000000005</v>
      </c>
      <c r="DA24">
        <v>-5.09246152860098</v>
      </c>
      <c r="DB24">
        <v>-78.1692306495449</v>
      </c>
      <c r="DC24">
        <v>11379.575999999999</v>
      </c>
      <c r="DD24">
        <v>15</v>
      </c>
      <c r="DE24">
        <v>0</v>
      </c>
      <c r="DF24" t="s">
        <v>291</v>
      </c>
      <c r="DG24">
        <v>1607992667.0999999</v>
      </c>
      <c r="DH24">
        <v>1607992669.5999999</v>
      </c>
      <c r="DI24">
        <v>0</v>
      </c>
      <c r="DJ24">
        <v>2.2829999999999999</v>
      </c>
      <c r="DK24">
        <v>-1.6E-2</v>
      </c>
      <c r="DL24">
        <v>3.8</v>
      </c>
      <c r="DM24">
        <v>0.125</v>
      </c>
      <c r="DN24">
        <v>727</v>
      </c>
      <c r="DO24">
        <v>17</v>
      </c>
      <c r="DP24">
        <v>0.04</v>
      </c>
      <c r="DQ24">
        <v>0.04</v>
      </c>
      <c r="DR24">
        <v>4.2500700286036404</v>
      </c>
      <c r="DS24">
        <v>-0.103176295764426</v>
      </c>
      <c r="DT24">
        <v>7.8734329955641405E-2</v>
      </c>
      <c r="DU24">
        <v>1</v>
      </c>
      <c r="DV24">
        <v>-5.4196696774193596</v>
      </c>
      <c r="DW24">
        <v>8.75695161290444E-2</v>
      </c>
      <c r="DX24">
        <v>9.3002745102873902E-2</v>
      </c>
      <c r="DY24">
        <v>1</v>
      </c>
      <c r="DZ24">
        <v>0.79351370967741897</v>
      </c>
      <c r="EA24">
        <v>3.33824999999991E-2</v>
      </c>
      <c r="EB24">
        <v>2.6203696758841902E-3</v>
      </c>
      <c r="EC24">
        <v>1</v>
      </c>
      <c r="ED24">
        <v>3</v>
      </c>
      <c r="EE24">
        <v>3</v>
      </c>
      <c r="EF24" t="s">
        <v>297</v>
      </c>
      <c r="EG24">
        <v>100</v>
      </c>
      <c r="EH24">
        <v>100</v>
      </c>
      <c r="EI24">
        <v>3.8</v>
      </c>
      <c r="EJ24">
        <v>0.125</v>
      </c>
      <c r="EK24">
        <v>3.8</v>
      </c>
      <c r="EL24">
        <v>0</v>
      </c>
      <c r="EM24">
        <v>0</v>
      </c>
      <c r="EN24">
        <v>0</v>
      </c>
      <c r="EO24">
        <v>0.125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1371.5</v>
      </c>
      <c r="EX24">
        <v>1371.5</v>
      </c>
      <c r="EY24">
        <v>2</v>
      </c>
      <c r="EZ24">
        <v>505.50099999999998</v>
      </c>
      <c r="FA24">
        <v>486.37099999999998</v>
      </c>
      <c r="FB24">
        <v>24.320699999999999</v>
      </c>
      <c r="FC24">
        <v>31.793800000000001</v>
      </c>
      <c r="FD24">
        <v>30</v>
      </c>
      <c r="FE24">
        <v>31.762799999999999</v>
      </c>
      <c r="FF24">
        <v>31.7362</v>
      </c>
      <c r="FG24">
        <v>22.229800000000001</v>
      </c>
      <c r="FH24">
        <v>0</v>
      </c>
      <c r="FI24">
        <v>100</v>
      </c>
      <c r="FJ24">
        <v>24.328399999999998</v>
      </c>
      <c r="FK24">
        <v>403.44400000000002</v>
      </c>
      <c r="FL24">
        <v>16.1099</v>
      </c>
      <c r="FM24">
        <v>101.70699999999999</v>
      </c>
      <c r="FN24">
        <v>101.139</v>
      </c>
    </row>
    <row r="25" spans="1:170" x14ac:dyDescent="0.25">
      <c r="A25">
        <v>9</v>
      </c>
      <c r="B25">
        <v>1608075023.5999999</v>
      </c>
      <c r="C25">
        <v>638</v>
      </c>
      <c r="D25" t="s">
        <v>322</v>
      </c>
      <c r="E25" t="s">
        <v>323</v>
      </c>
      <c r="F25" t="s">
        <v>285</v>
      </c>
      <c r="G25" t="s">
        <v>286</v>
      </c>
      <c r="H25">
        <v>1608075015.8499999</v>
      </c>
      <c r="I25">
        <f t="shared" si="0"/>
        <v>6.9478670933335429E-4</v>
      </c>
      <c r="J25">
        <f t="shared" si="1"/>
        <v>5.8312770928640836</v>
      </c>
      <c r="K25">
        <f t="shared" si="2"/>
        <v>497.18573333333302</v>
      </c>
      <c r="L25">
        <f t="shared" si="3"/>
        <v>172.90197869416221</v>
      </c>
      <c r="M25">
        <f t="shared" si="4"/>
        <v>17.759993609023702</v>
      </c>
      <c r="N25">
        <f t="shared" si="5"/>
        <v>51.069487539623459</v>
      </c>
      <c r="O25">
        <f t="shared" si="6"/>
        <v>3.0063521156718145E-2</v>
      </c>
      <c r="P25">
        <f t="shared" si="7"/>
        <v>2.9755766792305014</v>
      </c>
      <c r="Q25">
        <f t="shared" si="8"/>
        <v>2.9895790653461724E-2</v>
      </c>
      <c r="R25">
        <f t="shared" si="9"/>
        <v>1.8699860922153463E-2</v>
      </c>
      <c r="S25">
        <f t="shared" si="10"/>
        <v>231.28706133858162</v>
      </c>
      <c r="T25">
        <f t="shared" si="11"/>
        <v>29.137070226348804</v>
      </c>
      <c r="U25">
        <f t="shared" si="12"/>
        <v>28.876276666666701</v>
      </c>
      <c r="V25">
        <f t="shared" si="13"/>
        <v>3.9930693640852883</v>
      </c>
      <c r="W25">
        <f t="shared" si="14"/>
        <v>44.125313431203026</v>
      </c>
      <c r="X25">
        <f t="shared" si="15"/>
        <v>1.6717197881131345</v>
      </c>
      <c r="Y25">
        <f t="shared" si="16"/>
        <v>3.788573175167488</v>
      </c>
      <c r="Z25">
        <f t="shared" si="17"/>
        <v>2.3213495759721541</v>
      </c>
      <c r="AA25">
        <f t="shared" si="18"/>
        <v>-30.640093881600922</v>
      </c>
      <c r="AB25">
        <f t="shared" si="19"/>
        <v>-145.11903278806432</v>
      </c>
      <c r="AC25">
        <f t="shared" si="20"/>
        <v>-10.675758714717787</v>
      </c>
      <c r="AD25">
        <f t="shared" si="21"/>
        <v>44.852175954198572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54101.282182156086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324</v>
      </c>
      <c r="AQ25">
        <v>825.09263999999996</v>
      </c>
      <c r="AR25">
        <v>907.87</v>
      </c>
      <c r="AS25">
        <f t="shared" si="27"/>
        <v>9.1177547446220308E-2</v>
      </c>
      <c r="AT25">
        <v>0.5</v>
      </c>
      <c r="AU25">
        <f t="shared" si="28"/>
        <v>1180.1650497508901</v>
      </c>
      <c r="AV25">
        <f t="shared" si="29"/>
        <v>5.8312770928640836</v>
      </c>
      <c r="AW25">
        <f t="shared" si="30"/>
        <v>53.802277409016369</v>
      </c>
      <c r="AX25">
        <f t="shared" si="31"/>
        <v>0.36310264685472587</v>
      </c>
      <c r="AY25">
        <f t="shared" si="32"/>
        <v>5.4306171615852604E-3</v>
      </c>
      <c r="AZ25">
        <f t="shared" si="33"/>
        <v>2.5931135514996639</v>
      </c>
      <c r="BA25" t="s">
        <v>325</v>
      </c>
      <c r="BB25">
        <v>578.22</v>
      </c>
      <c r="BC25">
        <f t="shared" si="34"/>
        <v>329.65</v>
      </c>
      <c r="BD25">
        <f t="shared" si="35"/>
        <v>0.25110681025329912</v>
      </c>
      <c r="BE25">
        <f t="shared" si="36"/>
        <v>0.87717317594807487</v>
      </c>
      <c r="BF25">
        <f t="shared" si="37"/>
        <v>0.43025124044924051</v>
      </c>
      <c r="BG25">
        <f t="shared" si="38"/>
        <v>0.92445109382513779</v>
      </c>
      <c r="BH25">
        <f t="shared" si="39"/>
        <v>1399.9763333333301</v>
      </c>
      <c r="BI25">
        <f t="shared" si="40"/>
        <v>1180.1650497508901</v>
      </c>
      <c r="BJ25">
        <f t="shared" si="41"/>
        <v>0.84298928606952139</v>
      </c>
      <c r="BK25">
        <f t="shared" si="42"/>
        <v>0.1959785721390426</v>
      </c>
      <c r="BL25">
        <v>6</v>
      </c>
      <c r="BM25">
        <v>0.5</v>
      </c>
      <c r="BN25" t="s">
        <v>290</v>
      </c>
      <c r="BO25">
        <v>2</v>
      </c>
      <c r="BP25">
        <v>1608075015.8499999</v>
      </c>
      <c r="BQ25">
        <v>497.18573333333302</v>
      </c>
      <c r="BR25">
        <v>504.59756666666698</v>
      </c>
      <c r="BS25">
        <v>16.274986666666699</v>
      </c>
      <c r="BT25">
        <v>15.454836666666701</v>
      </c>
      <c r="BU25">
        <v>493.38573333333301</v>
      </c>
      <c r="BV25">
        <v>16.149986666666699</v>
      </c>
      <c r="BW25">
        <v>500.01516666666703</v>
      </c>
      <c r="BX25">
        <v>102.617166666667</v>
      </c>
      <c r="BY25">
        <v>9.9955156666666697E-2</v>
      </c>
      <c r="BZ25">
        <v>27.9716533333333</v>
      </c>
      <c r="CA25">
        <v>28.876276666666701</v>
      </c>
      <c r="CB25">
        <v>999.9</v>
      </c>
      <c r="CC25">
        <v>0</v>
      </c>
      <c r="CD25">
        <v>0</v>
      </c>
      <c r="CE25">
        <v>10002.9693333333</v>
      </c>
      <c r="CF25">
        <v>0</v>
      </c>
      <c r="CG25">
        <v>247.051633333333</v>
      </c>
      <c r="CH25">
        <v>1399.9763333333301</v>
      </c>
      <c r="CI25">
        <v>0.89999890000000005</v>
      </c>
      <c r="CJ25">
        <v>0.10000113333333301</v>
      </c>
      <c r="CK25">
        <v>0</v>
      </c>
      <c r="CL25">
        <v>825.13453333333302</v>
      </c>
      <c r="CM25">
        <v>4.9997499999999997</v>
      </c>
      <c r="CN25">
        <v>11451.243333333299</v>
      </c>
      <c r="CO25">
        <v>12177.8433333333</v>
      </c>
      <c r="CP25">
        <v>48.285133333333299</v>
      </c>
      <c r="CQ25">
        <v>49.625</v>
      </c>
      <c r="CR25">
        <v>49.191200000000002</v>
      </c>
      <c r="CS25">
        <v>49.1353333333333</v>
      </c>
      <c r="CT25">
        <v>49.3603666666667</v>
      </c>
      <c r="CU25">
        <v>1255.479</v>
      </c>
      <c r="CV25">
        <v>139.49766666666699</v>
      </c>
      <c r="CW25">
        <v>0</v>
      </c>
      <c r="CX25">
        <v>65.5</v>
      </c>
      <c r="CY25">
        <v>0</v>
      </c>
      <c r="CZ25">
        <v>825.09263999999996</v>
      </c>
      <c r="DA25">
        <v>-3.50061538394394</v>
      </c>
      <c r="DB25">
        <v>-55.015384450945703</v>
      </c>
      <c r="DC25">
        <v>11450.72</v>
      </c>
      <c r="DD25">
        <v>15</v>
      </c>
      <c r="DE25">
        <v>0</v>
      </c>
      <c r="DF25" t="s">
        <v>291</v>
      </c>
      <c r="DG25">
        <v>1607992667.0999999</v>
      </c>
      <c r="DH25">
        <v>1607992669.5999999</v>
      </c>
      <c r="DI25">
        <v>0</v>
      </c>
      <c r="DJ25">
        <v>2.2829999999999999</v>
      </c>
      <c r="DK25">
        <v>-1.6E-2</v>
      </c>
      <c r="DL25">
        <v>3.8</v>
      </c>
      <c r="DM25">
        <v>0.125</v>
      </c>
      <c r="DN25">
        <v>727</v>
      </c>
      <c r="DO25">
        <v>17</v>
      </c>
      <c r="DP25">
        <v>0.04</v>
      </c>
      <c r="DQ25">
        <v>0.04</v>
      </c>
      <c r="DR25">
        <v>5.8381644393148697</v>
      </c>
      <c r="DS25">
        <v>-0.14673867306911101</v>
      </c>
      <c r="DT25">
        <v>8.1366561354802705E-2</v>
      </c>
      <c r="DU25">
        <v>1</v>
      </c>
      <c r="DV25">
        <v>-7.4237267741935504</v>
      </c>
      <c r="DW25">
        <v>4.9597258064532003E-2</v>
      </c>
      <c r="DX25">
        <v>9.8318748495509201E-2</v>
      </c>
      <c r="DY25">
        <v>1</v>
      </c>
      <c r="DZ25">
        <v>0.81974087096774195</v>
      </c>
      <c r="EA25">
        <v>2.95688225806446E-2</v>
      </c>
      <c r="EB25">
        <v>2.2999313277537099E-3</v>
      </c>
      <c r="EC25">
        <v>1</v>
      </c>
      <c r="ED25">
        <v>3</v>
      </c>
      <c r="EE25">
        <v>3</v>
      </c>
      <c r="EF25" t="s">
        <v>297</v>
      </c>
      <c r="EG25">
        <v>100</v>
      </c>
      <c r="EH25">
        <v>100</v>
      </c>
      <c r="EI25">
        <v>3.8</v>
      </c>
      <c r="EJ25">
        <v>0.125</v>
      </c>
      <c r="EK25">
        <v>3.8</v>
      </c>
      <c r="EL25">
        <v>0</v>
      </c>
      <c r="EM25">
        <v>0</v>
      </c>
      <c r="EN25">
        <v>0</v>
      </c>
      <c r="EO25">
        <v>0.125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1372.6</v>
      </c>
      <c r="EX25">
        <v>1372.6</v>
      </c>
      <c r="EY25">
        <v>2</v>
      </c>
      <c r="EZ25">
        <v>505.61700000000002</v>
      </c>
      <c r="FA25">
        <v>486.70100000000002</v>
      </c>
      <c r="FB25">
        <v>24.3413</v>
      </c>
      <c r="FC25">
        <v>31.793800000000001</v>
      </c>
      <c r="FD25">
        <v>29.9999</v>
      </c>
      <c r="FE25">
        <v>31.7575</v>
      </c>
      <c r="FF25">
        <v>31.730699999999999</v>
      </c>
      <c r="FG25">
        <v>26.363</v>
      </c>
      <c r="FH25">
        <v>0</v>
      </c>
      <c r="FI25">
        <v>100</v>
      </c>
      <c r="FJ25">
        <v>24.356400000000001</v>
      </c>
      <c r="FK25">
        <v>506.00599999999997</v>
      </c>
      <c r="FL25">
        <v>16.192499999999999</v>
      </c>
      <c r="FM25">
        <v>101.705</v>
      </c>
      <c r="FN25">
        <v>101.136</v>
      </c>
    </row>
    <row r="26" spans="1:170" x14ac:dyDescent="0.25">
      <c r="A26">
        <v>10</v>
      </c>
      <c r="B26">
        <v>1608075088.5999999</v>
      </c>
      <c r="C26">
        <v>703</v>
      </c>
      <c r="D26" t="s">
        <v>326</v>
      </c>
      <c r="E26" t="s">
        <v>327</v>
      </c>
      <c r="F26" t="s">
        <v>285</v>
      </c>
      <c r="G26" t="s">
        <v>286</v>
      </c>
      <c r="H26">
        <v>1608075080.8499999</v>
      </c>
      <c r="I26">
        <f t="shared" si="0"/>
        <v>7.0429463236343977E-4</v>
      </c>
      <c r="J26">
        <f t="shared" si="1"/>
        <v>7.5589742209237007</v>
      </c>
      <c r="K26">
        <f t="shared" si="2"/>
        <v>597.04776666666703</v>
      </c>
      <c r="L26">
        <f t="shared" si="3"/>
        <v>184.85294625176724</v>
      </c>
      <c r="M26">
        <f t="shared" si="4"/>
        <v>18.987973676142978</v>
      </c>
      <c r="N26">
        <f t="shared" si="5"/>
        <v>61.328355899863013</v>
      </c>
      <c r="O26">
        <f t="shared" si="6"/>
        <v>3.0558706003048074E-2</v>
      </c>
      <c r="P26">
        <f t="shared" si="7"/>
        <v>2.9747136061798511</v>
      </c>
      <c r="Q26">
        <f t="shared" si="8"/>
        <v>3.0385371739447175E-2</v>
      </c>
      <c r="R26">
        <f t="shared" si="9"/>
        <v>1.9006348625663881E-2</v>
      </c>
      <c r="S26">
        <f t="shared" si="10"/>
        <v>231.28940125553547</v>
      </c>
      <c r="T26">
        <f t="shared" si="11"/>
        <v>29.13895630178639</v>
      </c>
      <c r="U26">
        <f t="shared" si="12"/>
        <v>28.874593333333301</v>
      </c>
      <c r="V26">
        <f t="shared" si="13"/>
        <v>3.9926800713376274</v>
      </c>
      <c r="W26">
        <f t="shared" si="14"/>
        <v>44.26726889574649</v>
      </c>
      <c r="X26">
        <f t="shared" si="15"/>
        <v>1.6774887471621582</v>
      </c>
      <c r="Y26">
        <f t="shared" si="16"/>
        <v>3.7894561580313422</v>
      </c>
      <c r="Z26">
        <f t="shared" si="17"/>
        <v>2.3151913241754691</v>
      </c>
      <c r="AA26">
        <f t="shared" si="18"/>
        <v>-31.059393287227692</v>
      </c>
      <c r="AB26">
        <f t="shared" si="19"/>
        <v>-144.16602339305985</v>
      </c>
      <c r="AC26">
        <f t="shared" si="20"/>
        <v>-10.608848988027571</v>
      </c>
      <c r="AD26">
        <f t="shared" si="21"/>
        <v>45.455135587220354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54075.288112115304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328</v>
      </c>
      <c r="AQ26">
        <v>833.80367999999999</v>
      </c>
      <c r="AR26">
        <v>925.52</v>
      </c>
      <c r="AS26">
        <f t="shared" si="27"/>
        <v>9.9097069755380796E-2</v>
      </c>
      <c r="AT26">
        <v>0.5</v>
      </c>
      <c r="AU26">
        <f t="shared" si="28"/>
        <v>1180.1761107473369</v>
      </c>
      <c r="AV26">
        <f t="shared" si="29"/>
        <v>7.5589742209237007</v>
      </c>
      <c r="AW26">
        <f t="shared" si="30"/>
        <v>58.475997185181427</v>
      </c>
      <c r="AX26">
        <f t="shared" si="31"/>
        <v>0.37562667473420347</v>
      </c>
      <c r="AY26">
        <f t="shared" si="32"/>
        <v>6.8944978860717761E-3</v>
      </c>
      <c r="AZ26">
        <f t="shared" si="33"/>
        <v>2.524591580949088</v>
      </c>
      <c r="BA26" t="s">
        <v>329</v>
      </c>
      <c r="BB26">
        <v>577.87</v>
      </c>
      <c r="BC26">
        <f t="shared" si="34"/>
        <v>347.65</v>
      </c>
      <c r="BD26">
        <f t="shared" si="35"/>
        <v>0.26381797785128724</v>
      </c>
      <c r="BE26">
        <f t="shared" si="36"/>
        <v>0.87048330793790352</v>
      </c>
      <c r="BF26">
        <f t="shared" si="37"/>
        <v>0.43665481073479412</v>
      </c>
      <c r="BG26">
        <f t="shared" si="38"/>
        <v>0.91752029249220068</v>
      </c>
      <c r="BH26">
        <f t="shared" si="39"/>
        <v>1399.98933333333</v>
      </c>
      <c r="BI26">
        <f t="shared" si="40"/>
        <v>1180.1761107473369</v>
      </c>
      <c r="BJ26">
        <f t="shared" si="41"/>
        <v>0.84298935902416861</v>
      </c>
      <c r="BK26">
        <f t="shared" si="42"/>
        <v>0.19597871804833716</v>
      </c>
      <c r="BL26">
        <v>6</v>
      </c>
      <c r="BM26">
        <v>0.5</v>
      </c>
      <c r="BN26" t="s">
        <v>290</v>
      </c>
      <c r="BO26">
        <v>2</v>
      </c>
      <c r="BP26">
        <v>1608075080.8499999</v>
      </c>
      <c r="BQ26">
        <v>597.04776666666703</v>
      </c>
      <c r="BR26">
        <v>606.62300000000005</v>
      </c>
      <c r="BS26">
        <v>16.3307966666667</v>
      </c>
      <c r="BT26">
        <v>15.499456666666701</v>
      </c>
      <c r="BU26">
        <v>593.24776666666696</v>
      </c>
      <c r="BV26">
        <v>16.2057966666667</v>
      </c>
      <c r="BW26">
        <v>500.006933333333</v>
      </c>
      <c r="BX26">
        <v>102.61936666666701</v>
      </c>
      <c r="BY26">
        <v>9.9978960000000006E-2</v>
      </c>
      <c r="BZ26">
        <v>27.975650000000002</v>
      </c>
      <c r="CA26">
        <v>28.874593333333301</v>
      </c>
      <c r="CB26">
        <v>999.9</v>
      </c>
      <c r="CC26">
        <v>0</v>
      </c>
      <c r="CD26">
        <v>0</v>
      </c>
      <c r="CE26">
        <v>9997.8733333333294</v>
      </c>
      <c r="CF26">
        <v>0</v>
      </c>
      <c r="CG26">
        <v>244.63900000000001</v>
      </c>
      <c r="CH26">
        <v>1399.98933333333</v>
      </c>
      <c r="CI26">
        <v>0.89999893333333303</v>
      </c>
      <c r="CJ26">
        <v>0.1000011</v>
      </c>
      <c r="CK26">
        <v>0</v>
      </c>
      <c r="CL26">
        <v>833.85256666666703</v>
      </c>
      <c r="CM26">
        <v>4.9997499999999997</v>
      </c>
      <c r="CN26">
        <v>11576.5366666667</v>
      </c>
      <c r="CO26">
        <v>12177.96</v>
      </c>
      <c r="CP26">
        <v>48.278866666666701</v>
      </c>
      <c r="CQ26">
        <v>49.6270666666667</v>
      </c>
      <c r="CR26">
        <v>49.193433333333303</v>
      </c>
      <c r="CS26">
        <v>49.122866666666702</v>
      </c>
      <c r="CT26">
        <v>49.356099999999998</v>
      </c>
      <c r="CU26">
        <v>1255.4870000000001</v>
      </c>
      <c r="CV26">
        <v>139.50233333333301</v>
      </c>
      <c r="CW26">
        <v>0</v>
      </c>
      <c r="CX26">
        <v>64.299999952316298</v>
      </c>
      <c r="CY26">
        <v>0</v>
      </c>
      <c r="CZ26">
        <v>833.80367999999999</v>
      </c>
      <c r="DA26">
        <v>-2.0446153948015602</v>
      </c>
      <c r="DB26">
        <v>-32.0846154062761</v>
      </c>
      <c r="DC26">
        <v>11576.343999999999</v>
      </c>
      <c r="DD26">
        <v>15</v>
      </c>
      <c r="DE26">
        <v>0</v>
      </c>
      <c r="DF26" t="s">
        <v>291</v>
      </c>
      <c r="DG26">
        <v>1607992667.0999999</v>
      </c>
      <c r="DH26">
        <v>1607992669.5999999</v>
      </c>
      <c r="DI26">
        <v>0</v>
      </c>
      <c r="DJ26">
        <v>2.2829999999999999</v>
      </c>
      <c r="DK26">
        <v>-1.6E-2</v>
      </c>
      <c r="DL26">
        <v>3.8</v>
      </c>
      <c r="DM26">
        <v>0.125</v>
      </c>
      <c r="DN26">
        <v>727</v>
      </c>
      <c r="DO26">
        <v>17</v>
      </c>
      <c r="DP26">
        <v>0.04</v>
      </c>
      <c r="DQ26">
        <v>0.04</v>
      </c>
      <c r="DR26">
        <v>7.5779038076385197</v>
      </c>
      <c r="DS26">
        <v>-8.1894418639432004E-2</v>
      </c>
      <c r="DT26">
        <v>7.4419104032092898E-2</v>
      </c>
      <c r="DU26">
        <v>1</v>
      </c>
      <c r="DV26">
        <v>-9.5956348387096799</v>
      </c>
      <c r="DW26">
        <v>0.13251580645164701</v>
      </c>
      <c r="DX26">
        <v>8.8542074120104799E-2</v>
      </c>
      <c r="DY26">
        <v>1</v>
      </c>
      <c r="DZ26">
        <v>0.83121058064516096</v>
      </c>
      <c r="EA26">
        <v>1.02621290322537E-2</v>
      </c>
      <c r="EB26">
        <v>8.9988231396123804E-4</v>
      </c>
      <c r="EC26">
        <v>1</v>
      </c>
      <c r="ED26">
        <v>3</v>
      </c>
      <c r="EE26">
        <v>3</v>
      </c>
      <c r="EF26" t="s">
        <v>297</v>
      </c>
      <c r="EG26">
        <v>100</v>
      </c>
      <c r="EH26">
        <v>100</v>
      </c>
      <c r="EI26">
        <v>3.8</v>
      </c>
      <c r="EJ26">
        <v>0.125</v>
      </c>
      <c r="EK26">
        <v>3.8</v>
      </c>
      <c r="EL26">
        <v>0</v>
      </c>
      <c r="EM26">
        <v>0</v>
      </c>
      <c r="EN26">
        <v>0</v>
      </c>
      <c r="EO26">
        <v>0.125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1373.7</v>
      </c>
      <c r="EX26">
        <v>1373.7</v>
      </c>
      <c r="EY26">
        <v>2</v>
      </c>
      <c r="EZ26">
        <v>505.76499999999999</v>
      </c>
      <c r="FA26">
        <v>487.06599999999997</v>
      </c>
      <c r="FB26">
        <v>24.4026</v>
      </c>
      <c r="FC26">
        <v>31.7881</v>
      </c>
      <c r="FD26">
        <v>29.9999</v>
      </c>
      <c r="FE26">
        <v>31.751899999999999</v>
      </c>
      <c r="FF26">
        <v>31.725100000000001</v>
      </c>
      <c r="FG26">
        <v>30.311499999999999</v>
      </c>
      <c r="FH26">
        <v>0</v>
      </c>
      <c r="FI26">
        <v>100</v>
      </c>
      <c r="FJ26">
        <v>24.414100000000001</v>
      </c>
      <c r="FK26">
        <v>607.62</v>
      </c>
      <c r="FL26">
        <v>16.275400000000001</v>
      </c>
      <c r="FM26">
        <v>101.70399999999999</v>
      </c>
      <c r="FN26">
        <v>101.136</v>
      </c>
    </row>
    <row r="27" spans="1:170" x14ac:dyDescent="0.25">
      <c r="A27">
        <v>11</v>
      </c>
      <c r="B27">
        <v>1608075153.5999999</v>
      </c>
      <c r="C27">
        <v>768</v>
      </c>
      <c r="D27" t="s">
        <v>330</v>
      </c>
      <c r="E27" t="s">
        <v>331</v>
      </c>
      <c r="F27" t="s">
        <v>285</v>
      </c>
      <c r="G27" t="s">
        <v>286</v>
      </c>
      <c r="H27">
        <v>1608075145.8499999</v>
      </c>
      <c r="I27">
        <f t="shared" si="0"/>
        <v>6.9370802445734448E-4</v>
      </c>
      <c r="J27">
        <f t="shared" si="1"/>
        <v>8.989390903506786</v>
      </c>
      <c r="K27">
        <f t="shared" si="2"/>
        <v>696.91623333333303</v>
      </c>
      <c r="L27">
        <f t="shared" si="3"/>
        <v>199.90418392088682</v>
      </c>
      <c r="M27">
        <f t="shared" si="4"/>
        <v>20.533634171987131</v>
      </c>
      <c r="N27">
        <f t="shared" si="5"/>
        <v>71.585410085509935</v>
      </c>
      <c r="O27">
        <f t="shared" si="6"/>
        <v>3.0084373726037006E-2</v>
      </c>
      <c r="P27">
        <f t="shared" si="7"/>
        <v>2.9745589001092125</v>
      </c>
      <c r="Q27">
        <f t="shared" si="8"/>
        <v>2.9916354038336059E-2</v>
      </c>
      <c r="R27">
        <f t="shared" si="9"/>
        <v>1.8712738804772935E-2</v>
      </c>
      <c r="S27">
        <f t="shared" si="10"/>
        <v>231.28831529042486</v>
      </c>
      <c r="T27">
        <f t="shared" si="11"/>
        <v>29.15781282519437</v>
      </c>
      <c r="U27">
        <f t="shared" si="12"/>
        <v>28.8906833333333</v>
      </c>
      <c r="V27">
        <f t="shared" si="13"/>
        <v>3.9964024473815667</v>
      </c>
      <c r="W27">
        <f t="shared" si="14"/>
        <v>44.302024844175932</v>
      </c>
      <c r="X27">
        <f t="shared" si="15"/>
        <v>1.6803830772293453</v>
      </c>
      <c r="Y27">
        <f t="shared" si="16"/>
        <v>3.7930164211224602</v>
      </c>
      <c r="Z27">
        <f t="shared" si="17"/>
        <v>2.3160193701522216</v>
      </c>
      <c r="AA27">
        <f t="shared" si="18"/>
        <v>-30.59252387856889</v>
      </c>
      <c r="AB27">
        <f t="shared" si="19"/>
        <v>-144.15585300356145</v>
      </c>
      <c r="AC27">
        <f t="shared" si="20"/>
        <v>-10.610352126063395</v>
      </c>
      <c r="AD27">
        <f t="shared" si="21"/>
        <v>45.929586282231128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54067.813050448742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332</v>
      </c>
      <c r="AQ27">
        <v>845.31676923076895</v>
      </c>
      <c r="AR27">
        <v>945.15</v>
      </c>
      <c r="AS27">
        <f t="shared" si="27"/>
        <v>0.10562686427469825</v>
      </c>
      <c r="AT27">
        <v>0.5</v>
      </c>
      <c r="AU27">
        <f t="shared" si="28"/>
        <v>1180.1707507473359</v>
      </c>
      <c r="AV27">
        <f t="shared" si="29"/>
        <v>8.989390903506786</v>
      </c>
      <c r="AW27">
        <f t="shared" si="30"/>
        <v>62.328867855078791</v>
      </c>
      <c r="AX27">
        <f t="shared" si="31"/>
        <v>0.38679574670687183</v>
      </c>
      <c r="AY27">
        <f t="shared" si="32"/>
        <v>8.1065713391597592E-3</v>
      </c>
      <c r="AZ27">
        <f t="shared" si="33"/>
        <v>2.4513886684653228</v>
      </c>
      <c r="BA27" t="s">
        <v>333</v>
      </c>
      <c r="BB27">
        <v>579.57000000000005</v>
      </c>
      <c r="BC27">
        <f t="shared" si="34"/>
        <v>365.57999999999993</v>
      </c>
      <c r="BD27">
        <f t="shared" si="35"/>
        <v>0.27308176259431871</v>
      </c>
      <c r="BE27">
        <f t="shared" si="36"/>
        <v>0.86371719024346605</v>
      </c>
      <c r="BF27">
        <f t="shared" si="37"/>
        <v>0.43467537469647582</v>
      </c>
      <c r="BG27">
        <f t="shared" si="38"/>
        <v>0.90981198483409564</v>
      </c>
      <c r="BH27">
        <f t="shared" si="39"/>
        <v>1399.9829999999999</v>
      </c>
      <c r="BI27">
        <f t="shared" si="40"/>
        <v>1180.1707507473359</v>
      </c>
      <c r="BJ27">
        <f t="shared" si="41"/>
        <v>0.84298934397584535</v>
      </c>
      <c r="BK27">
        <f t="shared" si="42"/>
        <v>0.19597868795169085</v>
      </c>
      <c r="BL27">
        <v>6</v>
      </c>
      <c r="BM27">
        <v>0.5</v>
      </c>
      <c r="BN27" t="s">
        <v>290</v>
      </c>
      <c r="BO27">
        <v>2</v>
      </c>
      <c r="BP27">
        <v>1608075145.8499999</v>
      </c>
      <c r="BQ27">
        <v>696.91623333333303</v>
      </c>
      <c r="BR27">
        <v>708.28340000000003</v>
      </c>
      <c r="BS27">
        <v>16.359286666666701</v>
      </c>
      <c r="BT27">
        <v>15.540473333333299</v>
      </c>
      <c r="BU27">
        <v>693.11623333333296</v>
      </c>
      <c r="BV27">
        <v>16.234286666666701</v>
      </c>
      <c r="BW27">
        <v>500.01100000000002</v>
      </c>
      <c r="BX27">
        <v>102.617366666667</v>
      </c>
      <c r="BY27">
        <v>0.10001407666666701</v>
      </c>
      <c r="BZ27">
        <v>27.991756666666699</v>
      </c>
      <c r="CA27">
        <v>28.8906833333333</v>
      </c>
      <c r="CB27">
        <v>999.9</v>
      </c>
      <c r="CC27">
        <v>0</v>
      </c>
      <c r="CD27">
        <v>0</v>
      </c>
      <c r="CE27">
        <v>9997.1933333333309</v>
      </c>
      <c r="CF27">
        <v>0</v>
      </c>
      <c r="CG27">
        <v>248.15403333333299</v>
      </c>
      <c r="CH27">
        <v>1399.9829999999999</v>
      </c>
      <c r="CI27">
        <v>0.89999956666666703</v>
      </c>
      <c r="CJ27">
        <v>0.100000466666667</v>
      </c>
      <c r="CK27">
        <v>0</v>
      </c>
      <c r="CL27">
        <v>845.3288</v>
      </c>
      <c r="CM27">
        <v>4.9997499999999997</v>
      </c>
      <c r="CN27">
        <v>11737.0933333333</v>
      </c>
      <c r="CO27">
        <v>12177.893333333301</v>
      </c>
      <c r="CP27">
        <v>48.291400000000003</v>
      </c>
      <c r="CQ27">
        <v>49.6291333333333</v>
      </c>
      <c r="CR27">
        <v>49.207999999999998</v>
      </c>
      <c r="CS27">
        <v>49.133200000000002</v>
      </c>
      <c r="CT27">
        <v>49.362333333333297</v>
      </c>
      <c r="CU27">
        <v>1255.482</v>
      </c>
      <c r="CV27">
        <v>139.501</v>
      </c>
      <c r="CW27">
        <v>0</v>
      </c>
      <c r="CX27">
        <v>64.400000095367403</v>
      </c>
      <c r="CY27">
        <v>0</v>
      </c>
      <c r="CZ27">
        <v>845.31676923076895</v>
      </c>
      <c r="DA27">
        <v>-2.16929914422639</v>
      </c>
      <c r="DB27">
        <v>-25.056410172512201</v>
      </c>
      <c r="DC27">
        <v>11737.05</v>
      </c>
      <c r="DD27">
        <v>15</v>
      </c>
      <c r="DE27">
        <v>0</v>
      </c>
      <c r="DF27" t="s">
        <v>291</v>
      </c>
      <c r="DG27">
        <v>1607992667.0999999</v>
      </c>
      <c r="DH27">
        <v>1607992669.5999999</v>
      </c>
      <c r="DI27">
        <v>0</v>
      </c>
      <c r="DJ27">
        <v>2.2829999999999999</v>
      </c>
      <c r="DK27">
        <v>-1.6E-2</v>
      </c>
      <c r="DL27">
        <v>3.8</v>
      </c>
      <c r="DM27">
        <v>0.125</v>
      </c>
      <c r="DN27">
        <v>727</v>
      </c>
      <c r="DO27">
        <v>17</v>
      </c>
      <c r="DP27">
        <v>0.04</v>
      </c>
      <c r="DQ27">
        <v>0.04</v>
      </c>
      <c r="DR27">
        <v>8.9956780346388108</v>
      </c>
      <c r="DS27">
        <v>-0.16346259266264401</v>
      </c>
      <c r="DT27">
        <v>5.6280153953670399E-2</v>
      </c>
      <c r="DU27">
        <v>1</v>
      </c>
      <c r="DV27">
        <v>-11.375648387096801</v>
      </c>
      <c r="DW27">
        <v>0.15770322580647</v>
      </c>
      <c r="DX27">
        <v>6.6680721550016406E-2</v>
      </c>
      <c r="DY27">
        <v>1</v>
      </c>
      <c r="DZ27">
        <v>0.81905751612903199</v>
      </c>
      <c r="EA27">
        <v>-7.8640645161310099E-3</v>
      </c>
      <c r="EB27">
        <v>1.30832880031737E-3</v>
      </c>
      <c r="EC27">
        <v>1</v>
      </c>
      <c r="ED27">
        <v>3</v>
      </c>
      <c r="EE27">
        <v>3</v>
      </c>
      <c r="EF27" t="s">
        <v>297</v>
      </c>
      <c r="EG27">
        <v>100</v>
      </c>
      <c r="EH27">
        <v>100</v>
      </c>
      <c r="EI27">
        <v>3.8</v>
      </c>
      <c r="EJ27">
        <v>0.125</v>
      </c>
      <c r="EK27">
        <v>3.8</v>
      </c>
      <c r="EL27">
        <v>0</v>
      </c>
      <c r="EM27">
        <v>0</v>
      </c>
      <c r="EN27">
        <v>0</v>
      </c>
      <c r="EO27">
        <v>0.125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1374.8</v>
      </c>
      <c r="EX27">
        <v>1374.7</v>
      </c>
      <c r="EY27">
        <v>2</v>
      </c>
      <c r="EZ27">
        <v>505.74700000000001</v>
      </c>
      <c r="FA27">
        <v>487.58300000000003</v>
      </c>
      <c r="FB27">
        <v>24.343499999999999</v>
      </c>
      <c r="FC27">
        <v>31.7761</v>
      </c>
      <c r="FD27">
        <v>30</v>
      </c>
      <c r="FE27">
        <v>31.741900000000001</v>
      </c>
      <c r="FF27">
        <v>31.714099999999998</v>
      </c>
      <c r="FG27">
        <v>34.174900000000001</v>
      </c>
      <c r="FH27">
        <v>0</v>
      </c>
      <c r="FI27">
        <v>100</v>
      </c>
      <c r="FJ27">
        <v>24.350300000000001</v>
      </c>
      <c r="FK27">
        <v>709.55200000000002</v>
      </c>
      <c r="FL27">
        <v>16.327500000000001</v>
      </c>
      <c r="FM27">
        <v>101.70099999999999</v>
      </c>
      <c r="FN27">
        <v>101.14</v>
      </c>
    </row>
    <row r="28" spans="1:170" x14ac:dyDescent="0.25">
      <c r="A28">
        <v>12</v>
      </c>
      <c r="B28">
        <v>1608075217.5999999</v>
      </c>
      <c r="C28">
        <v>832</v>
      </c>
      <c r="D28" t="s">
        <v>334</v>
      </c>
      <c r="E28" t="s">
        <v>335</v>
      </c>
      <c r="F28" t="s">
        <v>285</v>
      </c>
      <c r="G28" t="s">
        <v>286</v>
      </c>
      <c r="H28">
        <v>1608075209.8499999</v>
      </c>
      <c r="I28">
        <f t="shared" si="0"/>
        <v>6.7329822523639325E-4</v>
      </c>
      <c r="J28">
        <f t="shared" si="1"/>
        <v>10.2586642178633</v>
      </c>
      <c r="K28">
        <f t="shared" si="2"/>
        <v>796.77906666666695</v>
      </c>
      <c r="L28">
        <f t="shared" si="3"/>
        <v>213.87847787118227</v>
      </c>
      <c r="M28">
        <f t="shared" si="4"/>
        <v>21.969023538585873</v>
      </c>
      <c r="N28">
        <f t="shared" si="5"/>
        <v>81.84300844517567</v>
      </c>
      <c r="O28">
        <f t="shared" si="6"/>
        <v>2.9228782778571313E-2</v>
      </c>
      <c r="P28">
        <f t="shared" si="7"/>
        <v>2.9747661207537717</v>
      </c>
      <c r="Q28">
        <f t="shared" si="8"/>
        <v>2.9070167847154115E-2</v>
      </c>
      <c r="R28">
        <f t="shared" si="9"/>
        <v>1.8183033929155219E-2</v>
      </c>
      <c r="S28">
        <f t="shared" si="10"/>
        <v>231.28980145892317</v>
      </c>
      <c r="T28">
        <f t="shared" si="11"/>
        <v>29.164477053737073</v>
      </c>
      <c r="U28">
        <f t="shared" si="12"/>
        <v>28.885246666666699</v>
      </c>
      <c r="V28">
        <f t="shared" si="13"/>
        <v>3.9951443515330047</v>
      </c>
      <c r="W28">
        <f t="shared" si="14"/>
        <v>44.336466826208813</v>
      </c>
      <c r="X28">
        <f t="shared" si="15"/>
        <v>1.6818368638031416</v>
      </c>
      <c r="Y28">
        <f t="shared" si="16"/>
        <v>3.7933488710222387</v>
      </c>
      <c r="Z28">
        <f t="shared" si="17"/>
        <v>2.3133074877298632</v>
      </c>
      <c r="AA28">
        <f t="shared" si="18"/>
        <v>-29.69245173292494</v>
      </c>
      <c r="AB28">
        <f t="shared" si="19"/>
        <v>-143.05288892184362</v>
      </c>
      <c r="AC28">
        <f t="shared" si="20"/>
        <v>-10.528230402658179</v>
      </c>
      <c r="AD28">
        <f t="shared" si="21"/>
        <v>48.016230401496415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54073.620476608499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336</v>
      </c>
      <c r="AQ28">
        <v>857.78103999999996</v>
      </c>
      <c r="AR28">
        <v>966.2</v>
      </c>
      <c r="AS28">
        <f t="shared" si="27"/>
        <v>0.11221171600082802</v>
      </c>
      <c r="AT28">
        <v>0.5</v>
      </c>
      <c r="AU28">
        <f t="shared" si="28"/>
        <v>1180.1788407473282</v>
      </c>
      <c r="AV28">
        <f t="shared" si="29"/>
        <v>10.2586642178633</v>
      </c>
      <c r="AW28">
        <f t="shared" si="30"/>
        <v>66.214946454062812</v>
      </c>
      <c r="AX28">
        <f t="shared" si="31"/>
        <v>0.39313806665286688</v>
      </c>
      <c r="AY28">
        <f t="shared" si="32"/>
        <v>9.1820081190555399E-3</v>
      </c>
      <c r="AZ28">
        <f t="shared" si="33"/>
        <v>2.3761954046781204</v>
      </c>
      <c r="BA28" t="s">
        <v>337</v>
      </c>
      <c r="BB28">
        <v>586.35</v>
      </c>
      <c r="BC28">
        <f t="shared" si="34"/>
        <v>379.85</v>
      </c>
      <c r="BD28">
        <f t="shared" si="35"/>
        <v>0.28542572067921568</v>
      </c>
      <c r="BE28">
        <f t="shared" si="36"/>
        <v>0.85803874082960541</v>
      </c>
      <c r="BF28">
        <f t="shared" si="37"/>
        <v>0.4324251334601461</v>
      </c>
      <c r="BG28">
        <f t="shared" si="38"/>
        <v>0.90154607162965816</v>
      </c>
      <c r="BH28">
        <f t="shared" si="39"/>
        <v>1399.9926666666699</v>
      </c>
      <c r="BI28">
        <f t="shared" si="40"/>
        <v>1180.1788407473282</v>
      </c>
      <c r="BJ28">
        <f t="shared" si="41"/>
        <v>0.8429893019063377</v>
      </c>
      <c r="BK28">
        <f t="shared" si="42"/>
        <v>0.1959786038126754</v>
      </c>
      <c r="BL28">
        <v>6</v>
      </c>
      <c r="BM28">
        <v>0.5</v>
      </c>
      <c r="BN28" t="s">
        <v>290</v>
      </c>
      <c r="BO28">
        <v>2</v>
      </c>
      <c r="BP28">
        <v>1608075209.8499999</v>
      </c>
      <c r="BQ28">
        <v>796.77906666666695</v>
      </c>
      <c r="BR28">
        <v>809.73286666666695</v>
      </c>
      <c r="BS28">
        <v>16.373449999999998</v>
      </c>
      <c r="BT28">
        <v>15.5787433333333</v>
      </c>
      <c r="BU28">
        <v>792.97906666666699</v>
      </c>
      <c r="BV28">
        <v>16.248449999999998</v>
      </c>
      <c r="BW28">
        <v>500.013933333333</v>
      </c>
      <c r="BX28">
        <v>102.6173</v>
      </c>
      <c r="BY28">
        <v>0.100017596666667</v>
      </c>
      <c r="BZ28">
        <v>27.993259999999999</v>
      </c>
      <c r="CA28">
        <v>28.885246666666699</v>
      </c>
      <c r="CB28">
        <v>999.9</v>
      </c>
      <c r="CC28">
        <v>0</v>
      </c>
      <c r="CD28">
        <v>0</v>
      </c>
      <c r="CE28">
        <v>9998.3716666666696</v>
      </c>
      <c r="CF28">
        <v>0</v>
      </c>
      <c r="CG28">
        <v>243.64609999999999</v>
      </c>
      <c r="CH28">
        <v>1399.9926666666699</v>
      </c>
      <c r="CI28">
        <v>0.90000106666666702</v>
      </c>
      <c r="CJ28">
        <v>9.9999000000000005E-2</v>
      </c>
      <c r="CK28">
        <v>0</v>
      </c>
      <c r="CL28">
        <v>857.81330000000003</v>
      </c>
      <c r="CM28">
        <v>4.9997499999999997</v>
      </c>
      <c r="CN28">
        <v>11911.9433333333</v>
      </c>
      <c r="CO28">
        <v>12177.993333333299</v>
      </c>
      <c r="CP28">
        <v>48.299599999999998</v>
      </c>
      <c r="CQ28">
        <v>49.645666666666699</v>
      </c>
      <c r="CR28">
        <v>49.222766666666701</v>
      </c>
      <c r="CS28">
        <v>49.1312</v>
      </c>
      <c r="CT28">
        <v>49.385300000000001</v>
      </c>
      <c r="CU28">
        <v>1255.4926666666699</v>
      </c>
      <c r="CV28">
        <v>139.5</v>
      </c>
      <c r="CW28">
        <v>0</v>
      </c>
      <c r="CX28">
        <v>63.099999904632597</v>
      </c>
      <c r="CY28">
        <v>0</v>
      </c>
      <c r="CZ28">
        <v>857.78103999999996</v>
      </c>
      <c r="DA28">
        <v>-2.9593077062501099</v>
      </c>
      <c r="DB28">
        <v>-48.438461546510602</v>
      </c>
      <c r="DC28">
        <v>11911.64</v>
      </c>
      <c r="DD28">
        <v>15</v>
      </c>
      <c r="DE28">
        <v>0</v>
      </c>
      <c r="DF28" t="s">
        <v>291</v>
      </c>
      <c r="DG28">
        <v>1607992667.0999999</v>
      </c>
      <c r="DH28">
        <v>1607992669.5999999</v>
      </c>
      <c r="DI28">
        <v>0</v>
      </c>
      <c r="DJ28">
        <v>2.2829999999999999</v>
      </c>
      <c r="DK28">
        <v>-1.6E-2</v>
      </c>
      <c r="DL28">
        <v>3.8</v>
      </c>
      <c r="DM28">
        <v>0.125</v>
      </c>
      <c r="DN28">
        <v>727</v>
      </c>
      <c r="DO28">
        <v>17</v>
      </c>
      <c r="DP28">
        <v>0.04</v>
      </c>
      <c r="DQ28">
        <v>0.04</v>
      </c>
      <c r="DR28">
        <v>10.2702019041729</v>
      </c>
      <c r="DS28">
        <v>0.173585017147839</v>
      </c>
      <c r="DT28">
        <v>7.2587323107115506E-2</v>
      </c>
      <c r="DU28">
        <v>1</v>
      </c>
      <c r="DV28">
        <v>-12.967574193548399</v>
      </c>
      <c r="DW28">
        <v>-0.187262903225765</v>
      </c>
      <c r="DX28">
        <v>8.6042412526508794E-2</v>
      </c>
      <c r="DY28">
        <v>1</v>
      </c>
      <c r="DZ28">
        <v>0.79486674193548401</v>
      </c>
      <c r="EA28">
        <v>-9.4048064516148999E-3</v>
      </c>
      <c r="EB28">
        <v>8.1797708650539899E-4</v>
      </c>
      <c r="EC28">
        <v>1</v>
      </c>
      <c r="ED28">
        <v>3</v>
      </c>
      <c r="EE28">
        <v>3</v>
      </c>
      <c r="EF28" t="s">
        <v>297</v>
      </c>
      <c r="EG28">
        <v>100</v>
      </c>
      <c r="EH28">
        <v>100</v>
      </c>
      <c r="EI28">
        <v>3.8</v>
      </c>
      <c r="EJ28">
        <v>0.125</v>
      </c>
      <c r="EK28">
        <v>3.8</v>
      </c>
      <c r="EL28">
        <v>0</v>
      </c>
      <c r="EM28">
        <v>0</v>
      </c>
      <c r="EN28">
        <v>0</v>
      </c>
      <c r="EO28">
        <v>0.125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1375.8</v>
      </c>
      <c r="EX28">
        <v>1375.8</v>
      </c>
      <c r="EY28">
        <v>2</v>
      </c>
      <c r="EZ28">
        <v>505.73899999999998</v>
      </c>
      <c r="FA28">
        <v>487.71600000000001</v>
      </c>
      <c r="FB28">
        <v>24.3263</v>
      </c>
      <c r="FC28">
        <v>31.768599999999999</v>
      </c>
      <c r="FD28">
        <v>30.0002</v>
      </c>
      <c r="FE28">
        <v>31.735199999999999</v>
      </c>
      <c r="FF28">
        <v>31.708500000000001</v>
      </c>
      <c r="FG28">
        <v>37.9161</v>
      </c>
      <c r="FH28">
        <v>0</v>
      </c>
      <c r="FI28">
        <v>100</v>
      </c>
      <c r="FJ28">
        <v>24.3307</v>
      </c>
      <c r="FK28">
        <v>811.02099999999996</v>
      </c>
      <c r="FL28">
        <v>16.353300000000001</v>
      </c>
      <c r="FM28">
        <v>101.70399999999999</v>
      </c>
      <c r="FN28">
        <v>101.14</v>
      </c>
    </row>
    <row r="29" spans="1:170" x14ac:dyDescent="0.25">
      <c r="A29">
        <v>13</v>
      </c>
      <c r="B29">
        <v>1608075299.5999999</v>
      </c>
      <c r="C29">
        <v>914</v>
      </c>
      <c r="D29" t="s">
        <v>338</v>
      </c>
      <c r="E29" t="s">
        <v>339</v>
      </c>
      <c r="F29" t="s">
        <v>285</v>
      </c>
      <c r="G29" t="s">
        <v>286</v>
      </c>
      <c r="H29">
        <v>1608075291.8499999</v>
      </c>
      <c r="I29">
        <f t="shared" si="0"/>
        <v>6.5348628242527609E-4</v>
      </c>
      <c r="J29">
        <f t="shared" si="1"/>
        <v>10.918483640851106</v>
      </c>
      <c r="K29">
        <f t="shared" si="2"/>
        <v>898.57446666666704</v>
      </c>
      <c r="L29">
        <f t="shared" si="3"/>
        <v>259.43232945254766</v>
      </c>
      <c r="M29">
        <f t="shared" si="4"/>
        <v>26.647531114596724</v>
      </c>
      <c r="N29">
        <f t="shared" si="5"/>
        <v>92.296866430680794</v>
      </c>
      <c r="O29">
        <f t="shared" si="6"/>
        <v>2.8408438944737966E-2</v>
      </c>
      <c r="P29">
        <f t="shared" si="7"/>
        <v>2.975408976357961</v>
      </c>
      <c r="Q29">
        <f t="shared" si="8"/>
        <v>2.8258610095969014E-2</v>
      </c>
      <c r="R29">
        <f t="shared" si="9"/>
        <v>1.7675026822986821E-2</v>
      </c>
      <c r="S29">
        <f t="shared" si="10"/>
        <v>231.29229754579512</v>
      </c>
      <c r="T29">
        <f t="shared" si="11"/>
        <v>29.149286762493809</v>
      </c>
      <c r="U29">
        <f t="shared" si="12"/>
        <v>28.878026666666699</v>
      </c>
      <c r="V29">
        <f t="shared" si="13"/>
        <v>3.9934741094588486</v>
      </c>
      <c r="W29">
        <f t="shared" si="14"/>
        <v>44.440636719075378</v>
      </c>
      <c r="X29">
        <f t="shared" si="15"/>
        <v>1.6838178879357595</v>
      </c>
      <c r="Y29">
        <f t="shared" si="16"/>
        <v>3.7889148586681021</v>
      </c>
      <c r="Z29">
        <f t="shared" si="17"/>
        <v>2.3096562215230891</v>
      </c>
      <c r="AA29">
        <f t="shared" si="18"/>
        <v>-28.818745054954675</v>
      </c>
      <c r="AB29">
        <f t="shared" si="19"/>
        <v>-145.14347066062803</v>
      </c>
      <c r="AC29">
        <f t="shared" si="20"/>
        <v>-10.678333510182705</v>
      </c>
      <c r="AD29">
        <f t="shared" si="21"/>
        <v>46.651748320029725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54096.032173187617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340</v>
      </c>
      <c r="AQ29">
        <v>869.26834615384598</v>
      </c>
      <c r="AR29">
        <v>985.73</v>
      </c>
      <c r="AS29">
        <f t="shared" si="27"/>
        <v>0.11814762038910653</v>
      </c>
      <c r="AT29">
        <v>0.5</v>
      </c>
      <c r="AU29">
        <f t="shared" si="28"/>
        <v>1180.193760747283</v>
      </c>
      <c r="AV29">
        <f t="shared" si="29"/>
        <v>10.918483640851106</v>
      </c>
      <c r="AW29">
        <f t="shared" si="30"/>
        <v>69.718542215181003</v>
      </c>
      <c r="AX29">
        <f t="shared" si="31"/>
        <v>0.40552686841224272</v>
      </c>
      <c r="AY29">
        <f t="shared" si="32"/>
        <v>9.740969239989938E-3</v>
      </c>
      <c r="AZ29">
        <f t="shared" si="33"/>
        <v>2.3093037647225914</v>
      </c>
      <c r="BA29" t="s">
        <v>341</v>
      </c>
      <c r="BB29">
        <v>585.99</v>
      </c>
      <c r="BC29">
        <f t="shared" si="34"/>
        <v>399.74</v>
      </c>
      <c r="BD29">
        <f t="shared" si="35"/>
        <v>0.29134350789551716</v>
      </c>
      <c r="BE29">
        <f t="shared" si="36"/>
        <v>0.85062535266003747</v>
      </c>
      <c r="BF29">
        <f t="shared" si="37"/>
        <v>0.43093553336046886</v>
      </c>
      <c r="BG29">
        <f t="shared" si="38"/>
        <v>0.89387703196777357</v>
      </c>
      <c r="BH29">
        <f t="shared" si="39"/>
        <v>1400.01066666667</v>
      </c>
      <c r="BI29">
        <f t="shared" si="40"/>
        <v>1180.193760747283</v>
      </c>
      <c r="BJ29">
        <f t="shared" si="41"/>
        <v>0.8429891206166622</v>
      </c>
      <c r="BK29">
        <f t="shared" si="42"/>
        <v>0.19597824123332419</v>
      </c>
      <c r="BL29">
        <v>6</v>
      </c>
      <c r="BM29">
        <v>0.5</v>
      </c>
      <c r="BN29" t="s">
        <v>290</v>
      </c>
      <c r="BO29">
        <v>2</v>
      </c>
      <c r="BP29">
        <v>1608075291.8499999</v>
      </c>
      <c r="BQ29">
        <v>898.57446666666704</v>
      </c>
      <c r="BR29">
        <v>912.38096666666695</v>
      </c>
      <c r="BS29">
        <v>16.393143333333299</v>
      </c>
      <c r="BT29">
        <v>15.621833333333299</v>
      </c>
      <c r="BU29">
        <v>894.77453333333301</v>
      </c>
      <c r="BV29">
        <v>16.268143333333299</v>
      </c>
      <c r="BW29">
        <v>500.011866666667</v>
      </c>
      <c r="BX29">
        <v>102.6148</v>
      </c>
      <c r="BY29">
        <v>9.9966393333333306E-2</v>
      </c>
      <c r="BZ29">
        <v>27.973199999999999</v>
      </c>
      <c r="CA29">
        <v>28.878026666666699</v>
      </c>
      <c r="CB29">
        <v>999.9</v>
      </c>
      <c r="CC29">
        <v>0</v>
      </c>
      <c r="CD29">
        <v>0</v>
      </c>
      <c r="CE29">
        <v>10002.251333333301</v>
      </c>
      <c r="CF29">
        <v>0</v>
      </c>
      <c r="CG29">
        <v>243.97843333333299</v>
      </c>
      <c r="CH29">
        <v>1400.01066666667</v>
      </c>
      <c r="CI29">
        <v>0.90000309999999994</v>
      </c>
      <c r="CJ29">
        <v>9.9997003333333306E-2</v>
      </c>
      <c r="CK29">
        <v>0</v>
      </c>
      <c r="CL29">
        <v>869.281833333333</v>
      </c>
      <c r="CM29">
        <v>4.9997499999999997</v>
      </c>
      <c r="CN29">
        <v>12069.52</v>
      </c>
      <c r="CO29">
        <v>12178.1566666667</v>
      </c>
      <c r="CP29">
        <v>48.285200000000003</v>
      </c>
      <c r="CQ29">
        <v>49.668399999999998</v>
      </c>
      <c r="CR29">
        <v>49.214300000000001</v>
      </c>
      <c r="CS29">
        <v>49.129066666666702</v>
      </c>
      <c r="CT29">
        <v>49.387333333333302</v>
      </c>
      <c r="CU29">
        <v>1255.51733333333</v>
      </c>
      <c r="CV29">
        <v>139.493333333333</v>
      </c>
      <c r="CW29">
        <v>0</v>
      </c>
      <c r="CX29">
        <v>81.200000047683702</v>
      </c>
      <c r="CY29">
        <v>0</v>
      </c>
      <c r="CZ29">
        <v>869.26834615384598</v>
      </c>
      <c r="DA29">
        <v>-1.8362735085625701</v>
      </c>
      <c r="DB29">
        <v>-20.789743584310902</v>
      </c>
      <c r="DC29">
        <v>12069.503846153801</v>
      </c>
      <c r="DD29">
        <v>15</v>
      </c>
      <c r="DE29">
        <v>0</v>
      </c>
      <c r="DF29" t="s">
        <v>291</v>
      </c>
      <c r="DG29">
        <v>1607992667.0999999</v>
      </c>
      <c r="DH29">
        <v>1607992669.5999999</v>
      </c>
      <c r="DI29">
        <v>0</v>
      </c>
      <c r="DJ29">
        <v>2.2829999999999999</v>
      </c>
      <c r="DK29">
        <v>-1.6E-2</v>
      </c>
      <c r="DL29">
        <v>3.8</v>
      </c>
      <c r="DM29">
        <v>0.125</v>
      </c>
      <c r="DN29">
        <v>727</v>
      </c>
      <c r="DO29">
        <v>17</v>
      </c>
      <c r="DP29">
        <v>0.04</v>
      </c>
      <c r="DQ29">
        <v>0.04</v>
      </c>
      <c r="DR29">
        <v>10.920033501049099</v>
      </c>
      <c r="DS29">
        <v>0.17764245407031201</v>
      </c>
      <c r="DT29">
        <v>0.11097572925556699</v>
      </c>
      <c r="DU29">
        <v>1</v>
      </c>
      <c r="DV29">
        <v>-13.798909677419401</v>
      </c>
      <c r="DW29">
        <v>1.54354838710054E-2</v>
      </c>
      <c r="DX29">
        <v>0.140658482204327</v>
      </c>
      <c r="DY29">
        <v>1</v>
      </c>
      <c r="DZ29">
        <v>0.77132580645161297</v>
      </c>
      <c r="EA29">
        <v>2.0411612903218999E-3</v>
      </c>
      <c r="EB29">
        <v>4.7582833847965302E-4</v>
      </c>
      <c r="EC29">
        <v>1</v>
      </c>
      <c r="ED29">
        <v>3</v>
      </c>
      <c r="EE29">
        <v>3</v>
      </c>
      <c r="EF29" t="s">
        <v>297</v>
      </c>
      <c r="EG29">
        <v>100</v>
      </c>
      <c r="EH29">
        <v>100</v>
      </c>
      <c r="EI29">
        <v>3.8</v>
      </c>
      <c r="EJ29">
        <v>0.125</v>
      </c>
      <c r="EK29">
        <v>3.8</v>
      </c>
      <c r="EL29">
        <v>0</v>
      </c>
      <c r="EM29">
        <v>0</v>
      </c>
      <c r="EN29">
        <v>0</v>
      </c>
      <c r="EO29">
        <v>0.125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1377.2</v>
      </c>
      <c r="EX29">
        <v>1377.2</v>
      </c>
      <c r="EY29">
        <v>2</v>
      </c>
      <c r="EZ29">
        <v>505.98700000000002</v>
      </c>
      <c r="FA29">
        <v>488.108</v>
      </c>
      <c r="FB29">
        <v>24.432400000000001</v>
      </c>
      <c r="FC29">
        <v>31.7575</v>
      </c>
      <c r="FD29">
        <v>30</v>
      </c>
      <c r="FE29">
        <v>31.7241</v>
      </c>
      <c r="FF29">
        <v>31.697399999999998</v>
      </c>
      <c r="FG29">
        <v>41.589599999999997</v>
      </c>
      <c r="FH29">
        <v>0</v>
      </c>
      <c r="FI29">
        <v>100</v>
      </c>
      <c r="FJ29">
        <v>24.439900000000002</v>
      </c>
      <c r="FK29">
        <v>912.65</v>
      </c>
      <c r="FL29">
        <v>16.373999999999999</v>
      </c>
      <c r="FM29">
        <v>101.70099999999999</v>
      </c>
      <c r="FN29">
        <v>101.14</v>
      </c>
    </row>
    <row r="30" spans="1:170" x14ac:dyDescent="0.25">
      <c r="A30">
        <v>14</v>
      </c>
      <c r="B30">
        <v>1608075420.0999999</v>
      </c>
      <c r="C30">
        <v>1034.5</v>
      </c>
      <c r="D30" t="s">
        <v>342</v>
      </c>
      <c r="E30" t="s">
        <v>343</v>
      </c>
      <c r="F30" t="s">
        <v>285</v>
      </c>
      <c r="G30" t="s">
        <v>286</v>
      </c>
      <c r="H30">
        <v>1608075412.0999999</v>
      </c>
      <c r="I30">
        <f t="shared" si="0"/>
        <v>6.0220578112823552E-4</v>
      </c>
      <c r="J30">
        <f t="shared" si="1"/>
        <v>12.406020176178158</v>
      </c>
      <c r="K30">
        <f t="shared" si="2"/>
        <v>1199.58870967742</v>
      </c>
      <c r="L30">
        <f t="shared" si="3"/>
        <v>405.63572682106451</v>
      </c>
      <c r="M30">
        <f t="shared" si="4"/>
        <v>41.663287197225962</v>
      </c>
      <c r="N30">
        <f t="shared" si="5"/>
        <v>123.2110625992441</v>
      </c>
      <c r="O30">
        <f t="shared" si="6"/>
        <v>2.6083361695101004E-2</v>
      </c>
      <c r="P30">
        <f t="shared" si="7"/>
        <v>2.9747436096006785</v>
      </c>
      <c r="Q30">
        <f t="shared" si="8"/>
        <v>2.5956967580393963E-2</v>
      </c>
      <c r="R30">
        <f t="shared" si="9"/>
        <v>1.6234409558662732E-2</v>
      </c>
      <c r="S30">
        <f t="shared" si="10"/>
        <v>231.28328629426738</v>
      </c>
      <c r="T30">
        <f t="shared" si="11"/>
        <v>29.185119342151349</v>
      </c>
      <c r="U30">
        <f t="shared" si="12"/>
        <v>28.900454838709699</v>
      </c>
      <c r="V30">
        <f t="shared" si="13"/>
        <v>3.9986645342312257</v>
      </c>
      <c r="W30">
        <f t="shared" si="14"/>
        <v>44.324998824749869</v>
      </c>
      <c r="X30">
        <f t="shared" si="15"/>
        <v>1.6816429355060221</v>
      </c>
      <c r="Y30">
        <f t="shared" si="16"/>
        <v>3.7938927920896828</v>
      </c>
      <c r="Z30">
        <f t="shared" si="17"/>
        <v>2.3170215987252036</v>
      </c>
      <c r="AA30">
        <f t="shared" si="18"/>
        <v>-26.557274947755186</v>
      </c>
      <c r="AB30">
        <f t="shared" si="19"/>
        <v>-145.09639001059409</v>
      </c>
      <c r="AC30">
        <f t="shared" si="20"/>
        <v>-10.67964581646071</v>
      </c>
      <c r="AD30">
        <f t="shared" si="21"/>
        <v>48.949975519457382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54072.384088381128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344</v>
      </c>
      <c r="AQ30">
        <v>892.45600000000002</v>
      </c>
      <c r="AR30">
        <v>1018.11</v>
      </c>
      <c r="AS30">
        <f t="shared" si="27"/>
        <v>0.12341888401056855</v>
      </c>
      <c r="AT30">
        <v>0.5</v>
      </c>
      <c r="AU30">
        <f t="shared" si="28"/>
        <v>1180.1470546217506</v>
      </c>
      <c r="AV30">
        <f t="shared" si="29"/>
        <v>12.406020176178158</v>
      </c>
      <c r="AW30">
        <f t="shared" si="30"/>
        <v>72.826216224887972</v>
      </c>
      <c r="AX30">
        <f t="shared" si="31"/>
        <v>0.42379507125949062</v>
      </c>
      <c r="AY30">
        <f t="shared" si="32"/>
        <v>1.1001821853595875E-2</v>
      </c>
      <c r="AZ30">
        <f t="shared" si="33"/>
        <v>2.2040545717063971</v>
      </c>
      <c r="BA30" t="s">
        <v>345</v>
      </c>
      <c r="BB30">
        <v>586.64</v>
      </c>
      <c r="BC30">
        <f t="shared" si="34"/>
        <v>431.47</v>
      </c>
      <c r="BD30">
        <f t="shared" si="35"/>
        <v>0.29122302825225388</v>
      </c>
      <c r="BE30">
        <f t="shared" si="36"/>
        <v>0.8387293305026462</v>
      </c>
      <c r="BF30">
        <f t="shared" si="37"/>
        <v>0.41520246655635262</v>
      </c>
      <c r="BG30">
        <f t="shared" si="38"/>
        <v>0.88116205479154119</v>
      </c>
      <c r="BH30">
        <f t="shared" si="39"/>
        <v>1399.9551612903199</v>
      </c>
      <c r="BI30">
        <f t="shared" si="40"/>
        <v>1180.1470546217506</v>
      </c>
      <c r="BJ30">
        <f t="shared" si="41"/>
        <v>0.84298918083492391</v>
      </c>
      <c r="BK30">
        <f t="shared" si="42"/>
        <v>0.19597836166984806</v>
      </c>
      <c r="BL30">
        <v>6</v>
      </c>
      <c r="BM30">
        <v>0.5</v>
      </c>
      <c r="BN30" t="s">
        <v>290</v>
      </c>
      <c r="BO30">
        <v>2</v>
      </c>
      <c r="BP30">
        <v>1608075412.0999999</v>
      </c>
      <c r="BQ30">
        <v>1199.58870967742</v>
      </c>
      <c r="BR30">
        <v>1215.3422580645199</v>
      </c>
      <c r="BS30">
        <v>16.3725548387097</v>
      </c>
      <c r="BT30">
        <v>15.661764516129001</v>
      </c>
      <c r="BU30">
        <v>1195.78870967742</v>
      </c>
      <c r="BV30">
        <v>16.2475548387097</v>
      </c>
      <c r="BW30">
        <v>500.017612903226</v>
      </c>
      <c r="BX30">
        <v>102.61106451612901</v>
      </c>
      <c r="BY30">
        <v>0.100024380645161</v>
      </c>
      <c r="BZ30">
        <v>27.995719354838702</v>
      </c>
      <c r="CA30">
        <v>28.900454838709699</v>
      </c>
      <c r="CB30">
        <v>999.9</v>
      </c>
      <c r="CC30">
        <v>0</v>
      </c>
      <c r="CD30">
        <v>0</v>
      </c>
      <c r="CE30">
        <v>9998.85193548387</v>
      </c>
      <c r="CF30">
        <v>0</v>
      </c>
      <c r="CG30">
        <v>243.48796774193499</v>
      </c>
      <c r="CH30">
        <v>1399.9551612903199</v>
      </c>
      <c r="CI30">
        <v>0.90000248387096804</v>
      </c>
      <c r="CJ30">
        <v>9.9997629032258104E-2</v>
      </c>
      <c r="CK30">
        <v>0</v>
      </c>
      <c r="CL30">
        <v>892.50564516128998</v>
      </c>
      <c r="CM30">
        <v>4.9997499999999997</v>
      </c>
      <c r="CN30">
        <v>12390.5064516129</v>
      </c>
      <c r="CO30">
        <v>12177.658064516099</v>
      </c>
      <c r="CP30">
        <v>48.165064516129</v>
      </c>
      <c r="CQ30">
        <v>49.561999999999998</v>
      </c>
      <c r="CR30">
        <v>49.133000000000003</v>
      </c>
      <c r="CS30">
        <v>49.070129032258002</v>
      </c>
      <c r="CT30">
        <v>49.265999999999998</v>
      </c>
      <c r="CU30">
        <v>1255.46483870968</v>
      </c>
      <c r="CV30">
        <v>139.49064516128999</v>
      </c>
      <c r="CW30">
        <v>0</v>
      </c>
      <c r="CX30">
        <v>119.60000014305101</v>
      </c>
      <c r="CY30">
        <v>0</v>
      </c>
      <c r="CZ30">
        <v>892.45600000000002</v>
      </c>
      <c r="DA30">
        <v>-8.6202393161207702</v>
      </c>
      <c r="DB30">
        <v>-125.370940289628</v>
      </c>
      <c r="DC30">
        <v>12389.7961538462</v>
      </c>
      <c r="DD30">
        <v>15</v>
      </c>
      <c r="DE30">
        <v>0</v>
      </c>
      <c r="DF30" t="s">
        <v>291</v>
      </c>
      <c r="DG30">
        <v>1607992667.0999999</v>
      </c>
      <c r="DH30">
        <v>1607992669.5999999</v>
      </c>
      <c r="DI30">
        <v>0</v>
      </c>
      <c r="DJ30">
        <v>2.2829999999999999</v>
      </c>
      <c r="DK30">
        <v>-1.6E-2</v>
      </c>
      <c r="DL30">
        <v>3.8</v>
      </c>
      <c r="DM30">
        <v>0.125</v>
      </c>
      <c r="DN30">
        <v>727</v>
      </c>
      <c r="DO30">
        <v>17</v>
      </c>
      <c r="DP30">
        <v>0.04</v>
      </c>
      <c r="DQ30">
        <v>0.04</v>
      </c>
      <c r="DR30">
        <v>12.4126595706771</v>
      </c>
      <c r="DS30">
        <v>-1.56273644273958</v>
      </c>
      <c r="DT30">
        <v>0.118021296259262</v>
      </c>
      <c r="DU30">
        <v>0</v>
      </c>
      <c r="DV30">
        <v>-15.7538870967742</v>
      </c>
      <c r="DW30">
        <v>1.93391612903225</v>
      </c>
      <c r="DX30">
        <v>0.150104386778938</v>
      </c>
      <c r="DY30">
        <v>0</v>
      </c>
      <c r="DZ30">
        <v>0.71079116129032305</v>
      </c>
      <c r="EA30">
        <v>-3.8530258064517597E-2</v>
      </c>
      <c r="EB30">
        <v>2.90309352350963E-3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3.8</v>
      </c>
      <c r="EJ30">
        <v>0.125</v>
      </c>
      <c r="EK30">
        <v>3.8</v>
      </c>
      <c r="EL30">
        <v>0</v>
      </c>
      <c r="EM30">
        <v>0</v>
      </c>
      <c r="EN30">
        <v>0</v>
      </c>
      <c r="EO30">
        <v>0.125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1379.2</v>
      </c>
      <c r="EX30">
        <v>1379.2</v>
      </c>
      <c r="EY30">
        <v>2</v>
      </c>
      <c r="EZ30">
        <v>505.822</v>
      </c>
      <c r="FA30">
        <v>489.18</v>
      </c>
      <c r="FB30">
        <v>24.472999999999999</v>
      </c>
      <c r="FC30">
        <v>31.718399999999999</v>
      </c>
      <c r="FD30">
        <v>29.9999</v>
      </c>
      <c r="FE30">
        <v>31.693000000000001</v>
      </c>
      <c r="FF30">
        <v>31.666599999999999</v>
      </c>
      <c r="FG30">
        <v>52.1526</v>
      </c>
      <c r="FH30">
        <v>0</v>
      </c>
      <c r="FI30">
        <v>100</v>
      </c>
      <c r="FJ30">
        <v>24.473500000000001</v>
      </c>
      <c r="FK30">
        <v>1215.44</v>
      </c>
      <c r="FL30">
        <v>16.395</v>
      </c>
      <c r="FM30">
        <v>101.71</v>
      </c>
      <c r="FN30">
        <v>101.151</v>
      </c>
    </row>
    <row r="31" spans="1:170" x14ac:dyDescent="0.25">
      <c r="A31">
        <v>15</v>
      </c>
      <c r="B31">
        <v>1608075480.5999999</v>
      </c>
      <c r="C31">
        <v>1095</v>
      </c>
      <c r="D31" t="s">
        <v>346</v>
      </c>
      <c r="E31" t="s">
        <v>347</v>
      </c>
      <c r="F31" t="s">
        <v>285</v>
      </c>
      <c r="G31" t="s">
        <v>286</v>
      </c>
      <c r="H31">
        <v>1608075472.5999999</v>
      </c>
      <c r="I31">
        <f t="shared" si="0"/>
        <v>5.5828196219083882E-4</v>
      </c>
      <c r="J31">
        <f t="shared" si="1"/>
        <v>15.147376345241423</v>
      </c>
      <c r="K31">
        <f t="shared" si="2"/>
        <v>1392.49870967742</v>
      </c>
      <c r="L31">
        <f t="shared" si="3"/>
        <v>352.81442145083321</v>
      </c>
      <c r="M31">
        <f t="shared" si="4"/>
        <v>36.238371990420596</v>
      </c>
      <c r="N31">
        <f t="shared" si="5"/>
        <v>143.02671084124944</v>
      </c>
      <c r="O31">
        <f t="shared" si="6"/>
        <v>2.4153358664052747E-2</v>
      </c>
      <c r="P31">
        <f t="shared" si="7"/>
        <v>2.9755200694397987</v>
      </c>
      <c r="Q31">
        <f t="shared" si="8"/>
        <v>2.4044963447633069E-2</v>
      </c>
      <c r="R31">
        <f t="shared" si="9"/>
        <v>1.5037800361157243E-2</v>
      </c>
      <c r="S31">
        <f t="shared" si="10"/>
        <v>231.29265357140065</v>
      </c>
      <c r="T31">
        <f t="shared" si="11"/>
        <v>29.18827416261761</v>
      </c>
      <c r="U31">
        <f t="shared" si="12"/>
        <v>28.887616129032299</v>
      </c>
      <c r="V31">
        <f t="shared" si="13"/>
        <v>3.9956926249639695</v>
      </c>
      <c r="W31">
        <f t="shared" si="14"/>
        <v>44.216186367087289</v>
      </c>
      <c r="X31">
        <f t="shared" si="15"/>
        <v>1.6767454241509425</v>
      </c>
      <c r="Y31">
        <f t="shared" si="16"/>
        <v>3.7921529691195683</v>
      </c>
      <c r="Z31">
        <f t="shared" si="17"/>
        <v>2.3189472008130272</v>
      </c>
      <c r="AA31">
        <f t="shared" si="18"/>
        <v>-24.620234532615992</v>
      </c>
      <c r="AB31">
        <f t="shared" si="19"/>
        <v>-144.33683874859895</v>
      </c>
      <c r="AC31">
        <f t="shared" si="20"/>
        <v>-10.61987314580773</v>
      </c>
      <c r="AD31">
        <f t="shared" si="21"/>
        <v>51.715707144377973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54096.605005303245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348</v>
      </c>
      <c r="AQ31">
        <v>906.13746153846205</v>
      </c>
      <c r="AR31">
        <v>1033.1199999999999</v>
      </c>
      <c r="AS31">
        <f t="shared" si="27"/>
        <v>0.12291170286272446</v>
      </c>
      <c r="AT31">
        <v>0.5</v>
      </c>
      <c r="AU31">
        <f t="shared" si="28"/>
        <v>1180.192715613508</v>
      </c>
      <c r="AV31">
        <f t="shared" si="29"/>
        <v>15.147376345241423</v>
      </c>
      <c r="AW31">
        <f t="shared" si="30"/>
        <v>72.52974819111968</v>
      </c>
      <c r="AX31">
        <f t="shared" si="31"/>
        <v>0.42973710701564188</v>
      </c>
      <c r="AY31">
        <f t="shared" si="32"/>
        <v>1.3324200037011026E-2</v>
      </c>
      <c r="AZ31">
        <f t="shared" si="33"/>
        <v>2.1575034845903671</v>
      </c>
      <c r="BA31" t="s">
        <v>349</v>
      </c>
      <c r="BB31">
        <v>589.15</v>
      </c>
      <c r="BC31">
        <f t="shared" si="34"/>
        <v>443.96999999999991</v>
      </c>
      <c r="BD31">
        <f t="shared" si="35"/>
        <v>0.28601603365438627</v>
      </c>
      <c r="BE31">
        <f t="shared" si="36"/>
        <v>0.83390137414747123</v>
      </c>
      <c r="BF31">
        <f t="shared" si="37"/>
        <v>0.39976485460216399</v>
      </c>
      <c r="BG31">
        <f t="shared" si="38"/>
        <v>0.87526792855882829</v>
      </c>
      <c r="BH31">
        <f t="shared" si="39"/>
        <v>1400.00903225806</v>
      </c>
      <c r="BI31">
        <f t="shared" si="40"/>
        <v>1180.192715613508</v>
      </c>
      <c r="BJ31">
        <f t="shared" si="41"/>
        <v>0.84298935822577337</v>
      </c>
      <c r="BK31">
        <f t="shared" si="42"/>
        <v>0.19597871645154677</v>
      </c>
      <c r="BL31">
        <v>6</v>
      </c>
      <c r="BM31">
        <v>0.5</v>
      </c>
      <c r="BN31" t="s">
        <v>290</v>
      </c>
      <c r="BO31">
        <v>2</v>
      </c>
      <c r="BP31">
        <v>1608075472.5999999</v>
      </c>
      <c r="BQ31">
        <v>1392.49870967742</v>
      </c>
      <c r="BR31">
        <v>1411.6077419354799</v>
      </c>
      <c r="BS31">
        <v>16.3246838709677</v>
      </c>
      <c r="BT31">
        <v>15.6657064516129</v>
      </c>
      <c r="BU31">
        <v>1388.6987096774201</v>
      </c>
      <c r="BV31">
        <v>16.1996838709677</v>
      </c>
      <c r="BW31">
        <v>500.01851612903198</v>
      </c>
      <c r="BX31">
        <v>102.612322580645</v>
      </c>
      <c r="BY31">
        <v>9.9952732258064503E-2</v>
      </c>
      <c r="BZ31">
        <v>27.987851612903199</v>
      </c>
      <c r="CA31">
        <v>28.887616129032299</v>
      </c>
      <c r="CB31">
        <v>999.9</v>
      </c>
      <c r="CC31">
        <v>0</v>
      </c>
      <c r="CD31">
        <v>0</v>
      </c>
      <c r="CE31">
        <v>10003.121290322601</v>
      </c>
      <c r="CF31">
        <v>0</v>
      </c>
      <c r="CG31">
        <v>243.79009677419401</v>
      </c>
      <c r="CH31">
        <v>1400.00903225806</v>
      </c>
      <c r="CI31">
        <v>0.89999835483871005</v>
      </c>
      <c r="CJ31">
        <v>0.10000164516129</v>
      </c>
      <c r="CK31">
        <v>0</v>
      </c>
      <c r="CL31">
        <v>906.36722580645096</v>
      </c>
      <c r="CM31">
        <v>4.9997499999999997</v>
      </c>
      <c r="CN31">
        <v>12581.8612903226</v>
      </c>
      <c r="CO31">
        <v>12178.106451612901</v>
      </c>
      <c r="CP31">
        <v>48.179193548387097</v>
      </c>
      <c r="CQ31">
        <v>49.54</v>
      </c>
      <c r="CR31">
        <v>49.114741935483899</v>
      </c>
      <c r="CS31">
        <v>49.012032258064501</v>
      </c>
      <c r="CT31">
        <v>49.262064516129001</v>
      </c>
      <c r="CU31">
        <v>1255.5070967741899</v>
      </c>
      <c r="CV31">
        <v>139.504516129032</v>
      </c>
      <c r="CW31">
        <v>0</v>
      </c>
      <c r="CX31">
        <v>60</v>
      </c>
      <c r="CY31">
        <v>0</v>
      </c>
      <c r="CZ31">
        <v>906.13746153846205</v>
      </c>
      <c r="DA31">
        <v>-20.535179470596599</v>
      </c>
      <c r="DB31">
        <v>-292.64273460460799</v>
      </c>
      <c r="DC31">
        <v>12578.753846153801</v>
      </c>
      <c r="DD31">
        <v>15</v>
      </c>
      <c r="DE31">
        <v>0</v>
      </c>
      <c r="DF31" t="s">
        <v>291</v>
      </c>
      <c r="DG31">
        <v>1607992667.0999999</v>
      </c>
      <c r="DH31">
        <v>1607992669.5999999</v>
      </c>
      <c r="DI31">
        <v>0</v>
      </c>
      <c r="DJ31">
        <v>2.2829999999999999</v>
      </c>
      <c r="DK31">
        <v>-1.6E-2</v>
      </c>
      <c r="DL31">
        <v>3.8</v>
      </c>
      <c r="DM31">
        <v>0.125</v>
      </c>
      <c r="DN31">
        <v>727</v>
      </c>
      <c r="DO31">
        <v>17</v>
      </c>
      <c r="DP31">
        <v>0.04</v>
      </c>
      <c r="DQ31">
        <v>0.04</v>
      </c>
      <c r="DR31">
        <v>15.186545800016701</v>
      </c>
      <c r="DS31">
        <v>-0.26190869613401901</v>
      </c>
      <c r="DT31">
        <v>0.209691489855034</v>
      </c>
      <c r="DU31">
        <v>1</v>
      </c>
      <c r="DV31">
        <v>-19.128809677419401</v>
      </c>
      <c r="DW31">
        <v>4.8498387096887301E-2</v>
      </c>
      <c r="DX31">
        <v>0.23494602174149301</v>
      </c>
      <c r="DY31">
        <v>1</v>
      </c>
      <c r="DZ31">
        <v>0.65873638709677396</v>
      </c>
      <c r="EA31">
        <v>3.1558016129030197E-2</v>
      </c>
      <c r="EB31">
        <v>2.4989670211382699E-3</v>
      </c>
      <c r="EC31">
        <v>1</v>
      </c>
      <c r="ED31">
        <v>3</v>
      </c>
      <c r="EE31">
        <v>3</v>
      </c>
      <c r="EF31" t="s">
        <v>297</v>
      </c>
      <c r="EG31">
        <v>100</v>
      </c>
      <c r="EH31">
        <v>100</v>
      </c>
      <c r="EI31">
        <v>3.8</v>
      </c>
      <c r="EJ31">
        <v>0.125</v>
      </c>
      <c r="EK31">
        <v>3.8</v>
      </c>
      <c r="EL31">
        <v>0</v>
      </c>
      <c r="EM31">
        <v>0</v>
      </c>
      <c r="EN31">
        <v>0</v>
      </c>
      <c r="EO31">
        <v>0.125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1380.2</v>
      </c>
      <c r="EX31">
        <v>1380.2</v>
      </c>
      <c r="EY31">
        <v>2</v>
      </c>
      <c r="EZ31">
        <v>505.87299999999999</v>
      </c>
      <c r="FA31">
        <v>489.721</v>
      </c>
      <c r="FB31">
        <v>24.351099999999999</v>
      </c>
      <c r="FC31">
        <v>31.696100000000001</v>
      </c>
      <c r="FD31">
        <v>29.9999</v>
      </c>
      <c r="FE31">
        <v>31.674199999999999</v>
      </c>
      <c r="FF31">
        <v>31.6496</v>
      </c>
      <c r="FG31">
        <v>58.823399999999999</v>
      </c>
      <c r="FH31">
        <v>0</v>
      </c>
      <c r="FI31">
        <v>100</v>
      </c>
      <c r="FJ31">
        <v>24.348500000000001</v>
      </c>
      <c r="FK31">
        <v>1414.39</v>
      </c>
      <c r="FL31">
        <v>16.367999999999999</v>
      </c>
      <c r="FM31">
        <v>101.717</v>
      </c>
      <c r="FN31">
        <v>101.15600000000001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2020-12-15T15:42:08Z</dcterms:created>
  <dcterms:modified xsi:type="dcterms:W3CDTF">2021-05-04T23:26:09Z</dcterms:modified>
</cp:coreProperties>
</file>