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E6B8D5ED-F644-4E78-91D3-EF9A743CB24F}" xr6:coauthVersionLast="46" xr6:coauthVersionMax="46" xr10:uidLastSave="{00000000-0000-0000-0000-000000000000}"/>
  <bookViews>
    <workbookView xWindow="4185" yWindow="418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 s="1"/>
  <c r="Y26" i="1"/>
  <c r="W26" i="1" s="1"/>
  <c r="X26" i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I23" i="1" s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J20" i="1" s="1"/>
  <c r="AV20" i="1" s="1"/>
  <c r="Y20" i="1"/>
  <c r="X20" i="1"/>
  <c r="W20" i="1"/>
  <c r="P20" i="1"/>
  <c r="N20" i="1"/>
  <c r="K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S18" i="1" s="1"/>
  <c r="BJ18" i="1"/>
  <c r="BI18" i="1"/>
  <c r="BH18" i="1"/>
  <c r="BG18" i="1"/>
  <c r="BF18" i="1"/>
  <c r="BE18" i="1"/>
  <c r="BD18" i="1"/>
  <c r="BC18" i="1"/>
  <c r="AX18" i="1" s="1"/>
  <c r="AZ18" i="1"/>
  <c r="AU18" i="1"/>
  <c r="AS18" i="1"/>
  <c r="AW18" i="1" s="1"/>
  <c r="AN18" i="1"/>
  <c r="AM18" i="1"/>
  <c r="AI18" i="1"/>
  <c r="AG18" i="1" s="1"/>
  <c r="Y18" i="1"/>
  <c r="X18" i="1"/>
  <c r="W18" i="1" s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/>
  <c r="K17" i="1" s="1"/>
  <c r="Y17" i="1"/>
  <c r="X17" i="1"/>
  <c r="W17" i="1"/>
  <c r="P17" i="1"/>
  <c r="N17" i="1"/>
  <c r="AU30" i="1" l="1"/>
  <c r="AW30" i="1" s="1"/>
  <c r="S30" i="1"/>
  <c r="K28" i="1"/>
  <c r="J28" i="1"/>
  <c r="AV28" i="1" s="1"/>
  <c r="AY28" i="1" s="1"/>
  <c r="I28" i="1"/>
  <c r="T28" i="1" s="1"/>
  <c r="U28" i="1" s="1"/>
  <c r="N28" i="1"/>
  <c r="AH28" i="1"/>
  <c r="AU17" i="1"/>
  <c r="AW17" i="1" s="1"/>
  <c r="S17" i="1"/>
  <c r="AU22" i="1"/>
  <c r="AW22" i="1" s="1"/>
  <c r="S22" i="1"/>
  <c r="S23" i="1"/>
  <c r="AU23" i="1"/>
  <c r="I21" i="1"/>
  <c r="AH21" i="1"/>
  <c r="K21" i="1"/>
  <c r="J21" i="1"/>
  <c r="AV21" i="1" s="1"/>
  <c r="N21" i="1"/>
  <c r="AW27" i="1"/>
  <c r="AU27" i="1"/>
  <c r="S27" i="1"/>
  <c r="AW23" i="1"/>
  <c r="AU25" i="1"/>
  <c r="AW25" i="1" s="1"/>
  <c r="S25" i="1"/>
  <c r="AU21" i="1"/>
  <c r="S21" i="1"/>
  <c r="AH24" i="1"/>
  <c r="N24" i="1"/>
  <c r="J24" i="1"/>
  <c r="AV24" i="1" s="1"/>
  <c r="AY24" i="1" s="1"/>
  <c r="I24" i="1"/>
  <c r="K24" i="1"/>
  <c r="I29" i="1"/>
  <c r="AH29" i="1"/>
  <c r="N29" i="1"/>
  <c r="K29" i="1"/>
  <c r="J29" i="1"/>
  <c r="AV29" i="1" s="1"/>
  <c r="AY29" i="1" s="1"/>
  <c r="S31" i="1"/>
  <c r="AU31" i="1"/>
  <c r="AY31" i="1" s="1"/>
  <c r="AH19" i="1"/>
  <c r="N19" i="1"/>
  <c r="I19" i="1"/>
  <c r="K19" i="1"/>
  <c r="J19" i="1"/>
  <c r="AV19" i="1" s="1"/>
  <c r="AY19" i="1" s="1"/>
  <c r="J26" i="1"/>
  <c r="AV26" i="1" s="1"/>
  <c r="AY26" i="1" s="1"/>
  <c r="I26" i="1"/>
  <c r="AH26" i="1"/>
  <c r="K26" i="1"/>
  <c r="N26" i="1"/>
  <c r="N27" i="1"/>
  <c r="AH27" i="1"/>
  <c r="I27" i="1"/>
  <c r="K27" i="1"/>
  <c r="J27" i="1"/>
  <c r="AV27" i="1" s="1"/>
  <c r="AY27" i="1" s="1"/>
  <c r="AU19" i="1"/>
  <c r="AW19" i="1" s="1"/>
  <c r="S19" i="1"/>
  <c r="J18" i="1"/>
  <c r="AV18" i="1" s="1"/>
  <c r="AY18" i="1" s="1"/>
  <c r="I18" i="1"/>
  <c r="K18" i="1"/>
  <c r="AH18" i="1"/>
  <c r="N18" i="1"/>
  <c r="AW21" i="1"/>
  <c r="K23" i="1"/>
  <c r="J23" i="1"/>
  <c r="AV23" i="1" s="1"/>
  <c r="AY23" i="1" s="1"/>
  <c r="I23" i="1"/>
  <c r="AH23" i="1"/>
  <c r="N23" i="1"/>
  <c r="S29" i="1"/>
  <c r="AU29" i="1"/>
  <c r="AW31" i="1"/>
  <c r="S20" i="1"/>
  <c r="AU20" i="1"/>
  <c r="AW20" i="1" s="1"/>
  <c r="AW29" i="1"/>
  <c r="AH17" i="1"/>
  <c r="I22" i="1"/>
  <c r="S24" i="1"/>
  <c r="AH25" i="1"/>
  <c r="I30" i="1"/>
  <c r="N31" i="1"/>
  <c r="AH22" i="1"/>
  <c r="I17" i="1"/>
  <c r="AH20" i="1"/>
  <c r="J22" i="1"/>
  <c r="AV22" i="1" s="1"/>
  <c r="I25" i="1"/>
  <c r="J30" i="1"/>
  <c r="AV30" i="1" s="1"/>
  <c r="AY30" i="1" s="1"/>
  <c r="AH30" i="1"/>
  <c r="J17" i="1"/>
  <c r="AV17" i="1" s="1"/>
  <c r="AY17" i="1" s="1"/>
  <c r="I20" i="1"/>
  <c r="K22" i="1"/>
  <c r="J25" i="1"/>
  <c r="AV25" i="1" s="1"/>
  <c r="K30" i="1"/>
  <c r="AC28" i="1" l="1"/>
  <c r="V28" i="1"/>
  <c r="Z28" i="1" s="1"/>
  <c r="AB28" i="1"/>
  <c r="AA18" i="1"/>
  <c r="T22" i="1"/>
  <c r="U22" i="1" s="1"/>
  <c r="AA25" i="1"/>
  <c r="T24" i="1"/>
  <c r="U24" i="1" s="1"/>
  <c r="T27" i="1"/>
  <c r="U27" i="1" s="1"/>
  <c r="T18" i="1"/>
  <c r="U18" i="1" s="1"/>
  <c r="T17" i="1"/>
  <c r="U17" i="1" s="1"/>
  <c r="AY20" i="1"/>
  <c r="AA24" i="1"/>
  <c r="AA19" i="1"/>
  <c r="AY22" i="1"/>
  <c r="AA22" i="1"/>
  <c r="Q22" i="1"/>
  <c r="O22" i="1" s="1"/>
  <c r="R22" i="1" s="1"/>
  <c r="L22" i="1" s="1"/>
  <c r="M22" i="1" s="1"/>
  <c r="T19" i="1"/>
  <c r="U19" i="1" s="1"/>
  <c r="Q19" i="1" s="1"/>
  <c r="O19" i="1" s="1"/>
  <c r="R19" i="1" s="1"/>
  <c r="L19" i="1" s="1"/>
  <c r="M19" i="1" s="1"/>
  <c r="AA29" i="1"/>
  <c r="T21" i="1"/>
  <c r="U21" i="1" s="1"/>
  <c r="T30" i="1"/>
  <c r="U30" i="1" s="1"/>
  <c r="Q30" i="1" s="1"/>
  <c r="O30" i="1" s="1"/>
  <c r="R30" i="1" s="1"/>
  <c r="L30" i="1" s="1"/>
  <c r="M30" i="1" s="1"/>
  <c r="T20" i="1"/>
  <c r="U20" i="1" s="1"/>
  <c r="AY25" i="1"/>
  <c r="T23" i="1"/>
  <c r="U23" i="1" s="1"/>
  <c r="Q21" i="1"/>
  <c r="O21" i="1" s="1"/>
  <c r="R21" i="1" s="1"/>
  <c r="L21" i="1" s="1"/>
  <c r="M21" i="1" s="1"/>
  <c r="AA21" i="1"/>
  <c r="AA17" i="1"/>
  <c r="T29" i="1"/>
  <c r="U29" i="1" s="1"/>
  <c r="AA26" i="1"/>
  <c r="T31" i="1"/>
  <c r="U31" i="1" s="1"/>
  <c r="T26" i="1"/>
  <c r="U26" i="1" s="1"/>
  <c r="Q26" i="1" s="1"/>
  <c r="O26" i="1" s="1"/>
  <c r="R26" i="1" s="1"/>
  <c r="L26" i="1" s="1"/>
  <c r="M26" i="1" s="1"/>
  <c r="AA27" i="1"/>
  <c r="AA30" i="1"/>
  <c r="AA23" i="1"/>
  <c r="Q23" i="1"/>
  <c r="O23" i="1" s="1"/>
  <c r="R23" i="1" s="1"/>
  <c r="L23" i="1" s="1"/>
  <c r="M23" i="1" s="1"/>
  <c r="AA20" i="1"/>
  <c r="Q20" i="1"/>
  <c r="O20" i="1" s="1"/>
  <c r="R20" i="1" s="1"/>
  <c r="L20" i="1" s="1"/>
  <c r="M20" i="1" s="1"/>
  <c r="T25" i="1"/>
  <c r="U25" i="1" s="1"/>
  <c r="AY21" i="1"/>
  <c r="AA28" i="1"/>
  <c r="Q28" i="1"/>
  <c r="O28" i="1" s="1"/>
  <c r="R28" i="1" s="1"/>
  <c r="L28" i="1" s="1"/>
  <c r="M28" i="1" s="1"/>
  <c r="AC31" i="1" l="1"/>
  <c r="AB31" i="1"/>
  <c r="V31" i="1"/>
  <c r="Z31" i="1" s="1"/>
  <c r="Q31" i="1"/>
  <c r="O31" i="1" s="1"/>
  <c r="R31" i="1" s="1"/>
  <c r="L31" i="1" s="1"/>
  <c r="M31" i="1" s="1"/>
  <c r="V21" i="1"/>
  <c r="Z21" i="1" s="1"/>
  <c r="AC21" i="1"/>
  <c r="AB21" i="1"/>
  <c r="AB18" i="1"/>
  <c r="V18" i="1"/>
  <c r="Z18" i="1" s="1"/>
  <c r="AC18" i="1"/>
  <c r="AD18" i="1" s="1"/>
  <c r="V27" i="1"/>
  <c r="Z27" i="1" s="1"/>
  <c r="AC27" i="1"/>
  <c r="AD27" i="1" s="1"/>
  <c r="AB27" i="1"/>
  <c r="AC23" i="1"/>
  <c r="AB23" i="1"/>
  <c r="V23" i="1"/>
  <c r="Z23" i="1" s="1"/>
  <c r="Q18" i="1"/>
  <c r="O18" i="1" s="1"/>
  <c r="R18" i="1" s="1"/>
  <c r="L18" i="1" s="1"/>
  <c r="M18" i="1" s="1"/>
  <c r="V22" i="1"/>
  <c r="Z22" i="1" s="1"/>
  <c r="AC22" i="1"/>
  <c r="AD22" i="1" s="1"/>
  <c r="AB22" i="1"/>
  <c r="V29" i="1"/>
  <c r="Z29" i="1" s="1"/>
  <c r="AC29" i="1"/>
  <c r="AB29" i="1"/>
  <c r="Q29" i="1"/>
  <c r="O29" i="1" s="1"/>
  <c r="R29" i="1" s="1"/>
  <c r="L29" i="1" s="1"/>
  <c r="M29" i="1" s="1"/>
  <c r="V24" i="1"/>
  <c r="Z24" i="1" s="1"/>
  <c r="AC24" i="1"/>
  <c r="AB24" i="1"/>
  <c r="AB26" i="1"/>
  <c r="V26" i="1"/>
  <c r="Z26" i="1" s="1"/>
  <c r="AC26" i="1"/>
  <c r="AD26" i="1" s="1"/>
  <c r="Q27" i="1"/>
  <c r="O27" i="1" s="1"/>
  <c r="R27" i="1" s="1"/>
  <c r="L27" i="1" s="1"/>
  <c r="M27" i="1" s="1"/>
  <c r="V19" i="1"/>
  <c r="Z19" i="1" s="1"/>
  <c r="AC19" i="1"/>
  <c r="AB19" i="1"/>
  <c r="Q24" i="1"/>
  <c r="O24" i="1" s="1"/>
  <c r="R24" i="1" s="1"/>
  <c r="L24" i="1" s="1"/>
  <c r="M24" i="1" s="1"/>
  <c r="V30" i="1"/>
  <c r="Z30" i="1" s="1"/>
  <c r="AC30" i="1"/>
  <c r="AB30" i="1"/>
  <c r="AC17" i="1"/>
  <c r="AD17" i="1" s="1"/>
  <c r="V17" i="1"/>
  <c r="Z17" i="1" s="1"/>
  <c r="AB17" i="1"/>
  <c r="AC25" i="1"/>
  <c r="AD25" i="1" s="1"/>
  <c r="V25" i="1"/>
  <c r="Z25" i="1" s="1"/>
  <c r="AB25" i="1"/>
  <c r="Q17" i="1"/>
  <c r="O17" i="1" s="1"/>
  <c r="R17" i="1" s="1"/>
  <c r="L17" i="1" s="1"/>
  <c r="M17" i="1" s="1"/>
  <c r="AC20" i="1"/>
  <c r="AD20" i="1" s="1"/>
  <c r="V20" i="1"/>
  <c r="Z20" i="1" s="1"/>
  <c r="AB20" i="1"/>
  <c r="Q25" i="1"/>
  <c r="O25" i="1" s="1"/>
  <c r="R25" i="1" s="1"/>
  <c r="L25" i="1" s="1"/>
  <c r="M25" i="1" s="1"/>
  <c r="AD28" i="1"/>
  <c r="AD23" i="1" l="1"/>
  <c r="AD30" i="1"/>
  <c r="AD29" i="1"/>
  <c r="AD21" i="1"/>
  <c r="AD24" i="1"/>
  <c r="AD19" i="1"/>
  <c r="AD31" i="1"/>
</calcChain>
</file>

<file path=xl/sharedStrings.xml><?xml version="1.0" encoding="utf-8"?>
<sst xmlns="http://schemas.openxmlformats.org/spreadsheetml/2006/main" count="693" uniqueCount="354">
  <si>
    <t>File opened</t>
  </si>
  <si>
    <t>2020-12-16 12:07:04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</si>
  <si>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</si>
  <si>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</si>
  <si>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</si>
  <si>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</si>
  <si>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</si>
  <si>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</si>
  <si>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</si>
  <si>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</si>
  <si>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</si>
  <si>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</si>
  <si>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</si>
  <si>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{"co2aspan1": "0.993652", "ssa_ref": "31243.3", "co2bspan1": "0.994117", "tbzero": "-0.0452194", "h2oaspan1": "1.01106", "h2obspanconc2": "0", "h2oaspanconc2": "0", "oxygen": "21", "h2oaspanconc1": "13.51", "flowazero": "0.42501", "co2bspan2b": "0.180987", "ssb_ref": "34304.3", "chamberpressurezero": "2.56567", "co2bspan2a": "0.182058", "flowbzero": "0.21903", "co2azero": "0.968485", "flowmeterzero": "0.990522", "h2obspan1": "1.02041", "tazero": "-0.045269", "h2oaspan2b": "0.0752776", "h2obspan2b": "0.0756432", "co2aspan2a": "0.183186", "h2obspan2": "0", "co2bspan2": "0", "co2bspanconc2": "0", "co2aspan2": "0", "h2oaspan2a": "0.0744543", "h2oaspan2": "0", "co2bzero": "0.945393", "co2bspanconc1": "995.1", "h2oazero": "1.06897", "h2obspanconc1": "13.5", "h2obspan2a": "0.0741299", "h2obzero": "1.0713", "co2aspanconc2": "0", "co2aspan2b": "0.182023", "co2aspanconc1": "995.1"}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</si>
  <si>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</si>
  <si>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</si>
  <si>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</si>
  <si>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</si>
  <si>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</si>
  <si>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</si>
  <si>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</si>
  <si>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</si>
  <si>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</si>
  <si>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12:07:04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</si>
  <si>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</si>
  <si>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</si>
  <si>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</si>
  <si>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</si>
  <si>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</si>
  <si>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</si>
  <si>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</si>
  <si>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</si>
  <si>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</si>
  <si>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</si>
  <si>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</si>
  <si>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</si>
  <si>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</si>
  <si>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</si>
  <si>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</si>
  <si>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</si>
  <si>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</si>
  <si>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</si>
  <si>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</si>
  <si>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</si>
  <si>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</si>
  <si>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</si>
  <si>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</si>
  <si>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</si>
  <si>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</si>
  <si>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</si>
  <si>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</si>
  <si>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</si>
  <si>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</si>
  <si>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</si>
  <si>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</si>
  <si>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</si>
  <si>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</si>
  <si>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</si>
  <si>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</si>
  <si>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</si>
  <si>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</si>
  <si>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</si>
  <si>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</si>
  <si>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</si>
  <si>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</si>
  <si>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</si>
  <si>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</si>
  <si>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</si>
  <si>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</si>
  <si>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</si>
  <si>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</si>
  <si>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</si>
  <si>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</si>
  <si>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</si>
  <si>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</si>
  <si>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</si>
  <si>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</si>
  <si>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2.42215 71.0543 366.878 603.103 844.309 1006.58 1166.95 1249.93</t>
  </si>
  <si>
    <t>Fs_true</t>
  </si>
  <si>
    <t>0.395501 100.893 402.613 601.092 800.912 1000.95 1201.41 1400.62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</si>
  <si>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</si>
  <si>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</si>
  <si>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</si>
  <si>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</si>
  <si>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</si>
  <si>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</si>
  <si>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</si>
  <si>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</si>
  <si>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</si>
  <si>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</si>
  <si>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</si>
  <si>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</si>
  <si>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</si>
  <si>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</si>
  <si>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</si>
  <si>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</si>
  <si>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</si>
  <si>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</si>
  <si>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</si>
  <si>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</si>
  <si>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</si>
  <si>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</si>
  <si>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</si>
  <si>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</si>
  <si>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</si>
  <si>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</si>
  <si>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</si>
  <si>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</si>
  <si>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</si>
  <si>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</si>
  <si>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</si>
  <si>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</si>
  <si>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</si>
  <si>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</si>
  <si>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</si>
  <si>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</si>
  <si>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</si>
  <si>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</si>
  <si>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</si>
  <si>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</si>
  <si>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</si>
  <si>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</si>
  <si>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</si>
  <si>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</si>
  <si>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</si>
  <si>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</si>
  <si>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</si>
  <si>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</si>
  <si>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</si>
  <si>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</si>
  <si>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</si>
  <si>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</si>
  <si>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</si>
  <si>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</si>
  <si>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</si>
  <si>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</si>
  <si>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</si>
  <si>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</si>
  <si>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</si>
  <si>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</si>
  <si>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</si>
  <si>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</si>
  <si>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</si>
  <si>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</si>
  <si>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</si>
  <si>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</si>
  <si>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</si>
  <si>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</si>
  <si>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</si>
  <si>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</si>
  <si>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</si>
  <si>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</si>
  <si>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</si>
  <si>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</si>
  <si>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</si>
  <si>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</si>
  <si>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</si>
  <si>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</si>
  <si>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</si>
  <si>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</si>
  <si>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</si>
  <si>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</si>
  <si>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</si>
  <si>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</si>
  <si>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</si>
  <si>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</si>
  <si>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</si>
  <si>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</si>
  <si>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</si>
  <si>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</si>
  <si>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</si>
  <si>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</si>
  <si>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</si>
  <si>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</si>
  <si>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</si>
  <si>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</si>
  <si>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</si>
  <si>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</si>
  <si>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</si>
  <si>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</si>
  <si>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</si>
  <si>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</si>
  <si>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</si>
  <si>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</si>
  <si>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</si>
  <si>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</si>
  <si>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</si>
  <si>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</si>
  <si>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</si>
  <si>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</si>
  <si>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</si>
  <si>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</si>
  <si>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</si>
  <si>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</si>
  <si>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</si>
  <si>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</si>
  <si>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</si>
  <si>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</si>
  <si>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</si>
  <si>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</si>
  <si>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</si>
  <si>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</si>
  <si>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</si>
  <si>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</si>
  <si>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</si>
  <si>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</si>
  <si>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</si>
  <si>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</si>
  <si>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</si>
  <si>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</si>
  <si>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</si>
  <si>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</si>
  <si>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</si>
  <si>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</si>
  <si>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</si>
  <si>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</si>
  <si>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</si>
  <si>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</si>
  <si>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</si>
  <si>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</si>
  <si>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</si>
  <si>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</si>
  <si>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</si>
  <si>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</si>
  <si>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</si>
  <si>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</si>
  <si>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</si>
  <si>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</si>
  <si>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</si>
  <si>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</si>
  <si>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</si>
  <si>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</si>
  <si>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</si>
  <si>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</si>
  <si>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</si>
  <si>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</si>
  <si>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</si>
  <si>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</si>
  <si>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</si>
  <si>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</si>
  <si>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</si>
  <si>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</si>
  <si>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</si>
  <si>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</si>
  <si>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</si>
  <si>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</si>
  <si>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</si>
  <si>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</si>
  <si>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</si>
  <si>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</si>
  <si>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</si>
  <si>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</si>
  <si>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</si>
  <si>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</si>
  <si>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</si>
  <si>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</si>
  <si>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</si>
  <si>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</si>
  <si>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</si>
  <si>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</si>
  <si>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</si>
  <si>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</si>
  <si>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</si>
  <si>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</si>
  <si>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</si>
  <si>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</si>
  <si>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</si>
  <si>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</si>
  <si>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</si>
  <si>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</si>
  <si>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</si>
  <si>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</si>
  <si>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</si>
  <si>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</si>
  <si>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</si>
  <si>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</si>
  <si>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</si>
  <si>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</si>
  <si>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</si>
  <si>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</si>
  <si>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</si>
  <si>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</si>
  <si>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</si>
  <si>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20201216 12:12:22</t>
  </si>
  <si>
    <t>12:12:22</t>
  </si>
  <si>
    <t>1149</t>
  </si>
  <si>
    <t>_1</t>
  </si>
  <si>
    <t>RECT-4143-20200907-06_33_50</t>
  </si>
  <si>
    <t>RECT-815-20201216-12_12_24</t>
  </si>
  <si>
    <t>DARK-816-20201216-12_12_26</t>
  </si>
  <si>
    <t>0: Broadleaf</t>
  </si>
  <si>
    <t>12:04:23</t>
  </si>
  <si>
    <t>1/3</t>
  </si>
  <si>
    <t>20201216 12:14:13</t>
  </si>
  <si>
    <t>12:14:13</t>
  </si>
  <si>
    <t>RECT-817-20201216-12_14_15</t>
  </si>
  <si>
    <t>DARK-818-20201216-12_14_17</t>
  </si>
  <si>
    <t>3/3</t>
  </si>
  <si>
    <t>20201216 12:15:27</t>
  </si>
  <si>
    <t>12:15:27</t>
  </si>
  <si>
    <t>RECT-819-20201216-12_15_29</t>
  </si>
  <si>
    <t>DARK-820-20201216-12_15_31</t>
  </si>
  <si>
    <t>12:15:51</t>
  </si>
  <si>
    <t>20201216 12:17:05</t>
  </si>
  <si>
    <t>12:17:05</t>
  </si>
  <si>
    <t>RECT-821-20201216-12_17_07</t>
  </si>
  <si>
    <t>DARK-822-20201216-12_17_09</t>
  </si>
  <si>
    <t>20201216 12:18:19</t>
  </si>
  <si>
    <t>12:18:19</t>
  </si>
  <si>
    <t>RECT-823-20201216-12_18_21</t>
  </si>
  <si>
    <t>DARK-824-20201216-12_18_23</t>
  </si>
  <si>
    <t>20201216 12:19:57</t>
  </si>
  <si>
    <t>12:19:57</t>
  </si>
  <si>
    <t>RECT-825-20201216-12_19_59</t>
  </si>
  <si>
    <t>DARK-826-20201216-12_20_01</t>
  </si>
  <si>
    <t>20201216 12:21:57</t>
  </si>
  <si>
    <t>12:21:57</t>
  </si>
  <si>
    <t>RECT-827-20201216-12_22_00</t>
  </si>
  <si>
    <t>DARK-828-20201216-12_22_02</t>
  </si>
  <si>
    <t>2/3</t>
  </si>
  <si>
    <t>20201216 12:23:58</t>
  </si>
  <si>
    <t>12:23:58</t>
  </si>
  <si>
    <t>RECT-829-20201216-12_24_00</t>
  </si>
  <si>
    <t>DARK-830-20201216-12_24_02</t>
  </si>
  <si>
    <t>20201216 12:25:55</t>
  </si>
  <si>
    <t>12:25:55</t>
  </si>
  <si>
    <t>RECT-831-20201216-12_25_57</t>
  </si>
  <si>
    <t>DARK-832-20201216-12_25_59</t>
  </si>
  <si>
    <t>12:26:20</t>
  </si>
  <si>
    <t>20201216 12:28:21</t>
  </si>
  <si>
    <t>12:28:21</t>
  </si>
  <si>
    <t>RECT-833-20201216-12_28_23</t>
  </si>
  <si>
    <t>DARK-834-20201216-12_28_25</t>
  </si>
  <si>
    <t>20201216 12:30:18</t>
  </si>
  <si>
    <t>12:30:18</t>
  </si>
  <si>
    <t>RECT-835-20201216-12_30_20</t>
  </si>
  <si>
    <t>DARK-836-20201216-12_30_22</t>
  </si>
  <si>
    <t>20201216 12:32:04</t>
  </si>
  <si>
    <t>12:32:04</t>
  </si>
  <si>
    <t>RECT-837-20201216-12_32_06</t>
  </si>
  <si>
    <t>DARK-838-20201216-12_32_08</t>
  </si>
  <si>
    <t>20201216 12:33:42</t>
  </si>
  <si>
    <t>12:33:42</t>
  </si>
  <si>
    <t>RECT-839-20201216-12_33_44</t>
  </si>
  <si>
    <t>DARK-840-20201216-12_33_46</t>
  </si>
  <si>
    <t>20201216 12:35:42</t>
  </si>
  <si>
    <t>12:35:42</t>
  </si>
  <si>
    <t>RECT-841-20201216-12_35_45</t>
  </si>
  <si>
    <t>DARK-842-20201216-12_35_47</t>
  </si>
  <si>
    <t>20201216 12:37:35</t>
  </si>
  <si>
    <t>12:37:35</t>
  </si>
  <si>
    <t>RECT-843-20201216-12_37_37</t>
  </si>
  <si>
    <t>DARK-844-20201216-12_37_39</t>
  </si>
  <si>
    <t>12:38:03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</si>
</sst>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1608149542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1608149534.25</v>
      </c>
      <c r="I17">
        <f t="shared" ref="I17:I31" si="0">BW17*AG17*(BS17-BT17)/(100*BL17*(1000-AG17*BS17))</f>
        <v>8.6068884149463956E-4</v>
      </c>
      <c r="J17">
        <f t="shared" ref="J17:J31" si="1">BW17*AG17*(BR17-BQ17*(1000-AG17*BT17)/(1000-AG17*BS17))/(100*BL17)</f>
        <v>2.7483428829697711</v>
      </c>
      <c r="K17">
        <f t="shared" ref="K17:K31" si="2">BQ17 - IF(AG17&gt;1, J17*BL17*100/(AI17*CE17), 0)</f>
        <v>401.59353333333303</v>
      </c>
      <c r="L17">
        <f t="shared" ref="L17:L31" si="3">((R17-I17/2)*K17-J17)/(R17+I17/2)</f>
        <v>267.73371690715521</v>
      </c>
      <c r="M17">
        <f t="shared" ref="M17:M31" si="4">L17*(BX17+BY17)/1000</f>
        <v>27.385515964697127</v>
      </c>
      <c r="N17">
        <f t="shared" ref="N17:N31" si="5">(BQ17 - IF(AG17&gt;1, J17*BL17*100/(AI17*CE17), 0))*(BX17+BY17)/1000</f>
        <v>41.0775536434694</v>
      </c>
      <c r="O17">
        <f t="shared" ref="O17:O31" si="6">2/((1/Q17-1/P17)+SIGN(Q17)*SQRT((1/Q17-1/P17)*(1/Q17-1/P17) + 4*BM17/((BM17+1)*(BM17+1))*(2*1/Q17*1/P17-1/P17*1/P17)))</f>
        <v>3.6505604539474559E-2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2.9672519613034183</v>
      </c>
      <c r="Q17">
        <f t="shared" ref="Q17:Q31" si="8">I17*(1000-(1000*0.61365*EXP(17.502*U17/(240.97+U17))/(BX17+BY17)+BS17)/2)/(1000*0.61365*EXP(17.502*U17/(240.97+U17))/(BX17+BY17)-BS17)</f>
        <v>3.6257919796052494E-2</v>
      </c>
      <c r="R17">
        <f t="shared" ref="R17:R31" si="9">1/((BM17+1)/(O17/1.6)+1/(P17/1.37)) + BM17/((BM17+1)/(O17/1.6) + BM17/(P17/1.37))</f>
        <v>2.2683313124364259E-2</v>
      </c>
      <c r="S17">
        <f t="shared" ref="S17:S31" si="10">(BI17*BK17)</f>
        <v>231.29392727122979</v>
      </c>
      <c r="T17">
        <f t="shared" ref="T17:T31" si="11">(BZ17+(S17+2*0.95*0.0000000567*(((BZ17+$B$7)+273)^4-(BZ17+273)^4)-44100*I17)/(1.84*29.3*P17+8*0.95*0.0000000567*(BZ17+273)^3))</f>
        <v>29.118490500735966</v>
      </c>
      <c r="U17">
        <f t="shared" ref="U17:U31" si="12">($C$7*CA17+$D$7*CB17+$E$7*T17)</f>
        <v>28.521930000000001</v>
      </c>
      <c r="V17">
        <f t="shared" ref="V17:V31" si="13">0.61365*EXP(17.502*U17/(240.97+U17))</f>
        <v>3.9118482609910146</v>
      </c>
      <c r="W17">
        <f t="shared" ref="W17:W31" si="14">(X17/Y17*100)</f>
        <v>40.825326045066973</v>
      </c>
      <c r="X17">
        <f t="shared" ref="X17:X31" si="15">BS17*(BX17+BY17)/1000</f>
        <v>1.5485883601279191</v>
      </c>
      <c r="Y17">
        <f t="shared" ref="Y17:Y31" si="16">0.61365*EXP(17.502*BZ17/(240.97+BZ17))</f>
        <v>3.7932051257066175</v>
      </c>
      <c r="Z17">
        <f t="shared" ref="Z17:Z31" si="17">(V17-BS17*(BX17+BY17)/1000)</f>
        <v>2.3632599008630955</v>
      </c>
      <c r="AA17">
        <f t="shared" ref="AA17:AA31" si="18">(-I17*44100)</f>
        <v>-37.956377909913606</v>
      </c>
      <c r="AB17">
        <f t="shared" ref="AB17:AB31" si="19">2*29.3*P17*0.92*(BZ17-U17)</f>
        <v>-84.675578569367275</v>
      </c>
      <c r="AC17">
        <f t="shared" ref="AC17:AC31" si="20">2*0.95*0.0000000567*(((BZ17+$B$7)+273)^4-(U17+273)^4)</f>
        <v>-6.2363129208642922</v>
      </c>
      <c r="AD17">
        <f t="shared" ref="AD17:AD31" si="21">S17+AC17+AA17+AB17</f>
        <v>102.42565787108461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53844.360093961455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869.58155999999997</v>
      </c>
      <c r="AR17">
        <v>1027.27</v>
      </c>
      <c r="AS17">
        <f t="shared" ref="AS17:AS31" si="27">1-AQ17/AR17</f>
        <v>0.15350242876750997</v>
      </c>
      <c r="AT17">
        <v>0.5</v>
      </c>
      <c r="AU17">
        <f t="shared" ref="AU17:AU31" si="28">BI17</f>
        <v>1180.1963888639546</v>
      </c>
      <c r="AV17">
        <f t="shared" ref="AV17:AV31" si="29">J17</f>
        <v>2.7483428829697711</v>
      </c>
      <c r="AW17">
        <f t="shared" ref="AW17:AW31" si="30">AS17*AT17*AU17</f>
        <v>90.581506056630843</v>
      </c>
      <c r="AX17">
        <f t="shared" ref="AX17:AX31" si="31">BC17/AR17</f>
        <v>0.3619398989554839</v>
      </c>
      <c r="AY17">
        <f t="shared" ref="AY17:AY31" si="32">(AV17-AO17)/AU17</f>
        <v>2.818251601318367E-3</v>
      </c>
      <c r="AZ17">
        <f t="shared" ref="AZ17:AZ31" si="33">(AL17-AR17)/AR17</f>
        <v>2.1754845366846105</v>
      </c>
      <c r="BA17" t="s">
        <v>289</v>
      </c>
      <c r="BB17">
        <v>655.46</v>
      </c>
      <c r="BC17">
        <f t="shared" ref="BC17:BC31" si="34">AR17-BB17</f>
        <v>371.80999999999995</v>
      </c>
      <c r="BD17">
        <f t="shared" ref="BD17:BD31" si="35">(AR17-AQ17)/(AR17-BB17)</f>
        <v>0.42411027137516483</v>
      </c>
      <c r="BE17">
        <f t="shared" ref="BE17:BE31" si="36">(AL17-AR17)/(AL17-BB17)</f>
        <v>0.85735933891399596</v>
      </c>
      <c r="BF17">
        <f t="shared" ref="BF17:BF31" si="37">(AR17-AQ17)/(AR17-AK17)</f>
        <v>0.50574708571513149</v>
      </c>
      <c r="BG17">
        <f t="shared" ref="BG17:BG31" si="38">(AL17-AR17)/(AL17-AK17)</f>
        <v>0.87756510633773377</v>
      </c>
      <c r="BH17">
        <f t="shared" ref="BH17:BH31" si="39">$B$11*CF17+$C$11*CG17+$F$11*CH17*(1-CK17)</f>
        <v>1400.0129999999999</v>
      </c>
      <c r="BI17">
        <f t="shared" ref="BI17:BI31" si="40">BH17*BJ17</f>
        <v>1180.1963888639546</v>
      </c>
      <c r="BJ17">
        <f t="shared" ref="BJ17:BJ31" si="41">($B$11*$D$9+$C$11*$D$9+$F$11*((CU17+CM17)/MAX(CU17+CM17+CV17, 0.1)*$I$9+CV17/MAX(CU17+CM17+CV17, 0.1)*$J$9))/($B$11+$C$11+$F$11)</f>
        <v>0.84298959285660535</v>
      </c>
      <c r="BK17">
        <f t="shared" ref="BK17:BK31" si="42">($B$11*$K$9+$C$11*$K$9+$F$11*((CU17+CM17)/MAX(CU17+CM17+CV17, 0.1)*$P$9+CV17/MAX(CU17+CM17+CV17, 0.1)*$Q$9))/($B$11+$C$11+$F$11)</f>
        <v>0.19597918571321088</v>
      </c>
      <c r="BL17">
        <v>6</v>
      </c>
      <c r="BM17">
        <v>0.5</v>
      </c>
      <c r="BN17" t="s">
        <v>290</v>
      </c>
      <c r="BO17">
        <v>2</v>
      </c>
      <c r="BP17">
        <v>1608149534.25</v>
      </c>
      <c r="BQ17">
        <v>401.59353333333303</v>
      </c>
      <c r="BR17">
        <v>405.30619999999999</v>
      </c>
      <c r="BS17">
        <v>15.13973</v>
      </c>
      <c r="BT17">
        <v>14.1225733333333</v>
      </c>
      <c r="BU17">
        <v>395.80496666666699</v>
      </c>
      <c r="BV17">
        <v>15.1367833333333</v>
      </c>
      <c r="BW17">
        <v>500.01633333333302</v>
      </c>
      <c r="BX17">
        <v>102.186366666667</v>
      </c>
      <c r="BY17">
        <v>0.100025503333333</v>
      </c>
      <c r="BZ17">
        <v>27.992609999999999</v>
      </c>
      <c r="CA17">
        <v>28.521930000000001</v>
      </c>
      <c r="CB17">
        <v>999.9</v>
      </c>
      <c r="CC17">
        <v>0</v>
      </c>
      <c r="CD17">
        <v>0</v>
      </c>
      <c r="CE17">
        <v>9997.9266666666699</v>
      </c>
      <c r="CF17">
        <v>0</v>
      </c>
      <c r="CG17">
        <v>470.3143</v>
      </c>
      <c r="CH17">
        <v>1400.0129999999999</v>
      </c>
      <c r="CI17">
        <v>0.89998996666666697</v>
      </c>
      <c r="CJ17">
        <v>0.100010033333333</v>
      </c>
      <c r="CK17">
        <v>0</v>
      </c>
      <c r="CL17">
        <v>869.956633333333</v>
      </c>
      <c r="CM17">
        <v>4.9993800000000004</v>
      </c>
      <c r="CN17">
        <v>12376.41</v>
      </c>
      <c r="CO17">
        <v>11164.403333333301</v>
      </c>
      <c r="CP17">
        <v>49.1332666666667</v>
      </c>
      <c r="CQ17">
        <v>51.375</v>
      </c>
      <c r="CR17">
        <v>50.110300000000002</v>
      </c>
      <c r="CS17">
        <v>51.116599999999998</v>
      </c>
      <c r="CT17">
        <v>50.6353333333333</v>
      </c>
      <c r="CU17">
        <v>1255.49833333333</v>
      </c>
      <c r="CV17">
        <v>139.51566666666699</v>
      </c>
      <c r="CW17">
        <v>0</v>
      </c>
      <c r="CX17">
        <v>381.799999952316</v>
      </c>
      <c r="CY17">
        <v>0</v>
      </c>
      <c r="CZ17">
        <v>869.58155999999997</v>
      </c>
      <c r="DA17">
        <v>-42.140999942827897</v>
      </c>
      <c r="DB17">
        <v>-605.49999907540905</v>
      </c>
      <c r="DC17">
        <v>12371.4</v>
      </c>
      <c r="DD17">
        <v>15</v>
      </c>
      <c r="DE17">
        <v>1608149063.0999999</v>
      </c>
      <c r="DF17" t="s">
        <v>291</v>
      </c>
      <c r="DG17">
        <v>1608149063.0999999</v>
      </c>
      <c r="DH17">
        <v>1608149059.0999999</v>
      </c>
      <c r="DI17">
        <v>13</v>
      </c>
      <c r="DJ17">
        <v>2.254</v>
      </c>
      <c r="DK17">
        <v>0</v>
      </c>
      <c r="DL17">
        <v>5.7889999999999997</v>
      </c>
      <c r="DM17">
        <v>3.0000000000000001E-3</v>
      </c>
      <c r="DN17">
        <v>1219</v>
      </c>
      <c r="DO17">
        <v>14</v>
      </c>
      <c r="DP17">
        <v>0.13</v>
      </c>
      <c r="DQ17">
        <v>7.0000000000000007E-2</v>
      </c>
      <c r="DR17">
        <v>2.7139270730398799</v>
      </c>
      <c r="DS17">
        <v>2.0285634315497201</v>
      </c>
      <c r="DT17">
        <v>0.14698910997349701</v>
      </c>
      <c r="DU17">
        <v>0</v>
      </c>
      <c r="DV17">
        <v>-3.6807922580645198</v>
      </c>
      <c r="DW17">
        <v>-2.43194225806451</v>
      </c>
      <c r="DX17">
        <v>0.18202097127865199</v>
      </c>
      <c r="DY17">
        <v>0</v>
      </c>
      <c r="DZ17">
        <v>1.01667774193548</v>
      </c>
      <c r="EA17">
        <v>4.0639354838706399E-2</v>
      </c>
      <c r="EB17">
        <v>3.10716727092892E-3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5.7889999999999997</v>
      </c>
      <c r="EJ17">
        <v>2.8999999999999998E-3</v>
      </c>
      <c r="EK17">
        <v>5.7885</v>
      </c>
      <c r="EL17">
        <v>0</v>
      </c>
      <c r="EM17">
        <v>0</v>
      </c>
      <c r="EN17">
        <v>0</v>
      </c>
      <c r="EO17">
        <v>2.94500000000397E-3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</v>
      </c>
      <c r="EX17">
        <v>8</v>
      </c>
      <c r="EY17">
        <v>2</v>
      </c>
      <c r="EZ17">
        <v>494.28500000000003</v>
      </c>
      <c r="FA17">
        <v>517.03800000000001</v>
      </c>
      <c r="FB17">
        <v>24.363499999999998</v>
      </c>
      <c r="FC17">
        <v>33.076700000000002</v>
      </c>
      <c r="FD17">
        <v>29.9999</v>
      </c>
      <c r="FE17">
        <v>32.912199999999999</v>
      </c>
      <c r="FF17">
        <v>32.952500000000001</v>
      </c>
      <c r="FG17">
        <v>20.946100000000001</v>
      </c>
      <c r="FH17">
        <v>0</v>
      </c>
      <c r="FI17">
        <v>100</v>
      </c>
      <c r="FJ17">
        <v>24.365300000000001</v>
      </c>
      <c r="FK17">
        <v>404.73899999999998</v>
      </c>
      <c r="FL17">
        <v>15.308299999999999</v>
      </c>
      <c r="FM17">
        <v>100.869</v>
      </c>
      <c r="FN17">
        <v>100.38</v>
      </c>
    </row>
    <row r="18" spans="1:170" x14ac:dyDescent="0.25">
      <c r="A18">
        <v>2</v>
      </c>
      <c r="B18">
        <v>1608149653</v>
      </c>
      <c r="C18">
        <v>111</v>
      </c>
      <c r="D18" t="s">
        <v>293</v>
      </c>
      <c r="E18" t="s">
        <v>294</v>
      </c>
      <c r="F18" t="s">
        <v>285</v>
      </c>
      <c r="G18" t="s">
        <v>286</v>
      </c>
      <c r="H18">
        <v>1608149645.25</v>
      </c>
      <c r="I18">
        <f t="shared" si="0"/>
        <v>9.5312615263433247E-4</v>
      </c>
      <c r="J18">
        <f t="shared" si="1"/>
        <v>-2.9711280659883461</v>
      </c>
      <c r="K18">
        <f t="shared" si="2"/>
        <v>49.394956666666701</v>
      </c>
      <c r="L18">
        <f t="shared" si="3"/>
        <v>163.39716473207679</v>
      </c>
      <c r="M18">
        <f t="shared" si="4"/>
        <v>16.71250859418134</v>
      </c>
      <c r="N18">
        <f t="shared" si="5"/>
        <v>5.0521907106190085</v>
      </c>
      <c r="O18">
        <f t="shared" si="6"/>
        <v>4.0537602537753424E-2</v>
      </c>
      <c r="P18">
        <f t="shared" si="7"/>
        <v>2.9671080372201937</v>
      </c>
      <c r="Q18">
        <f t="shared" si="8"/>
        <v>4.0232415484892113E-2</v>
      </c>
      <c r="R18">
        <f t="shared" si="9"/>
        <v>2.5172487855252508E-2</v>
      </c>
      <c r="S18">
        <f t="shared" si="10"/>
        <v>231.29354129864944</v>
      </c>
      <c r="T18">
        <f t="shared" si="11"/>
        <v>29.074381106423015</v>
      </c>
      <c r="U18">
        <f t="shared" si="12"/>
        <v>28.523516666666701</v>
      </c>
      <c r="V18">
        <f t="shared" si="13"/>
        <v>3.9122087103662064</v>
      </c>
      <c r="W18">
        <f t="shared" si="14"/>
        <v>41.013007921945253</v>
      </c>
      <c r="X18">
        <f t="shared" si="15"/>
        <v>1.5538552314865788</v>
      </c>
      <c r="Y18">
        <f t="shared" si="16"/>
        <v>3.7886887848943691</v>
      </c>
      <c r="Z18">
        <f t="shared" si="17"/>
        <v>2.3583534788796277</v>
      </c>
      <c r="AA18">
        <f t="shared" si="18"/>
        <v>-42.032863331174063</v>
      </c>
      <c r="AB18">
        <f t="shared" si="19"/>
        <v>-88.193850732631759</v>
      </c>
      <c r="AC18">
        <f t="shared" si="20"/>
        <v>-6.4951378154007777</v>
      </c>
      <c r="AD18">
        <f t="shared" si="21"/>
        <v>94.571689419442848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53843.701964617816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801.25584615384605</v>
      </c>
      <c r="AR18">
        <v>910.04</v>
      </c>
      <c r="AS18">
        <f t="shared" si="27"/>
        <v>0.11953777179701319</v>
      </c>
      <c r="AT18">
        <v>0.5</v>
      </c>
      <c r="AU18">
        <f t="shared" si="28"/>
        <v>1180.1941698951034</v>
      </c>
      <c r="AV18">
        <f t="shared" si="29"/>
        <v>-2.9711280659883461</v>
      </c>
      <c r="AW18">
        <f t="shared" si="30"/>
        <v>70.53889067854314</v>
      </c>
      <c r="AX18">
        <f t="shared" si="31"/>
        <v>0.31995296910025928</v>
      </c>
      <c r="AY18">
        <f t="shared" si="32"/>
        <v>-2.0279549308270593E-3</v>
      </c>
      <c r="AZ18">
        <f t="shared" si="33"/>
        <v>2.5845457342534393</v>
      </c>
      <c r="BA18" t="s">
        <v>296</v>
      </c>
      <c r="BB18">
        <v>618.87</v>
      </c>
      <c r="BC18">
        <f t="shared" si="34"/>
        <v>291.16999999999996</v>
      </c>
      <c r="BD18">
        <f t="shared" si="35"/>
        <v>0.37361044697652207</v>
      </c>
      <c r="BE18">
        <f t="shared" si="36"/>
        <v>0.88984227511245795</v>
      </c>
      <c r="BF18">
        <f t="shared" si="37"/>
        <v>0.55912023785048959</v>
      </c>
      <c r="BG18">
        <f t="shared" si="38"/>
        <v>0.92359897830715065</v>
      </c>
      <c r="BH18">
        <f t="shared" si="39"/>
        <v>1400.01033333333</v>
      </c>
      <c r="BI18">
        <f t="shared" si="40"/>
        <v>1180.1941698951034</v>
      </c>
      <c r="BJ18">
        <f t="shared" si="41"/>
        <v>0.84298961357316615</v>
      </c>
      <c r="BK18">
        <f t="shared" si="42"/>
        <v>0.1959792271463322</v>
      </c>
      <c r="BL18">
        <v>6</v>
      </c>
      <c r="BM18">
        <v>0.5</v>
      </c>
      <c r="BN18" t="s">
        <v>290</v>
      </c>
      <c r="BO18">
        <v>2</v>
      </c>
      <c r="BP18">
        <v>1608149645.25</v>
      </c>
      <c r="BQ18">
        <v>49.394956666666701</v>
      </c>
      <c r="BR18">
        <v>45.886136666666701</v>
      </c>
      <c r="BS18">
        <v>15.1919466666667</v>
      </c>
      <c r="BT18">
        <v>14.065583333333301</v>
      </c>
      <c r="BU18">
        <v>43.606456666666702</v>
      </c>
      <c r="BV18">
        <v>15.1890033333333</v>
      </c>
      <c r="BW18">
        <v>500.00543333333297</v>
      </c>
      <c r="BX18">
        <v>102.18153333333299</v>
      </c>
      <c r="BY18">
        <v>9.9975783333333304E-2</v>
      </c>
      <c r="BZ18">
        <v>27.972176666666702</v>
      </c>
      <c r="CA18">
        <v>28.523516666666701</v>
      </c>
      <c r="CB18">
        <v>999.9</v>
      </c>
      <c r="CC18">
        <v>0</v>
      </c>
      <c r="CD18">
        <v>0</v>
      </c>
      <c r="CE18">
        <v>9997.5846666666694</v>
      </c>
      <c r="CF18">
        <v>0</v>
      </c>
      <c r="CG18">
        <v>511.74419999999998</v>
      </c>
      <c r="CH18">
        <v>1400.01033333333</v>
      </c>
      <c r="CI18">
        <v>0.89999059999999997</v>
      </c>
      <c r="CJ18">
        <v>0.10000937</v>
      </c>
      <c r="CK18">
        <v>0</v>
      </c>
      <c r="CL18">
        <v>801.36706666666703</v>
      </c>
      <c r="CM18">
        <v>4.9993800000000004</v>
      </c>
      <c r="CN18">
        <v>11414.446666666699</v>
      </c>
      <c r="CO18">
        <v>11164.3766666667</v>
      </c>
      <c r="CP18">
        <v>49.082999999999998</v>
      </c>
      <c r="CQ18">
        <v>51.25</v>
      </c>
      <c r="CR18">
        <v>50.0041333333333</v>
      </c>
      <c r="CS18">
        <v>51</v>
      </c>
      <c r="CT18">
        <v>50.566200000000002</v>
      </c>
      <c r="CU18">
        <v>1255.4976666666701</v>
      </c>
      <c r="CV18">
        <v>139.51666666666699</v>
      </c>
      <c r="CW18">
        <v>0</v>
      </c>
      <c r="CX18">
        <v>110.40000009536701</v>
      </c>
      <c r="CY18">
        <v>0</v>
      </c>
      <c r="CZ18">
        <v>801.25584615384605</v>
      </c>
      <c r="DA18">
        <v>-13.576615404460201</v>
      </c>
      <c r="DB18">
        <v>-194.14017105642901</v>
      </c>
      <c r="DC18">
        <v>11413.1615384615</v>
      </c>
      <c r="DD18">
        <v>15</v>
      </c>
      <c r="DE18">
        <v>1608149063.0999999</v>
      </c>
      <c r="DF18" t="s">
        <v>291</v>
      </c>
      <c r="DG18">
        <v>1608149063.0999999</v>
      </c>
      <c r="DH18">
        <v>1608149059.0999999</v>
      </c>
      <c r="DI18">
        <v>13</v>
      </c>
      <c r="DJ18">
        <v>2.254</v>
      </c>
      <c r="DK18">
        <v>0</v>
      </c>
      <c r="DL18">
        <v>5.7889999999999997</v>
      </c>
      <c r="DM18">
        <v>3.0000000000000001E-3</v>
      </c>
      <c r="DN18">
        <v>1219</v>
      </c>
      <c r="DO18">
        <v>14</v>
      </c>
      <c r="DP18">
        <v>0.13</v>
      </c>
      <c r="DQ18">
        <v>7.0000000000000007E-2</v>
      </c>
      <c r="DR18">
        <v>-2.96714248916058</v>
      </c>
      <c r="DS18">
        <v>-0.20516128358976299</v>
      </c>
      <c r="DT18">
        <v>1.9160309020784101E-2</v>
      </c>
      <c r="DU18">
        <v>1</v>
      </c>
      <c r="DV18">
        <v>3.50624612903226</v>
      </c>
      <c r="DW18">
        <v>0.192552096774186</v>
      </c>
      <c r="DX18">
        <v>1.95675449986367E-2</v>
      </c>
      <c r="DY18">
        <v>1</v>
      </c>
      <c r="DZ18">
        <v>1.12503838709677</v>
      </c>
      <c r="EA18">
        <v>0.108878225806451</v>
      </c>
      <c r="EB18">
        <v>8.1474476893169303E-3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5.7880000000000003</v>
      </c>
      <c r="EJ18">
        <v>3.0000000000000001E-3</v>
      </c>
      <c r="EK18">
        <v>5.7885</v>
      </c>
      <c r="EL18">
        <v>0</v>
      </c>
      <c r="EM18">
        <v>0</v>
      </c>
      <c r="EN18">
        <v>0</v>
      </c>
      <c r="EO18">
        <v>2.94500000000397E-3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9.8000000000000007</v>
      </c>
      <c r="EX18">
        <v>9.9</v>
      </c>
      <c r="EY18">
        <v>2</v>
      </c>
      <c r="EZ18">
        <v>494.33</v>
      </c>
      <c r="FA18">
        <v>516.10699999999997</v>
      </c>
      <c r="FB18">
        <v>24.4224</v>
      </c>
      <c r="FC18">
        <v>33.018500000000003</v>
      </c>
      <c r="FD18">
        <v>29.999700000000001</v>
      </c>
      <c r="FE18">
        <v>32.861699999999999</v>
      </c>
      <c r="FF18">
        <v>32.902500000000003</v>
      </c>
      <c r="FG18">
        <v>5.18255</v>
      </c>
      <c r="FH18">
        <v>0</v>
      </c>
      <c r="FI18">
        <v>100</v>
      </c>
      <c r="FJ18">
        <v>24.430599999999998</v>
      </c>
      <c r="FK18">
        <v>46.195500000000003</v>
      </c>
      <c r="FL18">
        <v>15.1227</v>
      </c>
      <c r="FM18">
        <v>100.876</v>
      </c>
      <c r="FN18">
        <v>100.38800000000001</v>
      </c>
    </row>
    <row r="19" spans="1:170" x14ac:dyDescent="0.25">
      <c r="A19">
        <v>3</v>
      </c>
      <c r="B19">
        <v>1608149727</v>
      </c>
      <c r="C19">
        <v>185</v>
      </c>
      <c r="D19" t="s">
        <v>298</v>
      </c>
      <c r="E19" t="s">
        <v>299</v>
      </c>
      <c r="F19" t="s">
        <v>285</v>
      </c>
      <c r="G19" t="s">
        <v>286</v>
      </c>
      <c r="H19">
        <v>1608149719.25</v>
      </c>
      <c r="I19">
        <f t="shared" si="0"/>
        <v>1.0772948551696297E-3</v>
      </c>
      <c r="J19">
        <f t="shared" si="1"/>
        <v>0.19962606173447456</v>
      </c>
      <c r="K19">
        <f t="shared" si="2"/>
        <v>76.590306666666706</v>
      </c>
      <c r="L19">
        <f t="shared" si="3"/>
        <v>66.882048680100681</v>
      </c>
      <c r="M19">
        <f t="shared" si="4"/>
        <v>6.8405607021606487</v>
      </c>
      <c r="N19">
        <f t="shared" si="5"/>
        <v>7.8335016987348105</v>
      </c>
      <c r="O19">
        <f t="shared" si="6"/>
        <v>4.5972827170899344E-2</v>
      </c>
      <c r="P19">
        <f t="shared" si="7"/>
        <v>2.9660571610975897</v>
      </c>
      <c r="Q19">
        <f t="shared" si="8"/>
        <v>4.558060508208929E-2</v>
      </c>
      <c r="R19">
        <f t="shared" si="9"/>
        <v>2.8522838727063109E-2</v>
      </c>
      <c r="S19">
        <f t="shared" si="10"/>
        <v>231.29482989801267</v>
      </c>
      <c r="T19">
        <f t="shared" si="11"/>
        <v>29.067917031770325</v>
      </c>
      <c r="U19">
        <f t="shared" si="12"/>
        <v>28.554836666666699</v>
      </c>
      <c r="V19">
        <f t="shared" si="13"/>
        <v>3.919329731359229</v>
      </c>
      <c r="W19">
        <f t="shared" si="14"/>
        <v>41.294990571656456</v>
      </c>
      <c r="X19">
        <f t="shared" si="15"/>
        <v>1.5668283917753889</v>
      </c>
      <c r="Y19">
        <f t="shared" si="16"/>
        <v>3.7942335621958203</v>
      </c>
      <c r="Z19">
        <f t="shared" si="17"/>
        <v>2.3525013395838403</v>
      </c>
      <c r="AA19">
        <f t="shared" si="18"/>
        <v>-47.508703112980669</v>
      </c>
      <c r="AB19">
        <f t="shared" si="19"/>
        <v>-89.159895536172456</v>
      </c>
      <c r="AC19">
        <f t="shared" si="20"/>
        <v>-6.570454818360548</v>
      </c>
      <c r="AD19">
        <f t="shared" si="21"/>
        <v>88.05577643049898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53808.407935445379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789.94361538461499</v>
      </c>
      <c r="AR19">
        <v>895.01</v>
      </c>
      <c r="AS19">
        <f t="shared" si="27"/>
        <v>0.11739129687420813</v>
      </c>
      <c r="AT19">
        <v>0.5</v>
      </c>
      <c r="AU19">
        <f t="shared" si="28"/>
        <v>1180.2031618534329</v>
      </c>
      <c r="AV19">
        <f t="shared" si="29"/>
        <v>0.19962606173447456</v>
      </c>
      <c r="AW19">
        <f t="shared" si="30"/>
        <v>69.27278987250773</v>
      </c>
      <c r="AX19">
        <f t="shared" si="31"/>
        <v>0.32071150043016278</v>
      </c>
      <c r="AY19">
        <f t="shared" si="32"/>
        <v>6.5867773166264235E-4</v>
      </c>
      <c r="AZ19">
        <f t="shared" si="33"/>
        <v>2.6447413995374349</v>
      </c>
      <c r="BA19" t="s">
        <v>301</v>
      </c>
      <c r="BB19">
        <v>607.97</v>
      </c>
      <c r="BC19">
        <f t="shared" si="34"/>
        <v>287.03999999999996</v>
      </c>
      <c r="BD19">
        <f t="shared" si="35"/>
        <v>0.36603394863219418</v>
      </c>
      <c r="BE19">
        <f t="shared" si="36"/>
        <v>0.89185075222956089</v>
      </c>
      <c r="BF19">
        <f t="shared" si="37"/>
        <v>0.58522020797539098</v>
      </c>
      <c r="BG19">
        <f t="shared" si="38"/>
        <v>0.9295009581391076</v>
      </c>
      <c r="BH19">
        <f t="shared" si="39"/>
        <v>1400.0213333333299</v>
      </c>
      <c r="BI19">
        <f t="shared" si="40"/>
        <v>1180.2031618534329</v>
      </c>
      <c r="BJ19">
        <f t="shared" si="41"/>
        <v>0.84298941291378116</v>
      </c>
      <c r="BK19">
        <f t="shared" si="42"/>
        <v>0.19597882582756265</v>
      </c>
      <c r="BL19">
        <v>6</v>
      </c>
      <c r="BM19">
        <v>0.5</v>
      </c>
      <c r="BN19" t="s">
        <v>290</v>
      </c>
      <c r="BO19">
        <v>2</v>
      </c>
      <c r="BP19">
        <v>1608149719.25</v>
      </c>
      <c r="BQ19">
        <v>76.590306666666706</v>
      </c>
      <c r="BR19">
        <v>76.928863333333297</v>
      </c>
      <c r="BS19">
        <v>15.3193133333333</v>
      </c>
      <c r="BT19">
        <v>14.046390000000001</v>
      </c>
      <c r="BU19">
        <v>73.682306666666705</v>
      </c>
      <c r="BV19">
        <v>15.3213133333333</v>
      </c>
      <c r="BW19">
        <v>500.01036666666698</v>
      </c>
      <c r="BX19">
        <v>102.177966666667</v>
      </c>
      <c r="BY19">
        <v>0.100011313333333</v>
      </c>
      <c r="BZ19">
        <v>27.997260000000001</v>
      </c>
      <c r="CA19">
        <v>28.554836666666699</v>
      </c>
      <c r="CB19">
        <v>999.9</v>
      </c>
      <c r="CC19">
        <v>0</v>
      </c>
      <c r="CD19">
        <v>0</v>
      </c>
      <c r="CE19">
        <v>9991.9846666666708</v>
      </c>
      <c r="CF19">
        <v>0</v>
      </c>
      <c r="CG19">
        <v>474.84106666666702</v>
      </c>
      <c r="CH19">
        <v>1400.0213333333299</v>
      </c>
      <c r="CI19">
        <v>0.899994133333333</v>
      </c>
      <c r="CJ19">
        <v>0.100005816666667</v>
      </c>
      <c r="CK19">
        <v>0</v>
      </c>
      <c r="CL19">
        <v>789.97289999999998</v>
      </c>
      <c r="CM19">
        <v>4.9993800000000004</v>
      </c>
      <c r="CN19">
        <v>11255.143333333301</v>
      </c>
      <c r="CO19">
        <v>11164.4866666667</v>
      </c>
      <c r="CP19">
        <v>49.106099999999998</v>
      </c>
      <c r="CQ19">
        <v>51.186999999999998</v>
      </c>
      <c r="CR19">
        <v>50</v>
      </c>
      <c r="CS19">
        <v>50.941200000000002</v>
      </c>
      <c r="CT19">
        <v>50.561999999999998</v>
      </c>
      <c r="CU19">
        <v>1255.5133333333299</v>
      </c>
      <c r="CV19">
        <v>139.50800000000001</v>
      </c>
      <c r="CW19">
        <v>0</v>
      </c>
      <c r="CX19">
        <v>73.200000047683702</v>
      </c>
      <c r="CY19">
        <v>0</v>
      </c>
      <c r="CZ19">
        <v>789.94361538461499</v>
      </c>
      <c r="DA19">
        <v>-15.0054017025069</v>
      </c>
      <c r="DB19">
        <v>-209.50085467986301</v>
      </c>
      <c r="DC19">
        <v>11254.419230769199</v>
      </c>
      <c r="DD19">
        <v>15</v>
      </c>
      <c r="DE19">
        <v>1608149751.5</v>
      </c>
      <c r="DF19" t="s">
        <v>302</v>
      </c>
      <c r="DG19">
        <v>1608149751.5</v>
      </c>
      <c r="DH19">
        <v>1608149747</v>
      </c>
      <c r="DI19">
        <v>14</v>
      </c>
      <c r="DJ19">
        <v>-2.88</v>
      </c>
      <c r="DK19">
        <v>-5.0000000000000001E-3</v>
      </c>
      <c r="DL19">
        <v>2.9079999999999999</v>
      </c>
      <c r="DM19">
        <v>-2E-3</v>
      </c>
      <c r="DN19">
        <v>77</v>
      </c>
      <c r="DO19">
        <v>14</v>
      </c>
      <c r="DP19">
        <v>0.2</v>
      </c>
      <c r="DQ19">
        <v>0.04</v>
      </c>
      <c r="DR19">
        <v>-2.20052702458905</v>
      </c>
      <c r="DS19">
        <v>-8.2377515039805393E-2</v>
      </c>
      <c r="DT19">
        <v>2.5497144377116299E-2</v>
      </c>
      <c r="DU19">
        <v>1</v>
      </c>
      <c r="DV19">
        <v>2.5374358064516098</v>
      </c>
      <c r="DW19">
        <v>7.4709193548380695E-2</v>
      </c>
      <c r="DX19">
        <v>2.99592138634741E-2</v>
      </c>
      <c r="DY19">
        <v>1</v>
      </c>
      <c r="DZ19">
        <v>1.2763790322580599</v>
      </c>
      <c r="EA19">
        <v>0.123495483870966</v>
      </c>
      <c r="EB19">
        <v>9.23707618691272E-3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2.9079999999999999</v>
      </c>
      <c r="EJ19">
        <v>-2E-3</v>
      </c>
      <c r="EK19">
        <v>5.7885</v>
      </c>
      <c r="EL19">
        <v>0</v>
      </c>
      <c r="EM19">
        <v>0</v>
      </c>
      <c r="EN19">
        <v>0</v>
      </c>
      <c r="EO19">
        <v>2.94500000000397E-3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11.1</v>
      </c>
      <c r="EX19">
        <v>11.1</v>
      </c>
      <c r="EY19">
        <v>2</v>
      </c>
      <c r="EZ19">
        <v>494.59100000000001</v>
      </c>
      <c r="FA19">
        <v>516.27099999999996</v>
      </c>
      <c r="FB19">
        <v>24.3185</v>
      </c>
      <c r="FC19">
        <v>32.976599999999998</v>
      </c>
      <c r="FD19">
        <v>30</v>
      </c>
      <c r="FE19">
        <v>32.826500000000003</v>
      </c>
      <c r="FF19">
        <v>32.869900000000001</v>
      </c>
      <c r="FG19">
        <v>6.5764300000000002</v>
      </c>
      <c r="FH19">
        <v>0</v>
      </c>
      <c r="FI19">
        <v>100</v>
      </c>
      <c r="FJ19">
        <v>24.321999999999999</v>
      </c>
      <c r="FK19">
        <v>77.177000000000007</v>
      </c>
      <c r="FL19">
        <v>15.157400000000001</v>
      </c>
      <c r="FM19">
        <v>100.88</v>
      </c>
      <c r="FN19">
        <v>100.392</v>
      </c>
    </row>
    <row r="20" spans="1:170" x14ac:dyDescent="0.25">
      <c r="A20">
        <v>4</v>
      </c>
      <c r="B20">
        <v>1608149825</v>
      </c>
      <c r="C20">
        <v>283</v>
      </c>
      <c r="D20" t="s">
        <v>303</v>
      </c>
      <c r="E20" t="s">
        <v>304</v>
      </c>
      <c r="F20" t="s">
        <v>285</v>
      </c>
      <c r="G20" t="s">
        <v>286</v>
      </c>
      <c r="H20">
        <v>1608149817.25</v>
      </c>
      <c r="I20">
        <f t="shared" si="0"/>
        <v>1.2896704446968559E-3</v>
      </c>
      <c r="J20">
        <f t="shared" si="1"/>
        <v>0.90207035110433575</v>
      </c>
      <c r="K20">
        <f t="shared" si="2"/>
        <v>99.569613333333393</v>
      </c>
      <c r="L20">
        <f t="shared" si="3"/>
        <v>70.332060022105111</v>
      </c>
      <c r="M20">
        <f t="shared" si="4"/>
        <v>7.1931770262215684</v>
      </c>
      <c r="N20">
        <f t="shared" si="5"/>
        <v>10.18343348558243</v>
      </c>
      <c r="O20">
        <f t="shared" si="6"/>
        <v>5.5855823557904839E-2</v>
      </c>
      <c r="P20">
        <f t="shared" si="7"/>
        <v>2.9677036664083234</v>
      </c>
      <c r="Q20">
        <f t="shared" si="8"/>
        <v>5.527830003594271E-2</v>
      </c>
      <c r="R20">
        <f t="shared" si="9"/>
        <v>3.4600327997738364E-2</v>
      </c>
      <c r="S20">
        <f t="shared" si="10"/>
        <v>231.28933458818352</v>
      </c>
      <c r="T20">
        <f t="shared" si="11"/>
        <v>29.001653446562294</v>
      </c>
      <c r="U20">
        <f t="shared" si="12"/>
        <v>28.5195066666667</v>
      </c>
      <c r="V20">
        <f t="shared" si="13"/>
        <v>3.911297798626193</v>
      </c>
      <c r="W20">
        <f t="shared" si="14"/>
        <v>41.915775447908452</v>
      </c>
      <c r="X20">
        <f t="shared" si="15"/>
        <v>1.5893486238054839</v>
      </c>
      <c r="Y20">
        <f t="shared" si="16"/>
        <v>3.7917671970083777</v>
      </c>
      <c r="Z20">
        <f t="shared" si="17"/>
        <v>2.3219491748207091</v>
      </c>
      <c r="AA20">
        <f t="shared" si="18"/>
        <v>-56.874466611131346</v>
      </c>
      <c r="AB20">
        <f t="shared" si="19"/>
        <v>-85.341247689820577</v>
      </c>
      <c r="AC20">
        <f t="shared" si="20"/>
        <v>-6.2841031948401902</v>
      </c>
      <c r="AD20">
        <f t="shared" si="21"/>
        <v>82.789517092391421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53858.480993661469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774.46983999999998</v>
      </c>
      <c r="AR20">
        <v>877.89</v>
      </c>
      <c r="AS20">
        <f t="shared" si="27"/>
        <v>0.11780537424962123</v>
      </c>
      <c r="AT20">
        <v>0.5</v>
      </c>
      <c r="AU20">
        <f t="shared" si="28"/>
        <v>1180.1755718534157</v>
      </c>
      <c r="AV20">
        <f t="shared" si="29"/>
        <v>0.90207035110433575</v>
      </c>
      <c r="AW20">
        <f t="shared" si="30"/>
        <v>69.515512461226194</v>
      </c>
      <c r="AX20">
        <f t="shared" si="31"/>
        <v>0.3371606921140462</v>
      </c>
      <c r="AY20">
        <f t="shared" si="32"/>
        <v>1.2538963406915529E-3</v>
      </c>
      <c r="AZ20">
        <f t="shared" si="33"/>
        <v>2.7158186105320712</v>
      </c>
      <c r="BA20" t="s">
        <v>306</v>
      </c>
      <c r="BB20">
        <v>581.9</v>
      </c>
      <c r="BC20">
        <f t="shared" si="34"/>
        <v>295.99</v>
      </c>
      <c r="BD20">
        <f t="shared" si="35"/>
        <v>0.34940423662961589</v>
      </c>
      <c r="BE20">
        <f t="shared" si="36"/>
        <v>0.88956338753367314</v>
      </c>
      <c r="BF20">
        <f t="shared" si="37"/>
        <v>0.63677237054613789</v>
      </c>
      <c r="BG20">
        <f t="shared" si="38"/>
        <v>0.93622363909207562</v>
      </c>
      <c r="BH20">
        <f t="shared" si="39"/>
        <v>1399.98866666667</v>
      </c>
      <c r="BI20">
        <f t="shared" si="40"/>
        <v>1180.1755718534157</v>
      </c>
      <c r="BJ20">
        <f t="shared" si="41"/>
        <v>0.84298937552357289</v>
      </c>
      <c r="BK20">
        <f t="shared" si="42"/>
        <v>0.19597875104714582</v>
      </c>
      <c r="BL20">
        <v>6</v>
      </c>
      <c r="BM20">
        <v>0.5</v>
      </c>
      <c r="BN20" t="s">
        <v>290</v>
      </c>
      <c r="BO20">
        <v>2</v>
      </c>
      <c r="BP20">
        <v>1608149817.25</v>
      </c>
      <c r="BQ20">
        <v>99.569613333333393</v>
      </c>
      <c r="BR20">
        <v>100.806166666667</v>
      </c>
      <c r="BS20">
        <v>15.5400266666667</v>
      </c>
      <c r="BT20">
        <v>14.016503333333301</v>
      </c>
      <c r="BU20">
        <v>96.661296666666701</v>
      </c>
      <c r="BV20">
        <v>15.5418466666667</v>
      </c>
      <c r="BW20">
        <v>500.01029999999997</v>
      </c>
      <c r="BX20">
        <v>102.174533333333</v>
      </c>
      <c r="BY20">
        <v>9.9977380000000005E-2</v>
      </c>
      <c r="BZ20">
        <v>27.9861066666667</v>
      </c>
      <c r="CA20">
        <v>28.5195066666667</v>
      </c>
      <c r="CB20">
        <v>999.9</v>
      </c>
      <c r="CC20">
        <v>0</v>
      </c>
      <c r="CD20">
        <v>0</v>
      </c>
      <c r="CE20">
        <v>10001.642666666699</v>
      </c>
      <c r="CF20">
        <v>0</v>
      </c>
      <c r="CG20">
        <v>441.39920000000001</v>
      </c>
      <c r="CH20">
        <v>1399.98866666667</v>
      </c>
      <c r="CI20">
        <v>0.89999490000000004</v>
      </c>
      <c r="CJ20">
        <v>0.100005066666667</v>
      </c>
      <c r="CK20">
        <v>0</v>
      </c>
      <c r="CL20">
        <v>774.55783333333295</v>
      </c>
      <c r="CM20">
        <v>4.9993800000000004</v>
      </c>
      <c r="CN20">
        <v>11037.5933333333</v>
      </c>
      <c r="CO20">
        <v>11164.233333333301</v>
      </c>
      <c r="CP20">
        <v>49.061999999999998</v>
      </c>
      <c r="CQ20">
        <v>51.186999999999998</v>
      </c>
      <c r="CR20">
        <v>49.951700000000002</v>
      </c>
      <c r="CS20">
        <v>50.936999999999998</v>
      </c>
      <c r="CT20">
        <v>50.555799999999998</v>
      </c>
      <c r="CU20">
        <v>1255.4856666666701</v>
      </c>
      <c r="CV20">
        <v>139.50299999999999</v>
      </c>
      <c r="CW20">
        <v>0</v>
      </c>
      <c r="CX20">
        <v>97.399999856948895</v>
      </c>
      <c r="CY20">
        <v>0</v>
      </c>
      <c r="CZ20">
        <v>774.46983999999998</v>
      </c>
      <c r="DA20">
        <v>-8.0735384675492003</v>
      </c>
      <c r="DB20">
        <v>-131.67692329414899</v>
      </c>
      <c r="DC20">
        <v>11036.244000000001</v>
      </c>
      <c r="DD20">
        <v>15</v>
      </c>
      <c r="DE20">
        <v>1608149751.5</v>
      </c>
      <c r="DF20" t="s">
        <v>302</v>
      </c>
      <c r="DG20">
        <v>1608149751.5</v>
      </c>
      <c r="DH20">
        <v>1608149747</v>
      </c>
      <c r="DI20">
        <v>14</v>
      </c>
      <c r="DJ20">
        <v>-2.88</v>
      </c>
      <c r="DK20">
        <v>-5.0000000000000001E-3</v>
      </c>
      <c r="DL20">
        <v>2.9079999999999999</v>
      </c>
      <c r="DM20">
        <v>-2E-3</v>
      </c>
      <c r="DN20">
        <v>77</v>
      </c>
      <c r="DO20">
        <v>14</v>
      </c>
      <c r="DP20">
        <v>0.2</v>
      </c>
      <c r="DQ20">
        <v>0.04</v>
      </c>
      <c r="DR20">
        <v>0.90583026399748501</v>
      </c>
      <c r="DS20">
        <v>-0.17555895225839299</v>
      </c>
      <c r="DT20">
        <v>1.8752231920804999E-2</v>
      </c>
      <c r="DU20">
        <v>1</v>
      </c>
      <c r="DV20">
        <v>-1.24066096774194</v>
      </c>
      <c r="DW20">
        <v>0.17656451612903701</v>
      </c>
      <c r="DX20">
        <v>2.1224261430189399E-2</v>
      </c>
      <c r="DY20">
        <v>1</v>
      </c>
      <c r="DZ20">
        <v>1.52136548387097</v>
      </c>
      <c r="EA20">
        <v>0.17397096774193399</v>
      </c>
      <c r="EB20">
        <v>1.2990353452865901E-2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2.9079999999999999</v>
      </c>
      <c r="EJ20">
        <v>-1.8E-3</v>
      </c>
      <c r="EK20">
        <v>2.9083190476190599</v>
      </c>
      <c r="EL20">
        <v>0</v>
      </c>
      <c r="EM20">
        <v>0</v>
      </c>
      <c r="EN20">
        <v>0</v>
      </c>
      <c r="EO20">
        <v>-1.8099999999971999E-3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1.2</v>
      </c>
      <c r="EX20">
        <v>1.3</v>
      </c>
      <c r="EY20">
        <v>2</v>
      </c>
      <c r="EZ20">
        <v>494.67200000000003</v>
      </c>
      <c r="FA20">
        <v>516.26400000000001</v>
      </c>
      <c r="FB20">
        <v>24.4392</v>
      </c>
      <c r="FC20">
        <v>32.939</v>
      </c>
      <c r="FD20">
        <v>30</v>
      </c>
      <c r="FE20">
        <v>32.791200000000003</v>
      </c>
      <c r="FF20">
        <v>32.833300000000001</v>
      </c>
      <c r="FG20">
        <v>7.6626500000000002</v>
      </c>
      <c r="FH20">
        <v>0</v>
      </c>
      <c r="FI20">
        <v>100</v>
      </c>
      <c r="FJ20">
        <v>24.444299999999998</v>
      </c>
      <c r="FK20">
        <v>100.95099999999999</v>
      </c>
      <c r="FL20">
        <v>15.157400000000001</v>
      </c>
      <c r="FM20">
        <v>100.88500000000001</v>
      </c>
      <c r="FN20">
        <v>100.396</v>
      </c>
    </row>
    <row r="21" spans="1:170" x14ac:dyDescent="0.25">
      <c r="A21">
        <v>5</v>
      </c>
      <c r="B21">
        <v>1608149899</v>
      </c>
      <c r="C21">
        <v>357</v>
      </c>
      <c r="D21" t="s">
        <v>307</v>
      </c>
      <c r="E21" t="s">
        <v>308</v>
      </c>
      <c r="F21" t="s">
        <v>285</v>
      </c>
      <c r="G21" t="s">
        <v>286</v>
      </c>
      <c r="H21">
        <v>1608149891.25</v>
      </c>
      <c r="I21">
        <f t="shared" si="0"/>
        <v>1.4253866549963896E-3</v>
      </c>
      <c r="J21">
        <f t="shared" si="1"/>
        <v>2.4386118697151868</v>
      </c>
      <c r="K21">
        <f t="shared" si="2"/>
        <v>149.140266666667</v>
      </c>
      <c r="L21">
        <f t="shared" si="3"/>
        <v>81.046228350298918</v>
      </c>
      <c r="M21">
        <f t="shared" si="4"/>
        <v>8.2884778295597048</v>
      </c>
      <c r="N21">
        <f t="shared" si="5"/>
        <v>15.252354352856599</v>
      </c>
      <c r="O21">
        <f t="shared" si="6"/>
        <v>6.1759348098836792E-2</v>
      </c>
      <c r="P21">
        <f t="shared" si="7"/>
        <v>2.9684843955450786</v>
      </c>
      <c r="Q21">
        <f t="shared" si="8"/>
        <v>6.1054308253562679E-2</v>
      </c>
      <c r="R21">
        <f t="shared" si="9"/>
        <v>3.8221616945405337E-2</v>
      </c>
      <c r="S21">
        <f t="shared" si="10"/>
        <v>231.29063409819321</v>
      </c>
      <c r="T21">
        <f t="shared" si="11"/>
        <v>28.961885145647621</v>
      </c>
      <c r="U21">
        <f t="shared" si="12"/>
        <v>28.588366666666701</v>
      </c>
      <c r="V21">
        <f t="shared" si="13"/>
        <v>3.926965752626995</v>
      </c>
      <c r="W21">
        <f t="shared" si="14"/>
        <v>42.312330049104332</v>
      </c>
      <c r="X21">
        <f t="shared" si="15"/>
        <v>1.6039464017472733</v>
      </c>
      <c r="Y21">
        <f t="shared" si="16"/>
        <v>3.790730503108338</v>
      </c>
      <c r="Z21">
        <f t="shared" si="17"/>
        <v>2.3230193508797217</v>
      </c>
      <c r="AA21">
        <f t="shared" si="18"/>
        <v>-62.859551485340781</v>
      </c>
      <c r="AB21">
        <f t="shared" si="19"/>
        <v>-97.134415108167715</v>
      </c>
      <c r="AC21">
        <f t="shared" si="20"/>
        <v>-7.1528986146634663</v>
      </c>
      <c r="AD21">
        <f t="shared" si="21"/>
        <v>64.143768890021263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53882.032175888351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763.10930769230799</v>
      </c>
      <c r="AR21">
        <v>874.5</v>
      </c>
      <c r="AS21">
        <f t="shared" si="27"/>
        <v>0.12737643488586847</v>
      </c>
      <c r="AT21">
        <v>0.5</v>
      </c>
      <c r="AU21">
        <f t="shared" si="28"/>
        <v>1180.1805418534955</v>
      </c>
      <c r="AV21">
        <f t="shared" si="29"/>
        <v>2.4386118697151868</v>
      </c>
      <c r="AW21">
        <f t="shared" si="30"/>
        <v>75.163594971485367</v>
      </c>
      <c r="AX21">
        <f t="shared" si="31"/>
        <v>0.36352201257861633</v>
      </c>
      <c r="AY21">
        <f t="shared" si="32"/>
        <v>2.5558456884860695E-3</v>
      </c>
      <c r="AZ21">
        <f t="shared" si="33"/>
        <v>2.7302229845626069</v>
      </c>
      <c r="BA21" t="s">
        <v>310</v>
      </c>
      <c r="BB21">
        <v>556.6</v>
      </c>
      <c r="BC21">
        <f t="shared" si="34"/>
        <v>317.89999999999998</v>
      </c>
      <c r="BD21">
        <f t="shared" si="35"/>
        <v>0.35039538316354835</v>
      </c>
      <c r="BE21">
        <f t="shared" si="36"/>
        <v>0.88249774531691227</v>
      </c>
      <c r="BF21">
        <f t="shared" si="37"/>
        <v>0.70046872732549459</v>
      </c>
      <c r="BG21">
        <f t="shared" si="38"/>
        <v>0.93755482416395408</v>
      </c>
      <c r="BH21">
        <f t="shared" si="39"/>
        <v>1399.9943333333299</v>
      </c>
      <c r="BI21">
        <f t="shared" si="40"/>
        <v>1180.1805418534955</v>
      </c>
      <c r="BJ21">
        <f t="shared" si="41"/>
        <v>0.84298951342433881</v>
      </c>
      <c r="BK21">
        <f t="shared" si="42"/>
        <v>0.19597902684867771</v>
      </c>
      <c r="BL21">
        <v>6</v>
      </c>
      <c r="BM21">
        <v>0.5</v>
      </c>
      <c r="BN21" t="s">
        <v>290</v>
      </c>
      <c r="BO21">
        <v>2</v>
      </c>
      <c r="BP21">
        <v>1608149891.25</v>
      </c>
      <c r="BQ21">
        <v>149.140266666667</v>
      </c>
      <c r="BR21">
        <v>152.321666666667</v>
      </c>
      <c r="BS21">
        <v>15.683676666666701</v>
      </c>
      <c r="BT21">
        <v>14.000056666666699</v>
      </c>
      <c r="BU21">
        <v>146.23206666666701</v>
      </c>
      <c r="BV21">
        <v>15.6854866666667</v>
      </c>
      <c r="BW21">
        <v>500.00523333333302</v>
      </c>
      <c r="BX21">
        <v>102.16863333333301</v>
      </c>
      <c r="BY21">
        <v>9.9886723333333302E-2</v>
      </c>
      <c r="BZ21">
        <v>27.9814166666667</v>
      </c>
      <c r="CA21">
        <v>28.588366666666701</v>
      </c>
      <c r="CB21">
        <v>999.9</v>
      </c>
      <c r="CC21">
        <v>0</v>
      </c>
      <c r="CD21">
        <v>0</v>
      </c>
      <c r="CE21">
        <v>10006.643</v>
      </c>
      <c r="CF21">
        <v>0</v>
      </c>
      <c r="CG21">
        <v>441.10700000000003</v>
      </c>
      <c r="CH21">
        <v>1399.9943333333299</v>
      </c>
      <c r="CI21">
        <v>0.89999119999999999</v>
      </c>
      <c r="CJ21">
        <v>0.10000874</v>
      </c>
      <c r="CK21">
        <v>0</v>
      </c>
      <c r="CL21">
        <v>763.12339999999995</v>
      </c>
      <c r="CM21">
        <v>4.9993800000000004</v>
      </c>
      <c r="CN21">
        <v>10880.053333333301</v>
      </c>
      <c r="CO21">
        <v>11164.27</v>
      </c>
      <c r="CP21">
        <v>49.061999999999998</v>
      </c>
      <c r="CQ21">
        <v>51.166333333333299</v>
      </c>
      <c r="CR21">
        <v>49.945399999999999</v>
      </c>
      <c r="CS21">
        <v>50.8874</v>
      </c>
      <c r="CT21">
        <v>50.557866666666598</v>
      </c>
      <c r="CU21">
        <v>1255.4843333333299</v>
      </c>
      <c r="CV21">
        <v>139.51</v>
      </c>
      <c r="CW21">
        <v>0</v>
      </c>
      <c r="CX21">
        <v>73.200000047683702</v>
      </c>
      <c r="CY21">
        <v>0</v>
      </c>
      <c r="CZ21">
        <v>763.10930769230799</v>
      </c>
      <c r="DA21">
        <v>-10.5710769376703</v>
      </c>
      <c r="DB21">
        <v>-151.03589738449199</v>
      </c>
      <c r="DC21">
        <v>10879.4230769231</v>
      </c>
      <c r="DD21">
        <v>15</v>
      </c>
      <c r="DE21">
        <v>1608149751.5</v>
      </c>
      <c r="DF21" t="s">
        <v>302</v>
      </c>
      <c r="DG21">
        <v>1608149751.5</v>
      </c>
      <c r="DH21">
        <v>1608149747</v>
      </c>
      <c r="DI21">
        <v>14</v>
      </c>
      <c r="DJ21">
        <v>-2.88</v>
      </c>
      <c r="DK21">
        <v>-5.0000000000000001E-3</v>
      </c>
      <c r="DL21">
        <v>2.9079999999999999</v>
      </c>
      <c r="DM21">
        <v>-2E-3</v>
      </c>
      <c r="DN21">
        <v>77</v>
      </c>
      <c r="DO21">
        <v>14</v>
      </c>
      <c r="DP21">
        <v>0.2</v>
      </c>
      <c r="DQ21">
        <v>0.04</v>
      </c>
      <c r="DR21">
        <v>2.44237734242442</v>
      </c>
      <c r="DS21">
        <v>-5.3212388796325401E-2</v>
      </c>
      <c r="DT21">
        <v>2.1833748756679601E-2</v>
      </c>
      <c r="DU21">
        <v>1</v>
      </c>
      <c r="DV21">
        <v>-3.1857000000000002</v>
      </c>
      <c r="DW21">
        <v>4.41498387096756E-2</v>
      </c>
      <c r="DX21">
        <v>2.5542050338292599E-2</v>
      </c>
      <c r="DY21">
        <v>1</v>
      </c>
      <c r="DZ21">
        <v>1.6826809677419401</v>
      </c>
      <c r="EA21">
        <v>7.6380483870961802E-2</v>
      </c>
      <c r="EB21">
        <v>5.7908182912979099E-3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2.9079999999999999</v>
      </c>
      <c r="EJ21">
        <v>-1.8E-3</v>
      </c>
      <c r="EK21">
        <v>2.9083190476190599</v>
      </c>
      <c r="EL21">
        <v>0</v>
      </c>
      <c r="EM21">
        <v>0</v>
      </c>
      <c r="EN21">
        <v>0</v>
      </c>
      <c r="EO21">
        <v>-1.8099999999971999E-3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2.5</v>
      </c>
      <c r="EX21">
        <v>2.5</v>
      </c>
      <c r="EY21">
        <v>2</v>
      </c>
      <c r="EZ21">
        <v>494.69400000000002</v>
      </c>
      <c r="FA21">
        <v>516.27200000000005</v>
      </c>
      <c r="FB21">
        <v>24.349699999999999</v>
      </c>
      <c r="FC21">
        <v>32.915500000000002</v>
      </c>
      <c r="FD21">
        <v>29.9998</v>
      </c>
      <c r="FE21">
        <v>32.765000000000001</v>
      </c>
      <c r="FF21">
        <v>32.807000000000002</v>
      </c>
      <c r="FG21">
        <v>10.0245</v>
      </c>
      <c r="FH21">
        <v>0</v>
      </c>
      <c r="FI21">
        <v>100</v>
      </c>
      <c r="FJ21">
        <v>24.3657</v>
      </c>
      <c r="FK21">
        <v>152.75399999999999</v>
      </c>
      <c r="FL21">
        <v>15.4679</v>
      </c>
      <c r="FM21">
        <v>100.889</v>
      </c>
      <c r="FN21">
        <v>100.398</v>
      </c>
    </row>
    <row r="22" spans="1:170" x14ac:dyDescent="0.25">
      <c r="A22">
        <v>6</v>
      </c>
      <c r="B22">
        <v>1608149997</v>
      </c>
      <c r="C22">
        <v>455</v>
      </c>
      <c r="D22" t="s">
        <v>311</v>
      </c>
      <c r="E22" t="s">
        <v>312</v>
      </c>
      <c r="F22" t="s">
        <v>285</v>
      </c>
      <c r="G22" t="s">
        <v>286</v>
      </c>
      <c r="H22">
        <v>1608149989.25</v>
      </c>
      <c r="I22">
        <f t="shared" si="0"/>
        <v>1.4661519320770782E-3</v>
      </c>
      <c r="J22">
        <f t="shared" si="1"/>
        <v>3.706991948136571</v>
      </c>
      <c r="K22">
        <f t="shared" si="2"/>
        <v>199.74449999999999</v>
      </c>
      <c r="L22">
        <f t="shared" si="3"/>
        <v>99.307417290398021</v>
      </c>
      <c r="M22">
        <f t="shared" si="4"/>
        <v>10.155509505636946</v>
      </c>
      <c r="N22">
        <f t="shared" si="5"/>
        <v>20.426542385216518</v>
      </c>
      <c r="O22">
        <f t="shared" si="6"/>
        <v>6.3178874058625462E-2</v>
      </c>
      <c r="P22">
        <f t="shared" si="7"/>
        <v>2.9684397567744689</v>
      </c>
      <c r="Q22">
        <f t="shared" si="8"/>
        <v>6.2441249165703067E-2</v>
      </c>
      <c r="R22">
        <f t="shared" si="9"/>
        <v>3.9091335743511729E-2</v>
      </c>
      <c r="S22">
        <f t="shared" si="10"/>
        <v>231.29088457924897</v>
      </c>
      <c r="T22">
        <f t="shared" si="11"/>
        <v>28.959249993622414</v>
      </c>
      <c r="U22">
        <f t="shared" si="12"/>
        <v>28.655909999999999</v>
      </c>
      <c r="V22">
        <f t="shared" si="13"/>
        <v>3.9423872727081219</v>
      </c>
      <c r="W22">
        <f t="shared" si="14"/>
        <v>42.356044605268153</v>
      </c>
      <c r="X22">
        <f t="shared" si="15"/>
        <v>1.6063357106866498</v>
      </c>
      <c r="Y22">
        <f t="shared" si="16"/>
        <v>3.792459200703687</v>
      </c>
      <c r="Z22">
        <f t="shared" si="17"/>
        <v>2.3360515620214723</v>
      </c>
      <c r="AA22">
        <f t="shared" si="18"/>
        <v>-64.657300204599153</v>
      </c>
      <c r="AB22">
        <f t="shared" si="19"/>
        <v>-106.69074967497257</v>
      </c>
      <c r="AC22">
        <f t="shared" si="20"/>
        <v>-7.8596873324626442</v>
      </c>
      <c r="AD22">
        <f t="shared" si="21"/>
        <v>52.083147367214607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53879.213093328537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747.75807999999995</v>
      </c>
      <c r="AR22">
        <v>870.78</v>
      </c>
      <c r="AS22">
        <f t="shared" si="27"/>
        <v>0.14127784285353362</v>
      </c>
      <c r="AT22">
        <v>0.5</v>
      </c>
      <c r="AU22">
        <f t="shared" si="28"/>
        <v>1180.1816818884251</v>
      </c>
      <c r="AV22">
        <f t="shared" si="29"/>
        <v>3.706991948136571</v>
      </c>
      <c r="AW22">
        <f t="shared" si="30"/>
        <v>83.366761096225972</v>
      </c>
      <c r="AX22">
        <f t="shared" si="31"/>
        <v>0.37414731619926955</v>
      </c>
      <c r="AY22">
        <f t="shared" si="32"/>
        <v>3.6305761169727045E-3</v>
      </c>
      <c r="AZ22">
        <f t="shared" si="33"/>
        <v>2.7461586164128717</v>
      </c>
      <c r="BA22" t="s">
        <v>314</v>
      </c>
      <c r="BB22">
        <v>544.98</v>
      </c>
      <c r="BC22">
        <f t="shared" si="34"/>
        <v>325.79999999999995</v>
      </c>
      <c r="BD22">
        <f t="shared" si="35"/>
        <v>0.3775995089011665</v>
      </c>
      <c r="BE22">
        <f t="shared" si="36"/>
        <v>0.88009274594236508</v>
      </c>
      <c r="BF22">
        <f t="shared" si="37"/>
        <v>0.79214090562374284</v>
      </c>
      <c r="BG22">
        <f t="shared" si="38"/>
        <v>0.93901559362336073</v>
      </c>
      <c r="BH22">
        <f t="shared" si="39"/>
        <v>1399.9956666666701</v>
      </c>
      <c r="BI22">
        <f t="shared" si="40"/>
        <v>1180.1816818884251</v>
      </c>
      <c r="BJ22">
        <f t="shared" si="41"/>
        <v>0.84298952488787871</v>
      </c>
      <c r="BK22">
        <f t="shared" si="42"/>
        <v>0.19597904977575759</v>
      </c>
      <c r="BL22">
        <v>6</v>
      </c>
      <c r="BM22">
        <v>0.5</v>
      </c>
      <c r="BN22" t="s">
        <v>290</v>
      </c>
      <c r="BO22">
        <v>2</v>
      </c>
      <c r="BP22">
        <v>1608149989.25</v>
      </c>
      <c r="BQ22">
        <v>199.74449999999999</v>
      </c>
      <c r="BR22">
        <v>204.54429999999999</v>
      </c>
      <c r="BS22">
        <v>15.7078333333333</v>
      </c>
      <c r="BT22">
        <v>13.976093333333299</v>
      </c>
      <c r="BU22">
        <v>196.836166666667</v>
      </c>
      <c r="BV22">
        <v>15.70964</v>
      </c>
      <c r="BW22">
        <v>500.0018</v>
      </c>
      <c r="BX22">
        <v>102.1634</v>
      </c>
      <c r="BY22">
        <v>9.9953360000000005E-2</v>
      </c>
      <c r="BZ22">
        <v>27.989236666666699</v>
      </c>
      <c r="CA22">
        <v>28.655909999999999</v>
      </c>
      <c r="CB22">
        <v>999.9</v>
      </c>
      <c r="CC22">
        <v>0</v>
      </c>
      <c r="CD22">
        <v>0</v>
      </c>
      <c r="CE22">
        <v>10006.9026666667</v>
      </c>
      <c r="CF22">
        <v>0</v>
      </c>
      <c r="CG22">
        <v>481.38023333333302</v>
      </c>
      <c r="CH22">
        <v>1399.9956666666701</v>
      </c>
      <c r="CI22">
        <v>0.89999206666666698</v>
      </c>
      <c r="CJ22">
        <v>0.100007903333333</v>
      </c>
      <c r="CK22">
        <v>0</v>
      </c>
      <c r="CL22">
        <v>747.86493333333397</v>
      </c>
      <c r="CM22">
        <v>4.9993800000000004</v>
      </c>
      <c r="CN22">
        <v>10669.5133333333</v>
      </c>
      <c r="CO22">
        <v>11164.27</v>
      </c>
      <c r="CP22">
        <v>49.0041333333333</v>
      </c>
      <c r="CQ22">
        <v>51.116599999999998</v>
      </c>
      <c r="CR22">
        <v>49.910133333333299</v>
      </c>
      <c r="CS22">
        <v>50.875</v>
      </c>
      <c r="CT22">
        <v>50.5</v>
      </c>
      <c r="CU22">
        <v>1255.4880000000001</v>
      </c>
      <c r="CV22">
        <v>139.511</v>
      </c>
      <c r="CW22">
        <v>0</v>
      </c>
      <c r="CX22">
        <v>97.5</v>
      </c>
      <c r="CY22">
        <v>0</v>
      </c>
      <c r="CZ22">
        <v>747.75807999999995</v>
      </c>
      <c r="DA22">
        <v>-6.68846155071805</v>
      </c>
      <c r="DB22">
        <v>-93.646153770973399</v>
      </c>
      <c r="DC22">
        <v>10668.384</v>
      </c>
      <c r="DD22">
        <v>15</v>
      </c>
      <c r="DE22">
        <v>1608149751.5</v>
      </c>
      <c r="DF22" t="s">
        <v>302</v>
      </c>
      <c r="DG22">
        <v>1608149751.5</v>
      </c>
      <c r="DH22">
        <v>1608149747</v>
      </c>
      <c r="DI22">
        <v>14</v>
      </c>
      <c r="DJ22">
        <v>-2.88</v>
      </c>
      <c r="DK22">
        <v>-5.0000000000000001E-3</v>
      </c>
      <c r="DL22">
        <v>2.9079999999999999</v>
      </c>
      <c r="DM22">
        <v>-2E-3</v>
      </c>
      <c r="DN22">
        <v>77</v>
      </c>
      <c r="DO22">
        <v>14</v>
      </c>
      <c r="DP22">
        <v>0.2</v>
      </c>
      <c r="DQ22">
        <v>0.04</v>
      </c>
      <c r="DR22">
        <v>3.7125752472536102</v>
      </c>
      <c r="DS22">
        <v>-0.14248724707980501</v>
      </c>
      <c r="DT22">
        <v>1.7437484363746401E-2</v>
      </c>
      <c r="DU22">
        <v>1</v>
      </c>
      <c r="DV22">
        <v>-4.8051116129032296</v>
      </c>
      <c r="DW22">
        <v>0.18740225806452299</v>
      </c>
      <c r="DX22">
        <v>2.21288404863316E-2</v>
      </c>
      <c r="DY22">
        <v>1</v>
      </c>
      <c r="DZ22">
        <v>1.73189225806452</v>
      </c>
      <c r="EA22">
        <v>-5.3782258064550498E-3</v>
      </c>
      <c r="EB22">
        <v>7.63475540632855E-4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2.9089999999999998</v>
      </c>
      <c r="EJ22">
        <v>-1.8E-3</v>
      </c>
      <c r="EK22">
        <v>2.9083190476190599</v>
      </c>
      <c r="EL22">
        <v>0</v>
      </c>
      <c r="EM22">
        <v>0</v>
      </c>
      <c r="EN22">
        <v>0</v>
      </c>
      <c r="EO22">
        <v>-1.8099999999971999E-3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4.0999999999999996</v>
      </c>
      <c r="EX22">
        <v>4.2</v>
      </c>
      <c r="EY22">
        <v>2</v>
      </c>
      <c r="EZ22">
        <v>494.96600000000001</v>
      </c>
      <c r="FA22">
        <v>516.16700000000003</v>
      </c>
      <c r="FB22">
        <v>24.534800000000001</v>
      </c>
      <c r="FC22">
        <v>32.872500000000002</v>
      </c>
      <c r="FD22">
        <v>29.9998</v>
      </c>
      <c r="FE22">
        <v>32.722999999999999</v>
      </c>
      <c r="FF22">
        <v>32.765000000000001</v>
      </c>
      <c r="FG22">
        <v>12.369300000000001</v>
      </c>
      <c r="FH22">
        <v>0</v>
      </c>
      <c r="FI22">
        <v>100</v>
      </c>
      <c r="FJ22">
        <v>24.537800000000001</v>
      </c>
      <c r="FK22">
        <v>204.58099999999999</v>
      </c>
      <c r="FL22">
        <v>15.616400000000001</v>
      </c>
      <c r="FM22">
        <v>100.89400000000001</v>
      </c>
      <c r="FN22">
        <v>100.40600000000001</v>
      </c>
    </row>
    <row r="23" spans="1:170" x14ac:dyDescent="0.25">
      <c r="A23">
        <v>7</v>
      </c>
      <c r="B23">
        <v>1608150117.5</v>
      </c>
      <c r="C23">
        <v>575.5</v>
      </c>
      <c r="D23" t="s">
        <v>315</v>
      </c>
      <c r="E23" t="s">
        <v>316</v>
      </c>
      <c r="F23" t="s">
        <v>285</v>
      </c>
      <c r="G23" t="s">
        <v>286</v>
      </c>
      <c r="H23">
        <v>1608150109.5</v>
      </c>
      <c r="I23">
        <f t="shared" si="0"/>
        <v>1.36187495132329E-3</v>
      </c>
      <c r="J23">
        <f t="shared" si="1"/>
        <v>4.6981294780301299</v>
      </c>
      <c r="K23">
        <f t="shared" si="2"/>
        <v>249.98193548387101</v>
      </c>
      <c r="L23">
        <f t="shared" si="3"/>
        <v>114.95874853862269</v>
      </c>
      <c r="M23">
        <f t="shared" si="4"/>
        <v>11.755403485463276</v>
      </c>
      <c r="N23">
        <f t="shared" si="5"/>
        <v>25.562547896932429</v>
      </c>
      <c r="O23">
        <f t="shared" si="6"/>
        <v>5.9172395687564161E-2</v>
      </c>
      <c r="P23">
        <f t="shared" si="7"/>
        <v>2.966765102366602</v>
      </c>
      <c r="Q23">
        <f t="shared" si="8"/>
        <v>5.8524478835357073E-2</v>
      </c>
      <c r="R23">
        <f t="shared" si="9"/>
        <v>3.6635420760587512E-2</v>
      </c>
      <c r="S23">
        <f t="shared" si="10"/>
        <v>231.29221420455536</v>
      </c>
      <c r="T23">
        <f t="shared" si="11"/>
        <v>28.994035551326277</v>
      </c>
      <c r="U23">
        <f t="shared" si="12"/>
        <v>28.503387096774201</v>
      </c>
      <c r="V23">
        <f t="shared" si="13"/>
        <v>3.9076379427545325</v>
      </c>
      <c r="W23">
        <f t="shared" si="14"/>
        <v>41.961708614991551</v>
      </c>
      <c r="X23">
        <f t="shared" si="15"/>
        <v>1.5920756497985822</v>
      </c>
      <c r="Y23">
        <f t="shared" si="16"/>
        <v>3.7941154027026092</v>
      </c>
      <c r="Z23">
        <f t="shared" si="17"/>
        <v>2.3155622929559501</v>
      </c>
      <c r="AA23">
        <f t="shared" si="18"/>
        <v>-60.058685353357092</v>
      </c>
      <c r="AB23">
        <f t="shared" si="19"/>
        <v>-81.037555118786059</v>
      </c>
      <c r="AC23">
        <f t="shared" si="20"/>
        <v>-5.9689246154393398</v>
      </c>
      <c r="AD23">
        <f t="shared" si="21"/>
        <v>84.227049116972893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53828.766422557681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738.55415384615401</v>
      </c>
      <c r="AR23">
        <v>873.06</v>
      </c>
      <c r="AS23">
        <f t="shared" si="27"/>
        <v>0.15406254570573152</v>
      </c>
      <c r="AT23">
        <v>0.5</v>
      </c>
      <c r="AU23">
        <f t="shared" si="28"/>
        <v>1180.1866354086462</v>
      </c>
      <c r="AV23">
        <f t="shared" si="29"/>
        <v>4.6981294780301299</v>
      </c>
      <c r="AW23">
        <f t="shared" si="30"/>
        <v>90.911278729469032</v>
      </c>
      <c r="AX23">
        <f t="shared" si="31"/>
        <v>0.37806107254942384</v>
      </c>
      <c r="AY23">
        <f t="shared" si="32"/>
        <v>4.4703751081027546E-3</v>
      </c>
      <c r="AZ23">
        <f t="shared" si="33"/>
        <v>2.736375506838018</v>
      </c>
      <c r="BA23" t="s">
        <v>318</v>
      </c>
      <c r="BB23">
        <v>542.99</v>
      </c>
      <c r="BC23">
        <f t="shared" si="34"/>
        <v>330.06999999999994</v>
      </c>
      <c r="BD23">
        <f t="shared" si="35"/>
        <v>0.40750703230783158</v>
      </c>
      <c r="BE23">
        <f t="shared" si="36"/>
        <v>0.87861012323976029</v>
      </c>
      <c r="BF23">
        <f t="shared" si="37"/>
        <v>0.85355514551542844</v>
      </c>
      <c r="BG23">
        <f t="shared" si="38"/>
        <v>0.9381202833095309</v>
      </c>
      <c r="BH23">
        <f t="shared" si="39"/>
        <v>1400.00129032258</v>
      </c>
      <c r="BI23">
        <f t="shared" si="40"/>
        <v>1180.1866354086462</v>
      </c>
      <c r="BJ23">
        <f t="shared" si="41"/>
        <v>0.84298967691430815</v>
      </c>
      <c r="BK23">
        <f t="shared" si="42"/>
        <v>0.19597935382861639</v>
      </c>
      <c r="BL23">
        <v>6</v>
      </c>
      <c r="BM23">
        <v>0.5</v>
      </c>
      <c r="BN23" t="s">
        <v>290</v>
      </c>
      <c r="BO23">
        <v>2</v>
      </c>
      <c r="BP23">
        <v>1608150109.5</v>
      </c>
      <c r="BQ23">
        <v>249.98193548387101</v>
      </c>
      <c r="BR23">
        <v>256.02812903225799</v>
      </c>
      <c r="BS23">
        <v>15.5692677419355</v>
      </c>
      <c r="BT23">
        <v>13.9604870967742</v>
      </c>
      <c r="BU23">
        <v>247.07364516128999</v>
      </c>
      <c r="BV23">
        <v>15.571080645161301</v>
      </c>
      <c r="BW23">
        <v>500.007838709677</v>
      </c>
      <c r="BX23">
        <v>102.157580645161</v>
      </c>
      <c r="BY23">
        <v>9.9999877419354802E-2</v>
      </c>
      <c r="BZ23">
        <v>27.9967258064516</v>
      </c>
      <c r="CA23">
        <v>28.503387096774201</v>
      </c>
      <c r="CB23">
        <v>999.9</v>
      </c>
      <c r="CC23">
        <v>0</v>
      </c>
      <c r="CD23">
        <v>0</v>
      </c>
      <c r="CE23">
        <v>9997.9867741935504</v>
      </c>
      <c r="CF23">
        <v>0</v>
      </c>
      <c r="CG23">
        <v>461.93993548387101</v>
      </c>
      <c r="CH23">
        <v>1400.00129032258</v>
      </c>
      <c r="CI23">
        <v>0.89998909677419303</v>
      </c>
      <c r="CJ23">
        <v>0.100010883870968</v>
      </c>
      <c r="CK23">
        <v>0</v>
      </c>
      <c r="CL23">
        <v>738.57358064516097</v>
      </c>
      <c r="CM23">
        <v>4.9993800000000004</v>
      </c>
      <c r="CN23">
        <v>10537.8</v>
      </c>
      <c r="CO23">
        <v>11164.3290322581</v>
      </c>
      <c r="CP23">
        <v>48.935000000000002</v>
      </c>
      <c r="CQ23">
        <v>51.024000000000001</v>
      </c>
      <c r="CR23">
        <v>49.816064516129003</v>
      </c>
      <c r="CS23">
        <v>50.786000000000001</v>
      </c>
      <c r="CT23">
        <v>50.427</v>
      </c>
      <c r="CU23">
        <v>1255.4835483871</v>
      </c>
      <c r="CV23">
        <v>139.51838709677401</v>
      </c>
      <c r="CW23">
        <v>0</v>
      </c>
      <c r="CX23">
        <v>120</v>
      </c>
      <c r="CY23">
        <v>0</v>
      </c>
      <c r="CZ23">
        <v>738.55415384615401</v>
      </c>
      <c r="DA23">
        <v>-2.1775042753406701</v>
      </c>
      <c r="DB23">
        <v>-35.278632509649803</v>
      </c>
      <c r="DC23">
        <v>10537.3884615385</v>
      </c>
      <c r="DD23">
        <v>15</v>
      </c>
      <c r="DE23">
        <v>1608149751.5</v>
      </c>
      <c r="DF23" t="s">
        <v>302</v>
      </c>
      <c r="DG23">
        <v>1608149751.5</v>
      </c>
      <c r="DH23">
        <v>1608149747</v>
      </c>
      <c r="DI23">
        <v>14</v>
      </c>
      <c r="DJ23">
        <v>-2.88</v>
      </c>
      <c r="DK23">
        <v>-5.0000000000000001E-3</v>
      </c>
      <c r="DL23">
        <v>2.9079999999999999</v>
      </c>
      <c r="DM23">
        <v>-2E-3</v>
      </c>
      <c r="DN23">
        <v>77</v>
      </c>
      <c r="DO23">
        <v>14</v>
      </c>
      <c r="DP23">
        <v>0.2</v>
      </c>
      <c r="DQ23">
        <v>0.04</v>
      </c>
      <c r="DR23">
        <v>4.6980644338706901</v>
      </c>
      <c r="DS23">
        <v>-0.265846060393365</v>
      </c>
      <c r="DT23">
        <v>2.95097345154735E-2</v>
      </c>
      <c r="DU23">
        <v>1</v>
      </c>
      <c r="DV23">
        <v>-6.0460893548387098</v>
      </c>
      <c r="DW23">
        <v>0.304514516129051</v>
      </c>
      <c r="DX23">
        <v>3.54344281223496E-2</v>
      </c>
      <c r="DY23">
        <v>0</v>
      </c>
      <c r="DZ23">
        <v>1.6087745161290301</v>
      </c>
      <c r="EA23">
        <v>-7.5372580645166803E-2</v>
      </c>
      <c r="EB23">
        <v>5.6738772308171301E-3</v>
      </c>
      <c r="EC23">
        <v>1</v>
      </c>
      <c r="ED23">
        <v>2</v>
      </c>
      <c r="EE23">
        <v>3</v>
      </c>
      <c r="EF23" t="s">
        <v>319</v>
      </c>
      <c r="EG23">
        <v>100</v>
      </c>
      <c r="EH23">
        <v>100</v>
      </c>
      <c r="EI23">
        <v>2.9079999999999999</v>
      </c>
      <c r="EJ23">
        <v>-1.8E-3</v>
      </c>
      <c r="EK23">
        <v>2.9083190476190599</v>
      </c>
      <c r="EL23">
        <v>0</v>
      </c>
      <c r="EM23">
        <v>0</v>
      </c>
      <c r="EN23">
        <v>0</v>
      </c>
      <c r="EO23">
        <v>-1.8099999999971999E-3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6.1</v>
      </c>
      <c r="EX23">
        <v>6.2</v>
      </c>
      <c r="EY23">
        <v>2</v>
      </c>
      <c r="EZ23">
        <v>494.76900000000001</v>
      </c>
      <c r="FA23">
        <v>516.51</v>
      </c>
      <c r="FB23">
        <v>24.484000000000002</v>
      </c>
      <c r="FC23">
        <v>32.804299999999998</v>
      </c>
      <c r="FD23">
        <v>29.9999</v>
      </c>
      <c r="FE23">
        <v>32.6601</v>
      </c>
      <c r="FF23">
        <v>32.701700000000002</v>
      </c>
      <c r="FG23">
        <v>14.6485</v>
      </c>
      <c r="FH23">
        <v>0</v>
      </c>
      <c r="FI23">
        <v>100</v>
      </c>
      <c r="FJ23">
        <v>24.4847</v>
      </c>
      <c r="FK23">
        <v>256.041</v>
      </c>
      <c r="FL23">
        <v>15.656599999999999</v>
      </c>
      <c r="FM23">
        <v>100.904</v>
      </c>
      <c r="FN23">
        <v>100.414</v>
      </c>
    </row>
    <row r="24" spans="1:170" x14ac:dyDescent="0.25">
      <c r="A24">
        <v>8</v>
      </c>
      <c r="B24">
        <v>1608150238</v>
      </c>
      <c r="C24">
        <v>696</v>
      </c>
      <c r="D24" t="s">
        <v>320</v>
      </c>
      <c r="E24" t="s">
        <v>321</v>
      </c>
      <c r="F24" t="s">
        <v>285</v>
      </c>
      <c r="G24" t="s">
        <v>286</v>
      </c>
      <c r="H24">
        <v>1608150230</v>
      </c>
      <c r="I24">
        <f t="shared" si="0"/>
        <v>1.1782420113287452E-3</v>
      </c>
      <c r="J24">
        <f t="shared" si="1"/>
        <v>8.1815296834143112</v>
      </c>
      <c r="K24">
        <f t="shared" si="2"/>
        <v>399.85767741935501</v>
      </c>
      <c r="L24">
        <f t="shared" si="3"/>
        <v>129.2241173416476</v>
      </c>
      <c r="M24">
        <f t="shared" si="4"/>
        <v>13.213436251249687</v>
      </c>
      <c r="N24">
        <f t="shared" si="5"/>
        <v>40.886283759127636</v>
      </c>
      <c r="O24">
        <f t="shared" si="6"/>
        <v>5.0619511728493459E-2</v>
      </c>
      <c r="P24">
        <f t="shared" si="7"/>
        <v>2.9678879627545105</v>
      </c>
      <c r="Q24">
        <f t="shared" si="8"/>
        <v>5.0144727413228361E-2</v>
      </c>
      <c r="R24">
        <f t="shared" si="9"/>
        <v>3.1382740854400883E-2</v>
      </c>
      <c r="S24">
        <f t="shared" si="10"/>
        <v>231.29067111671688</v>
      </c>
      <c r="T24">
        <f t="shared" si="11"/>
        <v>29.045321386586362</v>
      </c>
      <c r="U24">
        <f t="shared" si="12"/>
        <v>28.523383870967699</v>
      </c>
      <c r="V24">
        <f t="shared" si="13"/>
        <v>3.9121785415285255</v>
      </c>
      <c r="W24">
        <f t="shared" si="14"/>
        <v>41.475285585648948</v>
      </c>
      <c r="X24">
        <f t="shared" si="15"/>
        <v>1.5740330709574806</v>
      </c>
      <c r="Y24">
        <f t="shared" si="16"/>
        <v>3.7951108683917512</v>
      </c>
      <c r="Z24">
        <f t="shared" si="17"/>
        <v>2.3381454705710452</v>
      </c>
      <c r="AA24">
        <f t="shared" si="18"/>
        <v>-51.960472699597659</v>
      </c>
      <c r="AB24">
        <f t="shared" si="19"/>
        <v>-83.547784070134895</v>
      </c>
      <c r="AC24">
        <f t="shared" si="20"/>
        <v>-6.1522411525228673</v>
      </c>
      <c r="AD24">
        <f t="shared" si="21"/>
        <v>89.630173194461463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53860.682565892275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734.40880769230796</v>
      </c>
      <c r="AR24">
        <v>893.72</v>
      </c>
      <c r="AS24">
        <f t="shared" si="27"/>
        <v>0.17825626852671095</v>
      </c>
      <c r="AT24">
        <v>0.5</v>
      </c>
      <c r="AU24">
        <f t="shared" si="28"/>
        <v>1180.1855718567654</v>
      </c>
      <c r="AV24">
        <f t="shared" si="29"/>
        <v>8.1815296834143112</v>
      </c>
      <c r="AW24">
        <f t="shared" si="30"/>
        <v>105.18773810412475</v>
      </c>
      <c r="AX24">
        <f t="shared" si="31"/>
        <v>0.39948753524593827</v>
      </c>
      <c r="AY24">
        <f t="shared" si="32"/>
        <v>7.4219490325150442E-3</v>
      </c>
      <c r="AZ24">
        <f t="shared" si="33"/>
        <v>2.6500022378373536</v>
      </c>
      <c r="BA24" t="s">
        <v>323</v>
      </c>
      <c r="BB24">
        <v>536.69000000000005</v>
      </c>
      <c r="BC24">
        <f t="shared" si="34"/>
        <v>357.03</v>
      </c>
      <c r="BD24">
        <f t="shared" si="35"/>
        <v>0.44621234156147127</v>
      </c>
      <c r="BE24">
        <f t="shared" si="36"/>
        <v>0.86899856534294162</v>
      </c>
      <c r="BF24">
        <f t="shared" si="37"/>
        <v>0.89378614338241436</v>
      </c>
      <c r="BG24">
        <f t="shared" si="38"/>
        <v>0.93000751529035341</v>
      </c>
      <c r="BH24">
        <f t="shared" si="39"/>
        <v>1400.00096774194</v>
      </c>
      <c r="BI24">
        <f t="shared" si="40"/>
        <v>1180.1855718567654</v>
      </c>
      <c r="BJ24">
        <f t="shared" si="41"/>
        <v>0.8429891114720337</v>
      </c>
      <c r="BK24">
        <f t="shared" si="42"/>
        <v>0.19597822294406744</v>
      </c>
      <c r="BL24">
        <v>6</v>
      </c>
      <c r="BM24">
        <v>0.5</v>
      </c>
      <c r="BN24" t="s">
        <v>290</v>
      </c>
      <c r="BO24">
        <v>2</v>
      </c>
      <c r="BP24">
        <v>1608150230</v>
      </c>
      <c r="BQ24">
        <v>399.85767741935501</v>
      </c>
      <c r="BR24">
        <v>410.24077419354802</v>
      </c>
      <c r="BS24">
        <v>15.3936516129032</v>
      </c>
      <c r="BT24">
        <v>14.0015387096774</v>
      </c>
      <c r="BU24">
        <v>396.94925806451602</v>
      </c>
      <c r="BV24">
        <v>15.395458064516101</v>
      </c>
      <c r="BW24">
        <v>500.00451612903203</v>
      </c>
      <c r="BX24">
        <v>102.152129032258</v>
      </c>
      <c r="BY24">
        <v>9.9962319354838694E-2</v>
      </c>
      <c r="BZ24">
        <v>28.0012258064516</v>
      </c>
      <c r="CA24">
        <v>28.523383870967699</v>
      </c>
      <c r="CB24">
        <v>999.9</v>
      </c>
      <c r="CC24">
        <v>0</v>
      </c>
      <c r="CD24">
        <v>0</v>
      </c>
      <c r="CE24">
        <v>10004.8803225806</v>
      </c>
      <c r="CF24">
        <v>0</v>
      </c>
      <c r="CG24">
        <v>470.67561290322601</v>
      </c>
      <c r="CH24">
        <v>1400.00096774194</v>
      </c>
      <c r="CI24">
        <v>0.90000758064516195</v>
      </c>
      <c r="CJ24">
        <v>9.9992458064516204E-2</v>
      </c>
      <c r="CK24">
        <v>0</v>
      </c>
      <c r="CL24">
        <v>734.38951612903202</v>
      </c>
      <c r="CM24">
        <v>4.9993800000000004</v>
      </c>
      <c r="CN24">
        <v>10480.0451612903</v>
      </c>
      <c r="CO24">
        <v>11164.370967741899</v>
      </c>
      <c r="CP24">
        <v>48.866870967741903</v>
      </c>
      <c r="CQ24">
        <v>50.967483870967698</v>
      </c>
      <c r="CR24">
        <v>49.75</v>
      </c>
      <c r="CS24">
        <v>50.727645161290297</v>
      </c>
      <c r="CT24">
        <v>50.362806451612897</v>
      </c>
      <c r="CU24">
        <v>1255.5093548387099</v>
      </c>
      <c r="CV24">
        <v>139.491935483871</v>
      </c>
      <c r="CW24">
        <v>0</v>
      </c>
      <c r="CX24">
        <v>120</v>
      </c>
      <c r="CY24">
        <v>0</v>
      </c>
      <c r="CZ24">
        <v>734.40880769230796</v>
      </c>
      <c r="DA24">
        <v>-0.497811968031107</v>
      </c>
      <c r="DB24">
        <v>-10.088888899021899</v>
      </c>
      <c r="DC24">
        <v>10479.942307692299</v>
      </c>
      <c r="DD24">
        <v>15</v>
      </c>
      <c r="DE24">
        <v>1608149751.5</v>
      </c>
      <c r="DF24" t="s">
        <v>302</v>
      </c>
      <c r="DG24">
        <v>1608149751.5</v>
      </c>
      <c r="DH24">
        <v>1608149747</v>
      </c>
      <c r="DI24">
        <v>14</v>
      </c>
      <c r="DJ24">
        <v>-2.88</v>
      </c>
      <c r="DK24">
        <v>-5.0000000000000001E-3</v>
      </c>
      <c r="DL24">
        <v>2.9079999999999999</v>
      </c>
      <c r="DM24">
        <v>-2E-3</v>
      </c>
      <c r="DN24">
        <v>77</v>
      </c>
      <c r="DO24">
        <v>14</v>
      </c>
      <c r="DP24">
        <v>0.2</v>
      </c>
      <c r="DQ24">
        <v>0.04</v>
      </c>
      <c r="DR24">
        <v>8.1891344975314109</v>
      </c>
      <c r="DS24">
        <v>-0.56683574219847599</v>
      </c>
      <c r="DT24">
        <v>4.54637056410232E-2</v>
      </c>
      <c r="DU24">
        <v>0</v>
      </c>
      <c r="DV24">
        <v>-10.388483870967701</v>
      </c>
      <c r="DW24">
        <v>0.75691451612904403</v>
      </c>
      <c r="DX24">
        <v>5.9307145284441101E-2</v>
      </c>
      <c r="DY24">
        <v>0</v>
      </c>
      <c r="DZ24">
        <v>1.39296806451613</v>
      </c>
      <c r="EA24">
        <v>-0.102960967741937</v>
      </c>
      <c r="EB24">
        <v>7.6876605860404503E-3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2.9079999999999999</v>
      </c>
      <c r="EJ24">
        <v>-1.8E-3</v>
      </c>
      <c r="EK24">
        <v>2.9083190476190599</v>
      </c>
      <c r="EL24">
        <v>0</v>
      </c>
      <c r="EM24">
        <v>0</v>
      </c>
      <c r="EN24">
        <v>0</v>
      </c>
      <c r="EO24">
        <v>-1.8099999999971999E-3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8.1</v>
      </c>
      <c r="EX24">
        <v>8.1999999999999993</v>
      </c>
      <c r="EY24">
        <v>2</v>
      </c>
      <c r="EZ24">
        <v>494.59</v>
      </c>
      <c r="FA24">
        <v>517.14599999999996</v>
      </c>
      <c r="FB24">
        <v>24.533100000000001</v>
      </c>
      <c r="FC24">
        <v>32.7254</v>
      </c>
      <c r="FD24">
        <v>30.001100000000001</v>
      </c>
      <c r="FE24">
        <v>32.587299999999999</v>
      </c>
      <c r="FF24">
        <v>32.630200000000002</v>
      </c>
      <c r="FG24">
        <v>21.193200000000001</v>
      </c>
      <c r="FH24">
        <v>0</v>
      </c>
      <c r="FI24">
        <v>100</v>
      </c>
      <c r="FJ24">
        <v>24.428899999999999</v>
      </c>
      <c r="FK24">
        <v>410.20800000000003</v>
      </c>
      <c r="FL24">
        <v>15.5183</v>
      </c>
      <c r="FM24">
        <v>100.91800000000001</v>
      </c>
      <c r="FN24">
        <v>100.42700000000001</v>
      </c>
    </row>
    <row r="25" spans="1:170" x14ac:dyDescent="0.25">
      <c r="A25">
        <v>9</v>
      </c>
      <c r="B25">
        <v>1608150355</v>
      </c>
      <c r="C25">
        <v>813</v>
      </c>
      <c r="D25" t="s">
        <v>324</v>
      </c>
      <c r="E25" t="s">
        <v>325</v>
      </c>
      <c r="F25" t="s">
        <v>285</v>
      </c>
      <c r="G25" t="s">
        <v>286</v>
      </c>
      <c r="H25">
        <v>1608150347.25</v>
      </c>
      <c r="I25">
        <f t="shared" si="0"/>
        <v>1.0250403216831125E-3</v>
      </c>
      <c r="J25">
        <f t="shared" si="1"/>
        <v>9.0095716494607672</v>
      </c>
      <c r="K25">
        <f t="shared" si="2"/>
        <v>500.78333333333302</v>
      </c>
      <c r="L25">
        <f t="shared" si="3"/>
        <v>151.0546564506383</v>
      </c>
      <c r="M25">
        <f t="shared" si="4"/>
        <v>15.444900353608036</v>
      </c>
      <c r="N25">
        <f t="shared" si="5"/>
        <v>51.203642865577635</v>
      </c>
      <c r="O25">
        <f t="shared" si="6"/>
        <v>4.3041669562202241E-2</v>
      </c>
      <c r="P25">
        <f t="shared" si="7"/>
        <v>2.9683235986138046</v>
      </c>
      <c r="Q25">
        <f t="shared" si="8"/>
        <v>4.2697926483515128E-2</v>
      </c>
      <c r="R25">
        <f t="shared" si="9"/>
        <v>2.6716859035158601E-2</v>
      </c>
      <c r="S25">
        <f t="shared" si="10"/>
        <v>231.29163268508859</v>
      </c>
      <c r="T25">
        <f t="shared" si="11"/>
        <v>29.078510043938564</v>
      </c>
      <c r="U25">
        <f t="shared" si="12"/>
        <v>28.694586666666702</v>
      </c>
      <c r="V25">
        <f t="shared" si="13"/>
        <v>3.9512417042673449</v>
      </c>
      <c r="W25">
        <f t="shared" si="14"/>
        <v>41.193830302907109</v>
      </c>
      <c r="X25">
        <f t="shared" si="15"/>
        <v>1.5628039584724287</v>
      </c>
      <c r="Y25">
        <f t="shared" si="16"/>
        <v>3.7937816099663335</v>
      </c>
      <c r="Z25">
        <f t="shared" si="17"/>
        <v>2.3884377457949162</v>
      </c>
      <c r="AA25">
        <f t="shared" si="18"/>
        <v>-45.20427818622526</v>
      </c>
      <c r="AB25">
        <f t="shared" si="19"/>
        <v>-111.91896548896297</v>
      </c>
      <c r="AC25">
        <f t="shared" si="20"/>
        <v>-8.2469959179759442</v>
      </c>
      <c r="AD25">
        <f t="shared" si="21"/>
        <v>65.921393091924429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53874.392486090183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736.09511538461504</v>
      </c>
      <c r="AR25">
        <v>912.04</v>
      </c>
      <c r="AS25">
        <f t="shared" si="27"/>
        <v>0.19291356148347105</v>
      </c>
      <c r="AT25">
        <v>0.5</v>
      </c>
      <c r="AU25">
        <f t="shared" si="28"/>
        <v>1180.1911418532177</v>
      </c>
      <c r="AV25">
        <f t="shared" si="29"/>
        <v>9.0095716494607672</v>
      </c>
      <c r="AW25">
        <f t="shared" si="30"/>
        <v>113.83743820307431</v>
      </c>
      <c r="AX25">
        <f t="shared" si="31"/>
        <v>0.40684619095653696</v>
      </c>
      <c r="AY25">
        <f t="shared" si="32"/>
        <v>8.1235308326601391E-3</v>
      </c>
      <c r="AZ25">
        <f t="shared" si="33"/>
        <v>2.5766852331038113</v>
      </c>
      <c r="BA25" t="s">
        <v>327</v>
      </c>
      <c r="BB25">
        <v>540.98</v>
      </c>
      <c r="BC25">
        <f t="shared" si="34"/>
        <v>371.05999999999995</v>
      </c>
      <c r="BD25">
        <f t="shared" si="35"/>
        <v>0.47416828711093878</v>
      </c>
      <c r="BE25">
        <f t="shared" si="36"/>
        <v>0.86363602954687446</v>
      </c>
      <c r="BF25">
        <f t="shared" si="37"/>
        <v>0.89510648372806656</v>
      </c>
      <c r="BG25">
        <f t="shared" si="38"/>
        <v>0.92281361838273845</v>
      </c>
      <c r="BH25">
        <f t="shared" si="39"/>
        <v>1400.00766666667</v>
      </c>
      <c r="BI25">
        <f t="shared" si="40"/>
        <v>1180.1911418532177</v>
      </c>
      <c r="BJ25">
        <f t="shared" si="41"/>
        <v>0.84298905638365429</v>
      </c>
      <c r="BK25">
        <f t="shared" si="42"/>
        <v>0.19597811276730859</v>
      </c>
      <c r="BL25">
        <v>6</v>
      </c>
      <c r="BM25">
        <v>0.5</v>
      </c>
      <c r="BN25" t="s">
        <v>290</v>
      </c>
      <c r="BO25">
        <v>2</v>
      </c>
      <c r="BP25">
        <v>1608150347.25</v>
      </c>
      <c r="BQ25">
        <v>500.78333333333302</v>
      </c>
      <c r="BR25">
        <v>512.21076666666704</v>
      </c>
      <c r="BS25">
        <v>15.28458</v>
      </c>
      <c r="BT25">
        <v>14.0733366666667</v>
      </c>
      <c r="BU25">
        <v>496.993333333333</v>
      </c>
      <c r="BV25">
        <v>15.27758</v>
      </c>
      <c r="BW25">
        <v>500.00176666666698</v>
      </c>
      <c r="BX25">
        <v>102.147133333333</v>
      </c>
      <c r="BY25">
        <v>9.99652766666667E-2</v>
      </c>
      <c r="BZ25">
        <v>27.9952166666667</v>
      </c>
      <c r="CA25">
        <v>28.694586666666702</v>
      </c>
      <c r="CB25">
        <v>999.9</v>
      </c>
      <c r="CC25">
        <v>0</v>
      </c>
      <c r="CD25">
        <v>0</v>
      </c>
      <c r="CE25">
        <v>10007.838</v>
      </c>
      <c r="CF25">
        <v>0</v>
      </c>
      <c r="CG25">
        <v>483.08536666666703</v>
      </c>
      <c r="CH25">
        <v>1400.00766666667</v>
      </c>
      <c r="CI25">
        <v>0.90000760000000002</v>
      </c>
      <c r="CJ25">
        <v>9.9992399999999995E-2</v>
      </c>
      <c r="CK25">
        <v>0</v>
      </c>
      <c r="CL25">
        <v>736.11913333333302</v>
      </c>
      <c r="CM25">
        <v>4.9993800000000004</v>
      </c>
      <c r="CN25">
        <v>10502.0766666667</v>
      </c>
      <c r="CO25">
        <v>11164.42</v>
      </c>
      <c r="CP25">
        <v>48.811999999999998</v>
      </c>
      <c r="CQ25">
        <v>50.941200000000002</v>
      </c>
      <c r="CR25">
        <v>49.724800000000002</v>
      </c>
      <c r="CS25">
        <v>50.686999999999998</v>
      </c>
      <c r="CT25">
        <v>50.311999999999998</v>
      </c>
      <c r="CU25">
        <v>1255.51766666667</v>
      </c>
      <c r="CV25">
        <v>139.49</v>
      </c>
      <c r="CW25">
        <v>0</v>
      </c>
      <c r="CX25">
        <v>116.39999985694899</v>
      </c>
      <c r="CY25">
        <v>0</v>
      </c>
      <c r="CZ25">
        <v>736.09511538461504</v>
      </c>
      <c r="DA25">
        <v>-0.31873504299401201</v>
      </c>
      <c r="DB25">
        <v>-15.411965764816101</v>
      </c>
      <c r="DC25">
        <v>10501.8923076923</v>
      </c>
      <c r="DD25">
        <v>15</v>
      </c>
      <c r="DE25">
        <v>1608150380</v>
      </c>
      <c r="DF25" t="s">
        <v>328</v>
      </c>
      <c r="DG25">
        <v>1608150380</v>
      </c>
      <c r="DH25">
        <v>1608150377</v>
      </c>
      <c r="DI25">
        <v>15</v>
      </c>
      <c r="DJ25">
        <v>0.88200000000000001</v>
      </c>
      <c r="DK25">
        <v>8.9999999999999993E-3</v>
      </c>
      <c r="DL25">
        <v>3.79</v>
      </c>
      <c r="DM25">
        <v>7.0000000000000001E-3</v>
      </c>
      <c r="DN25">
        <v>512</v>
      </c>
      <c r="DO25">
        <v>14</v>
      </c>
      <c r="DP25">
        <v>0.15</v>
      </c>
      <c r="DQ25">
        <v>0.05</v>
      </c>
      <c r="DR25">
        <v>9.7547630781655705</v>
      </c>
      <c r="DS25">
        <v>-9.9886855033719302E-2</v>
      </c>
      <c r="DT25">
        <v>2.46081916326337E-2</v>
      </c>
      <c r="DU25">
        <v>1</v>
      </c>
      <c r="DV25">
        <v>-12.315996774193501</v>
      </c>
      <c r="DW25">
        <v>0.15496451612906101</v>
      </c>
      <c r="DX25">
        <v>2.9959956973471102E-2</v>
      </c>
      <c r="DY25">
        <v>1</v>
      </c>
      <c r="DZ25">
        <v>1.2032390322580599</v>
      </c>
      <c r="EA25">
        <v>-6.3067741935486393E-2</v>
      </c>
      <c r="EB25">
        <v>4.7294556427118304E-3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3.79</v>
      </c>
      <c r="EJ25">
        <v>7.0000000000000001E-3</v>
      </c>
      <c r="EK25">
        <v>2.9083190476190599</v>
      </c>
      <c r="EL25">
        <v>0</v>
      </c>
      <c r="EM25">
        <v>0</v>
      </c>
      <c r="EN25">
        <v>0</v>
      </c>
      <c r="EO25">
        <v>-1.8099999999971999E-3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10.1</v>
      </c>
      <c r="EX25">
        <v>10.1</v>
      </c>
      <c r="EY25">
        <v>2</v>
      </c>
      <c r="EZ25">
        <v>494.529</v>
      </c>
      <c r="FA25">
        <v>517.16399999999999</v>
      </c>
      <c r="FB25">
        <v>24.477599999999999</v>
      </c>
      <c r="FC25">
        <v>32.678199999999997</v>
      </c>
      <c r="FD25">
        <v>30</v>
      </c>
      <c r="FE25">
        <v>32.535899999999998</v>
      </c>
      <c r="FF25">
        <v>32.580199999999998</v>
      </c>
      <c r="FG25">
        <v>25.3032</v>
      </c>
      <c r="FH25">
        <v>0</v>
      </c>
      <c r="FI25">
        <v>100</v>
      </c>
      <c r="FJ25">
        <v>24.478300000000001</v>
      </c>
      <c r="FK25">
        <v>512.17499999999995</v>
      </c>
      <c r="FL25">
        <v>15.362</v>
      </c>
      <c r="FM25">
        <v>100.923</v>
      </c>
      <c r="FN25">
        <v>100.431</v>
      </c>
    </row>
    <row r="26" spans="1:170" x14ac:dyDescent="0.25">
      <c r="A26">
        <v>10</v>
      </c>
      <c r="B26">
        <v>1608150501</v>
      </c>
      <c r="C26">
        <v>959</v>
      </c>
      <c r="D26" t="s">
        <v>329</v>
      </c>
      <c r="E26" t="s">
        <v>330</v>
      </c>
      <c r="F26" t="s">
        <v>285</v>
      </c>
      <c r="G26" t="s">
        <v>286</v>
      </c>
      <c r="H26">
        <v>1608150493</v>
      </c>
      <c r="I26">
        <f t="shared" si="0"/>
        <v>8.9936289126554066E-4</v>
      </c>
      <c r="J26">
        <f t="shared" si="1"/>
        <v>10.262070897232677</v>
      </c>
      <c r="K26">
        <f t="shared" si="2"/>
        <v>599.91932258064503</v>
      </c>
      <c r="L26">
        <f t="shared" si="3"/>
        <v>153.82261472263212</v>
      </c>
      <c r="M26">
        <f t="shared" si="4"/>
        <v>15.726243776860899</v>
      </c>
      <c r="N26">
        <f t="shared" si="5"/>
        <v>61.333488124385447</v>
      </c>
      <c r="O26">
        <f t="shared" si="6"/>
        <v>3.8255494713969308E-2</v>
      </c>
      <c r="P26">
        <f t="shared" si="7"/>
        <v>2.9657320956688582</v>
      </c>
      <c r="Q26">
        <f t="shared" si="8"/>
        <v>3.798345255842786E-2</v>
      </c>
      <c r="R26">
        <f t="shared" si="9"/>
        <v>2.3763938344524685E-2</v>
      </c>
      <c r="S26">
        <f t="shared" si="10"/>
        <v>231.28656792135988</v>
      </c>
      <c r="T26">
        <f t="shared" si="11"/>
        <v>29.118879313780184</v>
      </c>
      <c r="U26">
        <f t="shared" si="12"/>
        <v>28.550180645161301</v>
      </c>
      <c r="V26">
        <f t="shared" si="13"/>
        <v>3.9182704077328023</v>
      </c>
      <c r="W26">
        <f t="shared" si="14"/>
        <v>41.166651223155775</v>
      </c>
      <c r="X26">
        <f t="shared" si="15"/>
        <v>1.562431407240082</v>
      </c>
      <c r="Y26">
        <f t="shared" si="16"/>
        <v>3.7953813604377711</v>
      </c>
      <c r="Z26">
        <f t="shared" si="17"/>
        <v>2.3558390004927201</v>
      </c>
      <c r="AA26">
        <f t="shared" si="18"/>
        <v>-39.66190350481034</v>
      </c>
      <c r="AB26">
        <f t="shared" si="19"/>
        <v>-87.576115840947409</v>
      </c>
      <c r="AC26">
        <f t="shared" si="20"/>
        <v>-6.4544657271575598</v>
      </c>
      <c r="AD26">
        <f t="shared" si="21"/>
        <v>97.594082848444572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53797.082089614581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737.69884000000002</v>
      </c>
      <c r="AR26">
        <v>930.04</v>
      </c>
      <c r="AS26">
        <f t="shared" si="27"/>
        <v>0.20680955657821165</v>
      </c>
      <c r="AT26">
        <v>0.5</v>
      </c>
      <c r="AU26">
        <f t="shared" si="28"/>
        <v>1180.1641460503238</v>
      </c>
      <c r="AV26">
        <f t="shared" si="29"/>
        <v>10.262070897232677</v>
      </c>
      <c r="AW26">
        <f t="shared" si="30"/>
        <v>122.03461186708563</v>
      </c>
      <c r="AX26">
        <f t="shared" si="31"/>
        <v>0.42003569738935959</v>
      </c>
      <c r="AY26">
        <f t="shared" si="32"/>
        <v>9.1850090627873353E-3</v>
      </c>
      <c r="AZ26">
        <f t="shared" si="33"/>
        <v>2.5074620446432414</v>
      </c>
      <c r="BA26" t="s">
        <v>332</v>
      </c>
      <c r="BB26">
        <v>539.39</v>
      </c>
      <c r="BC26">
        <f t="shared" si="34"/>
        <v>390.65</v>
      </c>
      <c r="BD26">
        <f t="shared" si="35"/>
        <v>0.49236185844105967</v>
      </c>
      <c r="BE26">
        <f t="shared" si="36"/>
        <v>0.85652057340350896</v>
      </c>
      <c r="BF26">
        <f t="shared" si="37"/>
        <v>0.89643177548649788</v>
      </c>
      <c r="BG26">
        <f t="shared" si="38"/>
        <v>0.91574537906302933</v>
      </c>
      <c r="BH26">
        <f t="shared" si="39"/>
        <v>1399.97548387097</v>
      </c>
      <c r="BI26">
        <f t="shared" si="40"/>
        <v>1180.1641460503238</v>
      </c>
      <c r="BJ26">
        <f t="shared" si="41"/>
        <v>0.84298915205796177</v>
      </c>
      <c r="BK26">
        <f t="shared" si="42"/>
        <v>0.19597830411592382</v>
      </c>
      <c r="BL26">
        <v>6</v>
      </c>
      <c r="BM26">
        <v>0.5</v>
      </c>
      <c r="BN26" t="s">
        <v>290</v>
      </c>
      <c r="BO26">
        <v>2</v>
      </c>
      <c r="BP26">
        <v>1608150493</v>
      </c>
      <c r="BQ26">
        <v>599.91932258064503</v>
      </c>
      <c r="BR26">
        <v>612.88106451612896</v>
      </c>
      <c r="BS26">
        <v>15.282561290322599</v>
      </c>
      <c r="BT26">
        <v>14.219835483871</v>
      </c>
      <c r="BU26">
        <v>596.12906451612901</v>
      </c>
      <c r="BV26">
        <v>15.2754612903226</v>
      </c>
      <c r="BW26">
        <v>500.007612903226</v>
      </c>
      <c r="BX26">
        <v>102.136225806452</v>
      </c>
      <c r="BY26">
        <v>0.100001325806452</v>
      </c>
      <c r="BZ26">
        <v>28.002448387096798</v>
      </c>
      <c r="CA26">
        <v>28.550180645161301</v>
      </c>
      <c r="CB26">
        <v>999.9</v>
      </c>
      <c r="CC26">
        <v>0</v>
      </c>
      <c r="CD26">
        <v>0</v>
      </c>
      <c r="CE26">
        <v>9994.2277419354796</v>
      </c>
      <c r="CF26">
        <v>0</v>
      </c>
      <c r="CG26">
        <v>565.185967741936</v>
      </c>
      <c r="CH26">
        <v>1399.97548387097</v>
      </c>
      <c r="CI26">
        <v>0.90000222580645195</v>
      </c>
      <c r="CJ26">
        <v>9.9997774193548397E-2</v>
      </c>
      <c r="CK26">
        <v>0</v>
      </c>
      <c r="CL26">
        <v>737.67993548387096</v>
      </c>
      <c r="CM26">
        <v>4.9993800000000004</v>
      </c>
      <c r="CN26">
        <v>10515.8129032258</v>
      </c>
      <c r="CO26">
        <v>11164.1387096774</v>
      </c>
      <c r="CP26">
        <v>48.75</v>
      </c>
      <c r="CQ26">
        <v>50.929000000000002</v>
      </c>
      <c r="CR26">
        <v>49.646999999999998</v>
      </c>
      <c r="CS26">
        <v>50.683</v>
      </c>
      <c r="CT26">
        <v>50.25</v>
      </c>
      <c r="CU26">
        <v>1255.48451612903</v>
      </c>
      <c r="CV26">
        <v>139.49129032258099</v>
      </c>
      <c r="CW26">
        <v>0</v>
      </c>
      <c r="CX26">
        <v>145.299999952316</v>
      </c>
      <c r="CY26">
        <v>0</v>
      </c>
      <c r="CZ26">
        <v>737.69884000000002</v>
      </c>
      <c r="DA26">
        <v>0.124461537362241</v>
      </c>
      <c r="DB26">
        <v>-12.300000018705999</v>
      </c>
      <c r="DC26">
        <v>10515.7</v>
      </c>
      <c r="DD26">
        <v>15</v>
      </c>
      <c r="DE26">
        <v>1608150380</v>
      </c>
      <c r="DF26" t="s">
        <v>328</v>
      </c>
      <c r="DG26">
        <v>1608150380</v>
      </c>
      <c r="DH26">
        <v>1608150377</v>
      </c>
      <c r="DI26">
        <v>15</v>
      </c>
      <c r="DJ26">
        <v>0.88200000000000001</v>
      </c>
      <c r="DK26">
        <v>8.9999999999999993E-3</v>
      </c>
      <c r="DL26">
        <v>3.79</v>
      </c>
      <c r="DM26">
        <v>7.0000000000000001E-3</v>
      </c>
      <c r="DN26">
        <v>512</v>
      </c>
      <c r="DO26">
        <v>14</v>
      </c>
      <c r="DP26">
        <v>0.15</v>
      </c>
      <c r="DQ26">
        <v>0.05</v>
      </c>
      <c r="DR26">
        <v>10.263152382617999</v>
      </c>
      <c r="DS26">
        <v>-0.50022657844937501</v>
      </c>
      <c r="DT26">
        <v>5.1942953170053797E-2</v>
      </c>
      <c r="DU26">
        <v>0</v>
      </c>
      <c r="DV26">
        <v>-12.964529032258101</v>
      </c>
      <c r="DW26">
        <v>0.53093709677427803</v>
      </c>
      <c r="DX26">
        <v>6.2191002323738198E-2</v>
      </c>
      <c r="DY26">
        <v>0</v>
      </c>
      <c r="DZ26">
        <v>1.06301064516129</v>
      </c>
      <c r="EA26">
        <v>-3.2744032258069801E-2</v>
      </c>
      <c r="EB26">
        <v>2.4941065185156699E-3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3.79</v>
      </c>
      <c r="EJ26">
        <v>7.1000000000000004E-3</v>
      </c>
      <c r="EK26">
        <v>3.79014999999987</v>
      </c>
      <c r="EL26">
        <v>0</v>
      </c>
      <c r="EM26">
        <v>0</v>
      </c>
      <c r="EN26">
        <v>0</v>
      </c>
      <c r="EO26">
        <v>7.1050000000010298E-3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</v>
      </c>
      <c r="EX26">
        <v>2.1</v>
      </c>
      <c r="EY26">
        <v>2</v>
      </c>
      <c r="EZ26">
        <v>494.25799999999998</v>
      </c>
      <c r="FA26">
        <v>517.15499999999997</v>
      </c>
      <c r="FB26">
        <v>24.393799999999999</v>
      </c>
      <c r="FC26">
        <v>32.613</v>
      </c>
      <c r="FD26">
        <v>29.9999</v>
      </c>
      <c r="FE26">
        <v>32.472099999999998</v>
      </c>
      <c r="FF26">
        <v>32.516599999999997</v>
      </c>
      <c r="FG26">
        <v>29.237400000000001</v>
      </c>
      <c r="FH26">
        <v>0</v>
      </c>
      <c r="FI26">
        <v>100</v>
      </c>
      <c r="FJ26">
        <v>24.392700000000001</v>
      </c>
      <c r="FK26">
        <v>612.83500000000004</v>
      </c>
      <c r="FL26">
        <v>15.362</v>
      </c>
      <c r="FM26">
        <v>100.934</v>
      </c>
      <c r="FN26">
        <v>100.44</v>
      </c>
    </row>
    <row r="27" spans="1:170" x14ac:dyDescent="0.25">
      <c r="A27">
        <v>11</v>
      </c>
      <c r="B27">
        <v>1608150618</v>
      </c>
      <c r="C27">
        <v>1076</v>
      </c>
      <c r="D27" t="s">
        <v>333</v>
      </c>
      <c r="E27" t="s">
        <v>334</v>
      </c>
      <c r="F27" t="s">
        <v>285</v>
      </c>
      <c r="G27" t="s">
        <v>286</v>
      </c>
      <c r="H27">
        <v>1608150610.25</v>
      </c>
      <c r="I27">
        <f t="shared" si="0"/>
        <v>8.0512528531169534E-4</v>
      </c>
      <c r="J27">
        <f t="shared" si="1"/>
        <v>11.156815742925136</v>
      </c>
      <c r="K27">
        <f t="shared" si="2"/>
        <v>699.90679999999998</v>
      </c>
      <c r="L27">
        <f t="shared" si="3"/>
        <v>157.08490061063165</v>
      </c>
      <c r="M27">
        <f t="shared" si="4"/>
        <v>16.059253789988873</v>
      </c>
      <c r="N27">
        <f t="shared" si="5"/>
        <v>71.553541345133283</v>
      </c>
      <c r="O27">
        <f t="shared" si="6"/>
        <v>3.4087397176592767E-2</v>
      </c>
      <c r="P27">
        <f t="shared" si="7"/>
        <v>2.9681632201531132</v>
      </c>
      <c r="Q27">
        <f t="shared" si="8"/>
        <v>3.3871400974022643E-2</v>
      </c>
      <c r="R27">
        <f t="shared" si="9"/>
        <v>2.1188917763995348E-2</v>
      </c>
      <c r="S27">
        <f t="shared" si="10"/>
        <v>231.29228733697624</v>
      </c>
      <c r="T27">
        <f t="shared" si="11"/>
        <v>29.142286557096565</v>
      </c>
      <c r="U27">
        <f t="shared" si="12"/>
        <v>28.57526</v>
      </c>
      <c r="V27">
        <f t="shared" si="13"/>
        <v>3.9239793365179563</v>
      </c>
      <c r="W27">
        <f t="shared" si="14"/>
        <v>41.077793357801283</v>
      </c>
      <c r="X27">
        <f t="shared" si="15"/>
        <v>1.5590617855577396</v>
      </c>
      <c r="Y27">
        <f t="shared" si="16"/>
        <v>3.7953883549142753</v>
      </c>
      <c r="Z27">
        <f t="shared" si="17"/>
        <v>2.3649175509602167</v>
      </c>
      <c r="AA27">
        <f t="shared" si="18"/>
        <v>-35.506025082245763</v>
      </c>
      <c r="AB27">
        <f t="shared" si="19"/>
        <v>-91.656035380349408</v>
      </c>
      <c r="AC27">
        <f t="shared" si="20"/>
        <v>-6.7504722206900434</v>
      </c>
      <c r="AD27">
        <f t="shared" si="21"/>
        <v>97.379754653691009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53868.095235446817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741.03719999999998</v>
      </c>
      <c r="AR27">
        <v>942.47</v>
      </c>
      <c r="AS27">
        <f t="shared" si="27"/>
        <v>0.21372860674610339</v>
      </c>
      <c r="AT27">
        <v>0.5</v>
      </c>
      <c r="AU27">
        <f t="shared" si="28"/>
        <v>1180.1932518532785</v>
      </c>
      <c r="AV27">
        <f t="shared" si="29"/>
        <v>11.156815742925136</v>
      </c>
      <c r="AW27">
        <f t="shared" si="30"/>
        <v>126.12052970487716</v>
      </c>
      <c r="AX27">
        <f t="shared" si="31"/>
        <v>0.4235254172546607</v>
      </c>
      <c r="AY27">
        <f t="shared" si="32"/>
        <v>9.9429167251332481E-3</v>
      </c>
      <c r="AZ27">
        <f t="shared" si="33"/>
        <v>2.4612030091143482</v>
      </c>
      <c r="BA27" t="s">
        <v>336</v>
      </c>
      <c r="BB27">
        <v>543.30999999999995</v>
      </c>
      <c r="BC27">
        <f t="shared" si="34"/>
        <v>399.16000000000008</v>
      </c>
      <c r="BD27">
        <f t="shared" si="35"/>
        <v>0.50464174767010728</v>
      </c>
      <c r="BE27">
        <f t="shared" si="36"/>
        <v>0.85318360876425725</v>
      </c>
      <c r="BF27">
        <f t="shared" si="37"/>
        <v>0.88739622692660869</v>
      </c>
      <c r="BG27">
        <f t="shared" si="38"/>
        <v>0.91086436713280783</v>
      </c>
      <c r="BH27">
        <f t="shared" si="39"/>
        <v>1400.01</v>
      </c>
      <c r="BI27">
        <f t="shared" si="40"/>
        <v>1180.1932518532785</v>
      </c>
      <c r="BJ27">
        <f t="shared" si="41"/>
        <v>0.84298915854406642</v>
      </c>
      <c r="BK27">
        <f t="shared" si="42"/>
        <v>0.19597831708813268</v>
      </c>
      <c r="BL27">
        <v>6</v>
      </c>
      <c r="BM27">
        <v>0.5</v>
      </c>
      <c r="BN27" t="s">
        <v>290</v>
      </c>
      <c r="BO27">
        <v>2</v>
      </c>
      <c r="BP27">
        <v>1608150610.25</v>
      </c>
      <c r="BQ27">
        <v>699.90679999999998</v>
      </c>
      <c r="BR27">
        <v>713.971</v>
      </c>
      <c r="BS27">
        <v>15.25009</v>
      </c>
      <c r="BT27">
        <v>14.298686666666701</v>
      </c>
      <c r="BU27">
        <v>696.11656666666704</v>
      </c>
      <c r="BV27">
        <v>15.242990000000001</v>
      </c>
      <c r="BW27">
        <v>500.00689999999997</v>
      </c>
      <c r="BX27">
        <v>102.133</v>
      </c>
      <c r="BY27">
        <v>9.9956366666666699E-2</v>
      </c>
      <c r="BZ27">
        <v>28.002479999999998</v>
      </c>
      <c r="CA27">
        <v>28.57526</v>
      </c>
      <c r="CB27">
        <v>999.9</v>
      </c>
      <c r="CC27">
        <v>0</v>
      </c>
      <c r="CD27">
        <v>0</v>
      </c>
      <c r="CE27">
        <v>10008.314</v>
      </c>
      <c r="CF27">
        <v>0</v>
      </c>
      <c r="CG27">
        <v>496.71603333333297</v>
      </c>
      <c r="CH27">
        <v>1400.01</v>
      </c>
      <c r="CI27">
        <v>0.90000270000000004</v>
      </c>
      <c r="CJ27">
        <v>9.9997299999999997E-2</v>
      </c>
      <c r="CK27">
        <v>0</v>
      </c>
      <c r="CL27">
        <v>741.01246666666702</v>
      </c>
      <c r="CM27">
        <v>4.9993800000000004</v>
      </c>
      <c r="CN27">
        <v>10556.15</v>
      </c>
      <c r="CO27">
        <v>11164.4233333333</v>
      </c>
      <c r="CP27">
        <v>48.75</v>
      </c>
      <c r="CQ27">
        <v>50.936999999999998</v>
      </c>
      <c r="CR27">
        <v>49.668399999999998</v>
      </c>
      <c r="CS27">
        <v>50.686999999999998</v>
      </c>
      <c r="CT27">
        <v>50.25</v>
      </c>
      <c r="CU27">
        <v>1255.5150000000001</v>
      </c>
      <c r="CV27">
        <v>139.495</v>
      </c>
      <c r="CW27">
        <v>0</v>
      </c>
      <c r="CX27">
        <v>116.59999990463299</v>
      </c>
      <c r="CY27">
        <v>0</v>
      </c>
      <c r="CZ27">
        <v>741.03719999999998</v>
      </c>
      <c r="DA27">
        <v>-0.35838460056646798</v>
      </c>
      <c r="DB27">
        <v>-21.269230757166099</v>
      </c>
      <c r="DC27">
        <v>10555.928</v>
      </c>
      <c r="DD27">
        <v>15</v>
      </c>
      <c r="DE27">
        <v>1608150380</v>
      </c>
      <c r="DF27" t="s">
        <v>328</v>
      </c>
      <c r="DG27">
        <v>1608150380</v>
      </c>
      <c r="DH27">
        <v>1608150377</v>
      </c>
      <c r="DI27">
        <v>15</v>
      </c>
      <c r="DJ27">
        <v>0.88200000000000001</v>
      </c>
      <c r="DK27">
        <v>8.9999999999999993E-3</v>
      </c>
      <c r="DL27">
        <v>3.79</v>
      </c>
      <c r="DM27">
        <v>7.0000000000000001E-3</v>
      </c>
      <c r="DN27">
        <v>512</v>
      </c>
      <c r="DO27">
        <v>14</v>
      </c>
      <c r="DP27">
        <v>0.15</v>
      </c>
      <c r="DQ27">
        <v>0.05</v>
      </c>
      <c r="DR27">
        <v>11.1630109629501</v>
      </c>
      <c r="DS27">
        <v>-8.9488324545304407E-2</v>
      </c>
      <c r="DT27">
        <v>3.0205444773147599E-2</v>
      </c>
      <c r="DU27">
        <v>1</v>
      </c>
      <c r="DV27">
        <v>-14.069948387096799</v>
      </c>
      <c r="DW27">
        <v>0.17818064516132401</v>
      </c>
      <c r="DX27">
        <v>3.7786751996311999E-2</v>
      </c>
      <c r="DY27">
        <v>1</v>
      </c>
      <c r="DZ27">
        <v>0.95200906451612899</v>
      </c>
      <c r="EA27">
        <v>-4.17389032258077E-2</v>
      </c>
      <c r="EB27">
        <v>3.2194234600612299E-3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3.7909999999999999</v>
      </c>
      <c r="EJ27">
        <v>7.1000000000000004E-3</v>
      </c>
      <c r="EK27">
        <v>3.79014999999987</v>
      </c>
      <c r="EL27">
        <v>0</v>
      </c>
      <c r="EM27">
        <v>0</v>
      </c>
      <c r="EN27">
        <v>0</v>
      </c>
      <c r="EO27">
        <v>7.1050000000010298E-3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</v>
      </c>
      <c r="EX27">
        <v>4</v>
      </c>
      <c r="EY27">
        <v>2</v>
      </c>
      <c r="EZ27">
        <v>494.32</v>
      </c>
      <c r="FA27">
        <v>517.09699999999998</v>
      </c>
      <c r="FB27">
        <v>24.3416</v>
      </c>
      <c r="FC27">
        <v>32.614600000000003</v>
      </c>
      <c r="FD27">
        <v>30.0001</v>
      </c>
      <c r="FE27">
        <v>32.463500000000003</v>
      </c>
      <c r="FF27">
        <v>32.509700000000002</v>
      </c>
      <c r="FG27">
        <v>33.070999999999998</v>
      </c>
      <c r="FH27">
        <v>0</v>
      </c>
      <c r="FI27">
        <v>100</v>
      </c>
      <c r="FJ27">
        <v>24.345099999999999</v>
      </c>
      <c r="FK27">
        <v>713.88499999999999</v>
      </c>
      <c r="FL27">
        <v>15.26</v>
      </c>
      <c r="FM27">
        <v>100.93</v>
      </c>
      <c r="FN27">
        <v>100.435</v>
      </c>
    </row>
    <row r="28" spans="1:170" x14ac:dyDescent="0.25">
      <c r="A28">
        <v>12</v>
      </c>
      <c r="B28">
        <v>1608150724</v>
      </c>
      <c r="C28">
        <v>1182</v>
      </c>
      <c r="D28" t="s">
        <v>337</v>
      </c>
      <c r="E28" t="s">
        <v>338</v>
      </c>
      <c r="F28" t="s">
        <v>285</v>
      </c>
      <c r="G28" t="s">
        <v>286</v>
      </c>
      <c r="H28">
        <v>1608150716.25</v>
      </c>
      <c r="I28">
        <f t="shared" si="0"/>
        <v>7.5929649802702914E-4</v>
      </c>
      <c r="J28">
        <f t="shared" si="1"/>
        <v>12.161822914846889</v>
      </c>
      <c r="K28">
        <f t="shared" si="2"/>
        <v>799.75360000000001</v>
      </c>
      <c r="L28">
        <f t="shared" si="3"/>
        <v>169.89831503894524</v>
      </c>
      <c r="M28">
        <f t="shared" si="4"/>
        <v>17.367262661426146</v>
      </c>
      <c r="N28">
        <f t="shared" si="5"/>
        <v>81.752022275425688</v>
      </c>
      <c r="O28">
        <f t="shared" si="6"/>
        <v>3.1992662139770464E-2</v>
      </c>
      <c r="P28">
        <f t="shared" si="7"/>
        <v>2.9659149825156117</v>
      </c>
      <c r="Q28">
        <f t="shared" si="8"/>
        <v>3.1802173658508605E-2</v>
      </c>
      <c r="R28">
        <f t="shared" si="9"/>
        <v>1.9893378472356199E-2</v>
      </c>
      <c r="S28">
        <f t="shared" si="10"/>
        <v>231.29142317358728</v>
      </c>
      <c r="T28">
        <f t="shared" si="11"/>
        <v>29.136012098567239</v>
      </c>
      <c r="U28">
        <f t="shared" si="12"/>
        <v>28.5964733333333</v>
      </c>
      <c r="V28">
        <f t="shared" si="13"/>
        <v>3.9288138871042166</v>
      </c>
      <c r="W28">
        <f t="shared" si="14"/>
        <v>40.980537619505988</v>
      </c>
      <c r="X28">
        <f t="shared" si="15"/>
        <v>1.5536610138298121</v>
      </c>
      <c r="Y28">
        <f t="shared" si="16"/>
        <v>3.791216767957426</v>
      </c>
      <c r="Z28">
        <f t="shared" si="17"/>
        <v>2.3751528732744047</v>
      </c>
      <c r="AA28">
        <f t="shared" si="18"/>
        <v>-33.484975562991984</v>
      </c>
      <c r="AB28">
        <f t="shared" si="19"/>
        <v>-97.994805661514235</v>
      </c>
      <c r="AC28">
        <f t="shared" si="20"/>
        <v>-7.2228793739202564</v>
      </c>
      <c r="AD28">
        <f t="shared" si="21"/>
        <v>92.5887625751608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53805.476978746803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743.60526923076895</v>
      </c>
      <c r="AR28">
        <v>952.91</v>
      </c>
      <c r="AS28">
        <f t="shared" si="27"/>
        <v>0.21964795286987338</v>
      </c>
      <c r="AT28">
        <v>0.5</v>
      </c>
      <c r="AU28">
        <f t="shared" si="28"/>
        <v>1180.1897718532305</v>
      </c>
      <c r="AV28">
        <f t="shared" si="29"/>
        <v>12.161822914846889</v>
      </c>
      <c r="AW28">
        <f t="shared" si="30"/>
        <v>129.61313369276249</v>
      </c>
      <c r="AX28">
        <f t="shared" si="31"/>
        <v>0.42887575951558904</v>
      </c>
      <c r="AY28">
        <f t="shared" si="32"/>
        <v>1.0794510085152149E-2</v>
      </c>
      <c r="AZ28">
        <f t="shared" si="33"/>
        <v>2.4232823666453287</v>
      </c>
      <c r="BA28" t="s">
        <v>340</v>
      </c>
      <c r="BB28">
        <v>544.23</v>
      </c>
      <c r="BC28">
        <f t="shared" si="34"/>
        <v>408.67999999999995</v>
      </c>
      <c r="BD28">
        <f t="shared" si="35"/>
        <v>0.51214821074980676</v>
      </c>
      <c r="BE28">
        <f t="shared" si="36"/>
        <v>0.84963114226318603</v>
      </c>
      <c r="BF28">
        <f t="shared" si="37"/>
        <v>0.88153147607585047</v>
      </c>
      <c r="BG28">
        <f t="shared" si="38"/>
        <v>0.90676478832737673</v>
      </c>
      <c r="BH28">
        <f t="shared" si="39"/>
        <v>1400.0060000000001</v>
      </c>
      <c r="BI28">
        <f t="shared" si="40"/>
        <v>1180.1897718532305</v>
      </c>
      <c r="BJ28">
        <f t="shared" si="41"/>
        <v>0.84298908137053008</v>
      </c>
      <c r="BK28">
        <f t="shared" si="42"/>
        <v>0.19597816274106034</v>
      </c>
      <c r="BL28">
        <v>6</v>
      </c>
      <c r="BM28">
        <v>0.5</v>
      </c>
      <c r="BN28" t="s">
        <v>290</v>
      </c>
      <c r="BO28">
        <v>2</v>
      </c>
      <c r="BP28">
        <v>1608150716.25</v>
      </c>
      <c r="BQ28">
        <v>799.75360000000001</v>
      </c>
      <c r="BR28">
        <v>815.075966666667</v>
      </c>
      <c r="BS28">
        <v>15.1989633333333</v>
      </c>
      <c r="BT28">
        <v>14.301686666666701</v>
      </c>
      <c r="BU28">
        <v>795.96336666666696</v>
      </c>
      <c r="BV28">
        <v>15.1918633333333</v>
      </c>
      <c r="BW28">
        <v>500.017</v>
      </c>
      <c r="BX28">
        <v>102.121433333333</v>
      </c>
      <c r="BY28">
        <v>0.100078736666667</v>
      </c>
      <c r="BZ28">
        <v>27.983616666666698</v>
      </c>
      <c r="CA28">
        <v>28.5964733333333</v>
      </c>
      <c r="CB28">
        <v>999.9</v>
      </c>
      <c r="CC28">
        <v>0</v>
      </c>
      <c r="CD28">
        <v>0</v>
      </c>
      <c r="CE28">
        <v>9996.7109999999993</v>
      </c>
      <c r="CF28">
        <v>0</v>
      </c>
      <c r="CG28">
        <v>588.55006666666702</v>
      </c>
      <c r="CH28">
        <v>1400.0060000000001</v>
      </c>
      <c r="CI28">
        <v>0.90000619999999998</v>
      </c>
      <c r="CJ28">
        <v>9.9993799999999994E-2</v>
      </c>
      <c r="CK28">
        <v>0</v>
      </c>
      <c r="CL28">
        <v>743.61963333333301</v>
      </c>
      <c r="CM28">
        <v>4.9993800000000004</v>
      </c>
      <c r="CN28">
        <v>10592.43</v>
      </c>
      <c r="CO28">
        <v>11164.3966666667</v>
      </c>
      <c r="CP28">
        <v>48.807866666666598</v>
      </c>
      <c r="CQ28">
        <v>50.936999999999998</v>
      </c>
      <c r="CR28">
        <v>49.686999999999998</v>
      </c>
      <c r="CS28">
        <v>50.695399999999999</v>
      </c>
      <c r="CT28">
        <v>50.311999999999998</v>
      </c>
      <c r="CU28">
        <v>1255.5150000000001</v>
      </c>
      <c r="CV28">
        <v>139.49100000000001</v>
      </c>
      <c r="CW28">
        <v>0</v>
      </c>
      <c r="CX28">
        <v>105.200000047684</v>
      </c>
      <c r="CY28">
        <v>0</v>
      </c>
      <c r="CZ28">
        <v>743.60526923076895</v>
      </c>
      <c r="DA28">
        <v>-1.4115213616217801</v>
      </c>
      <c r="DB28">
        <v>-10.7316239306897</v>
      </c>
      <c r="DC28">
        <v>10592.365384615399</v>
      </c>
      <c r="DD28">
        <v>15</v>
      </c>
      <c r="DE28">
        <v>1608150380</v>
      </c>
      <c r="DF28" t="s">
        <v>328</v>
      </c>
      <c r="DG28">
        <v>1608150380</v>
      </c>
      <c r="DH28">
        <v>1608150377</v>
      </c>
      <c r="DI28">
        <v>15</v>
      </c>
      <c r="DJ28">
        <v>0.88200000000000001</v>
      </c>
      <c r="DK28">
        <v>8.9999999999999993E-3</v>
      </c>
      <c r="DL28">
        <v>3.79</v>
      </c>
      <c r="DM28">
        <v>7.0000000000000001E-3</v>
      </c>
      <c r="DN28">
        <v>512</v>
      </c>
      <c r="DO28">
        <v>14</v>
      </c>
      <c r="DP28">
        <v>0.15</v>
      </c>
      <c r="DQ28">
        <v>0.05</v>
      </c>
      <c r="DR28">
        <v>12.166164854963601</v>
      </c>
      <c r="DS28">
        <v>-7.6468257705155293E-2</v>
      </c>
      <c r="DT28">
        <v>5.1724937205773501E-2</v>
      </c>
      <c r="DU28">
        <v>1</v>
      </c>
      <c r="DV28">
        <v>-15.329435483871</v>
      </c>
      <c r="DW28">
        <v>6.8666129032245601E-2</v>
      </c>
      <c r="DX28">
        <v>6.1973660109327901E-2</v>
      </c>
      <c r="DY28">
        <v>1</v>
      </c>
      <c r="DZ28">
        <v>0.89757945161290298</v>
      </c>
      <c r="EA28">
        <v>-2.30733870967753E-2</v>
      </c>
      <c r="EB28">
        <v>1.9168465171315501E-3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3.7909999999999999</v>
      </c>
      <c r="EJ28">
        <v>7.1000000000000004E-3</v>
      </c>
      <c r="EK28">
        <v>3.79014999999987</v>
      </c>
      <c r="EL28">
        <v>0</v>
      </c>
      <c r="EM28">
        <v>0</v>
      </c>
      <c r="EN28">
        <v>0</v>
      </c>
      <c r="EO28">
        <v>7.1050000000010298E-3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5.7</v>
      </c>
      <c r="EX28">
        <v>5.8</v>
      </c>
      <c r="EY28">
        <v>2</v>
      </c>
      <c r="EZ28">
        <v>494.142</v>
      </c>
      <c r="FA28">
        <v>516.93899999999996</v>
      </c>
      <c r="FB28">
        <v>24.404</v>
      </c>
      <c r="FC28">
        <v>32.661999999999999</v>
      </c>
      <c r="FD28">
        <v>30.000299999999999</v>
      </c>
      <c r="FE28">
        <v>32.4923</v>
      </c>
      <c r="FF28">
        <v>32.538600000000002</v>
      </c>
      <c r="FG28">
        <v>36.818399999999997</v>
      </c>
      <c r="FH28">
        <v>0</v>
      </c>
      <c r="FI28">
        <v>100</v>
      </c>
      <c r="FJ28">
        <v>24.410699999999999</v>
      </c>
      <c r="FK28">
        <v>815.02800000000002</v>
      </c>
      <c r="FL28">
        <v>15.226100000000001</v>
      </c>
      <c r="FM28">
        <v>100.92</v>
      </c>
      <c r="FN28">
        <v>100.42700000000001</v>
      </c>
    </row>
    <row r="29" spans="1:170" x14ac:dyDescent="0.25">
      <c r="A29">
        <v>13</v>
      </c>
      <c r="B29">
        <v>1608150822</v>
      </c>
      <c r="C29">
        <v>1280</v>
      </c>
      <c r="D29" t="s">
        <v>341</v>
      </c>
      <c r="E29" t="s">
        <v>342</v>
      </c>
      <c r="F29" t="s">
        <v>285</v>
      </c>
      <c r="G29" t="s">
        <v>286</v>
      </c>
      <c r="H29">
        <v>1608150814.25</v>
      </c>
      <c r="I29">
        <f t="shared" si="0"/>
        <v>6.9688495600160833E-4</v>
      </c>
      <c r="J29">
        <f t="shared" si="1"/>
        <v>13.105920536437054</v>
      </c>
      <c r="K29">
        <f t="shared" si="2"/>
        <v>899.58939999999996</v>
      </c>
      <c r="L29">
        <f t="shared" si="3"/>
        <v>161.2298566711633</v>
      </c>
      <c r="M29">
        <f t="shared" si="4"/>
        <v>16.480463661557998</v>
      </c>
      <c r="N29">
        <f t="shared" si="5"/>
        <v>91.95350490982851</v>
      </c>
      <c r="O29">
        <f t="shared" si="6"/>
        <v>2.9338298862342647E-2</v>
      </c>
      <c r="P29">
        <f t="shared" si="7"/>
        <v>2.9685931596762956</v>
      </c>
      <c r="Q29">
        <f t="shared" si="8"/>
        <v>2.9178166257371244E-2</v>
      </c>
      <c r="R29">
        <f t="shared" si="9"/>
        <v>1.8250668185568551E-2</v>
      </c>
      <c r="S29">
        <f t="shared" si="10"/>
        <v>231.29014651656172</v>
      </c>
      <c r="T29">
        <f t="shared" si="11"/>
        <v>29.142903972516933</v>
      </c>
      <c r="U29">
        <f t="shared" si="12"/>
        <v>28.567903333333302</v>
      </c>
      <c r="V29">
        <f t="shared" si="13"/>
        <v>3.9223039532542217</v>
      </c>
      <c r="W29">
        <f t="shared" si="14"/>
        <v>40.805153273936035</v>
      </c>
      <c r="X29">
        <f t="shared" si="15"/>
        <v>1.5462759627014984</v>
      </c>
      <c r="Y29">
        <f t="shared" si="16"/>
        <v>3.7894134407998163</v>
      </c>
      <c r="Z29">
        <f t="shared" si="17"/>
        <v>2.3760279905527231</v>
      </c>
      <c r="AA29">
        <f t="shared" si="18"/>
        <v>-30.732626559670926</v>
      </c>
      <c r="AB29">
        <f t="shared" si="19"/>
        <v>-94.816820080784254</v>
      </c>
      <c r="AC29">
        <f t="shared" si="20"/>
        <v>-6.9810582066336284</v>
      </c>
      <c r="AD29">
        <f t="shared" si="21"/>
        <v>98.759641669472899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53885.166618155476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745.77116000000001</v>
      </c>
      <c r="AR29">
        <v>959.68</v>
      </c>
      <c r="AS29">
        <f t="shared" si="27"/>
        <v>0.22289600700233403</v>
      </c>
      <c r="AT29">
        <v>0.5</v>
      </c>
      <c r="AU29">
        <f t="shared" si="28"/>
        <v>1180.1830518532411</v>
      </c>
      <c r="AV29">
        <f t="shared" si="29"/>
        <v>13.105920536437054</v>
      </c>
      <c r="AW29">
        <f t="shared" si="30"/>
        <v>131.52904489495799</v>
      </c>
      <c r="AX29">
        <f t="shared" si="31"/>
        <v>0.43584319773257751</v>
      </c>
      <c r="AY29">
        <f t="shared" si="32"/>
        <v>1.1594530183064243E-2</v>
      </c>
      <c r="AZ29">
        <f t="shared" si="33"/>
        <v>2.3991330443481163</v>
      </c>
      <c r="BA29" t="s">
        <v>344</v>
      </c>
      <c r="BB29">
        <v>541.41</v>
      </c>
      <c r="BC29">
        <f t="shared" si="34"/>
        <v>418.27</v>
      </c>
      <c r="BD29">
        <f t="shared" si="35"/>
        <v>0.51141329763071686</v>
      </c>
      <c r="BE29">
        <f t="shared" si="36"/>
        <v>0.84626213395964967</v>
      </c>
      <c r="BF29">
        <f t="shared" si="37"/>
        <v>0.87594653882014917</v>
      </c>
      <c r="BG29">
        <f t="shared" si="38"/>
        <v>0.90410634498324161</v>
      </c>
      <c r="BH29">
        <f t="shared" si="39"/>
        <v>1399.998</v>
      </c>
      <c r="BI29">
        <f t="shared" si="40"/>
        <v>1180.1830518532411</v>
      </c>
      <c r="BJ29">
        <f t="shared" si="41"/>
        <v>0.8429890984510271</v>
      </c>
      <c r="BK29">
        <f t="shared" si="42"/>
        <v>0.1959781969020542</v>
      </c>
      <c r="BL29">
        <v>6</v>
      </c>
      <c r="BM29">
        <v>0.5</v>
      </c>
      <c r="BN29" t="s">
        <v>290</v>
      </c>
      <c r="BO29">
        <v>2</v>
      </c>
      <c r="BP29">
        <v>1608150814.25</v>
      </c>
      <c r="BQ29">
        <v>899.58939999999996</v>
      </c>
      <c r="BR29">
        <v>916.06863333333297</v>
      </c>
      <c r="BS29">
        <v>15.127356666666699</v>
      </c>
      <c r="BT29">
        <v>14.303753333333299</v>
      </c>
      <c r="BU29">
        <v>895.79933333333304</v>
      </c>
      <c r="BV29">
        <v>15.1202533333333</v>
      </c>
      <c r="BW29">
        <v>500.00496666666697</v>
      </c>
      <c r="BX29">
        <v>102.117233333333</v>
      </c>
      <c r="BY29">
        <v>9.9961433333333294E-2</v>
      </c>
      <c r="BZ29">
        <v>27.975456666666702</v>
      </c>
      <c r="CA29">
        <v>28.567903333333302</v>
      </c>
      <c r="CB29">
        <v>999.9</v>
      </c>
      <c r="CC29">
        <v>0</v>
      </c>
      <c r="CD29">
        <v>0</v>
      </c>
      <c r="CE29">
        <v>10012.296333333299</v>
      </c>
      <c r="CF29">
        <v>0</v>
      </c>
      <c r="CG29">
        <v>576.73213333333297</v>
      </c>
      <c r="CH29">
        <v>1399.998</v>
      </c>
      <c r="CI29">
        <v>0.90000550000000001</v>
      </c>
      <c r="CJ29">
        <v>9.99945E-2</v>
      </c>
      <c r="CK29">
        <v>0</v>
      </c>
      <c r="CL29">
        <v>745.77533333333304</v>
      </c>
      <c r="CM29">
        <v>4.9993800000000004</v>
      </c>
      <c r="CN29">
        <v>10619.856666666699</v>
      </c>
      <c r="CO29">
        <v>11164.333333333299</v>
      </c>
      <c r="CP29">
        <v>48.811999999999998</v>
      </c>
      <c r="CQ29">
        <v>50.978999999999999</v>
      </c>
      <c r="CR29">
        <v>49.701700000000002</v>
      </c>
      <c r="CS29">
        <v>50.728999999999999</v>
      </c>
      <c r="CT29">
        <v>50.311999999999998</v>
      </c>
      <c r="CU29">
        <v>1255.5070000000001</v>
      </c>
      <c r="CV29">
        <v>139.49100000000001</v>
      </c>
      <c r="CW29">
        <v>0</v>
      </c>
      <c r="CX29">
        <v>97.5</v>
      </c>
      <c r="CY29">
        <v>0</v>
      </c>
      <c r="CZ29">
        <v>745.77116000000001</v>
      </c>
      <c r="DA29">
        <v>-1.3726153738687099</v>
      </c>
      <c r="DB29">
        <v>-24.276923115452799</v>
      </c>
      <c r="DC29">
        <v>10619.592000000001</v>
      </c>
      <c r="DD29">
        <v>15</v>
      </c>
      <c r="DE29">
        <v>1608150380</v>
      </c>
      <c r="DF29" t="s">
        <v>328</v>
      </c>
      <c r="DG29">
        <v>1608150380</v>
      </c>
      <c r="DH29">
        <v>1608150377</v>
      </c>
      <c r="DI29">
        <v>15</v>
      </c>
      <c r="DJ29">
        <v>0.88200000000000001</v>
      </c>
      <c r="DK29">
        <v>8.9999999999999993E-3</v>
      </c>
      <c r="DL29">
        <v>3.79</v>
      </c>
      <c r="DM29">
        <v>7.0000000000000001E-3</v>
      </c>
      <c r="DN29">
        <v>512</v>
      </c>
      <c r="DO29">
        <v>14</v>
      </c>
      <c r="DP29">
        <v>0.15</v>
      </c>
      <c r="DQ29">
        <v>0.05</v>
      </c>
      <c r="DR29">
        <v>13.116353228219401</v>
      </c>
      <c r="DS29">
        <v>-6.9203709372923403E-2</v>
      </c>
      <c r="DT29">
        <v>5.7508056059476099E-2</v>
      </c>
      <c r="DU29">
        <v>1</v>
      </c>
      <c r="DV29">
        <v>-16.4915387096774</v>
      </c>
      <c r="DW29">
        <v>0.107254838709698</v>
      </c>
      <c r="DX29">
        <v>6.8299084570540097E-2</v>
      </c>
      <c r="DY29">
        <v>1</v>
      </c>
      <c r="DZ29">
        <v>0.82373887096774201</v>
      </c>
      <c r="EA29">
        <v>-1.78835806451621E-2</v>
      </c>
      <c r="EB29">
        <v>1.4609675261219601E-3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3.79</v>
      </c>
      <c r="EJ29">
        <v>7.1000000000000004E-3</v>
      </c>
      <c r="EK29">
        <v>3.79014999999987</v>
      </c>
      <c r="EL29">
        <v>0</v>
      </c>
      <c r="EM29">
        <v>0</v>
      </c>
      <c r="EN29">
        <v>0</v>
      </c>
      <c r="EO29">
        <v>7.1050000000010298E-3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7.4</v>
      </c>
      <c r="EX29">
        <v>7.4</v>
      </c>
      <c r="EY29">
        <v>2</v>
      </c>
      <c r="EZ29">
        <v>494.08</v>
      </c>
      <c r="FA29">
        <v>516.85900000000004</v>
      </c>
      <c r="FB29">
        <v>24.396599999999999</v>
      </c>
      <c r="FC29">
        <v>32.712499999999999</v>
      </c>
      <c r="FD29">
        <v>30</v>
      </c>
      <c r="FE29">
        <v>32.529800000000002</v>
      </c>
      <c r="FF29">
        <v>32.570599999999999</v>
      </c>
      <c r="FG29">
        <v>40.492899999999999</v>
      </c>
      <c r="FH29">
        <v>0</v>
      </c>
      <c r="FI29">
        <v>100</v>
      </c>
      <c r="FJ29">
        <v>24.403300000000002</v>
      </c>
      <c r="FK29">
        <v>916.16399999999999</v>
      </c>
      <c r="FL29">
        <v>15.182600000000001</v>
      </c>
      <c r="FM29">
        <v>100.91</v>
      </c>
      <c r="FN29">
        <v>100.419</v>
      </c>
    </row>
    <row r="30" spans="1:170" x14ac:dyDescent="0.25">
      <c r="A30">
        <v>14</v>
      </c>
      <c r="B30">
        <v>1608150942.5</v>
      </c>
      <c r="C30">
        <v>1400.5</v>
      </c>
      <c r="D30" t="s">
        <v>345</v>
      </c>
      <c r="E30" t="s">
        <v>346</v>
      </c>
      <c r="F30" t="s">
        <v>285</v>
      </c>
      <c r="G30" t="s">
        <v>286</v>
      </c>
      <c r="H30">
        <v>1608150934.5</v>
      </c>
      <c r="I30">
        <f t="shared" si="0"/>
        <v>6.3615918815519495E-4</v>
      </c>
      <c r="J30">
        <f t="shared" si="1"/>
        <v>15.987465984052612</v>
      </c>
      <c r="K30">
        <f t="shared" si="2"/>
        <v>1199.65806451613</v>
      </c>
      <c r="L30">
        <f t="shared" si="3"/>
        <v>206.38480168108285</v>
      </c>
      <c r="M30">
        <f t="shared" si="4"/>
        <v>21.095446489552398</v>
      </c>
      <c r="N30">
        <f t="shared" si="5"/>
        <v>122.62202594194063</v>
      </c>
      <c r="O30">
        <f t="shared" si="6"/>
        <v>2.6586433040125215E-2</v>
      </c>
      <c r="P30">
        <f t="shared" si="7"/>
        <v>2.966319794834662</v>
      </c>
      <c r="Q30">
        <f t="shared" si="8"/>
        <v>2.6454758728260894E-2</v>
      </c>
      <c r="R30">
        <f t="shared" si="9"/>
        <v>1.6546000122141247E-2</v>
      </c>
      <c r="S30">
        <f t="shared" si="10"/>
        <v>231.28958557240875</v>
      </c>
      <c r="T30">
        <f t="shared" si="11"/>
        <v>29.198239458549672</v>
      </c>
      <c r="U30">
        <f t="shared" si="12"/>
        <v>28.5751967741935</v>
      </c>
      <c r="V30">
        <f t="shared" si="13"/>
        <v>3.9239649350204506</v>
      </c>
      <c r="W30">
        <f t="shared" si="14"/>
        <v>40.326495555051338</v>
      </c>
      <c r="X30">
        <f t="shared" si="15"/>
        <v>1.5316104127197507</v>
      </c>
      <c r="Y30">
        <f t="shared" si="16"/>
        <v>3.7980250741820276</v>
      </c>
      <c r="Z30">
        <f t="shared" si="17"/>
        <v>2.3923545223006997</v>
      </c>
      <c r="AA30">
        <f t="shared" si="18"/>
        <v>-28.054620197644098</v>
      </c>
      <c r="AB30">
        <f t="shared" si="19"/>
        <v>-89.683782414244305</v>
      </c>
      <c r="AC30">
        <f t="shared" si="20"/>
        <v>-6.6097101998386085</v>
      </c>
      <c r="AD30">
        <f t="shared" si="21"/>
        <v>106.94147276068175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53811.652306143726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749.00134615384604</v>
      </c>
      <c r="AR30">
        <v>979.92</v>
      </c>
      <c r="AS30">
        <f t="shared" si="27"/>
        <v>0.23565051621168454</v>
      </c>
      <c r="AT30">
        <v>0.5</v>
      </c>
      <c r="AU30">
        <f t="shared" si="28"/>
        <v>1180.1803663693631</v>
      </c>
      <c r="AV30">
        <f t="shared" si="29"/>
        <v>15.987465984052612</v>
      </c>
      <c r="AW30">
        <f t="shared" si="30"/>
        <v>139.0550562789177</v>
      </c>
      <c r="AX30">
        <f t="shared" si="31"/>
        <v>0.45302677769613842</v>
      </c>
      <c r="AY30">
        <f t="shared" si="32"/>
        <v>1.4036171025984E-2</v>
      </c>
      <c r="AZ30">
        <f t="shared" si="33"/>
        <v>2.3289248101885867</v>
      </c>
      <c r="BA30" t="s">
        <v>348</v>
      </c>
      <c r="BB30">
        <v>535.99</v>
      </c>
      <c r="BC30">
        <f t="shared" si="34"/>
        <v>443.92999999999995</v>
      </c>
      <c r="BD30">
        <f t="shared" si="35"/>
        <v>0.52016906684872377</v>
      </c>
      <c r="BE30">
        <f t="shared" si="36"/>
        <v>0.83715504623838533</v>
      </c>
      <c r="BF30">
        <f t="shared" si="37"/>
        <v>0.87322631597319189</v>
      </c>
      <c r="BG30">
        <f t="shared" si="38"/>
        <v>0.89615850254819085</v>
      </c>
      <c r="BH30">
        <f t="shared" si="39"/>
        <v>1399.9948387096799</v>
      </c>
      <c r="BI30">
        <f t="shared" si="40"/>
        <v>1180.1803663693631</v>
      </c>
      <c r="BJ30">
        <f t="shared" si="41"/>
        <v>0.84298908377197224</v>
      </c>
      <c r="BK30">
        <f t="shared" si="42"/>
        <v>0.19597816754394443</v>
      </c>
      <c r="BL30">
        <v>6</v>
      </c>
      <c r="BM30">
        <v>0.5</v>
      </c>
      <c r="BN30" t="s">
        <v>290</v>
      </c>
      <c r="BO30">
        <v>2</v>
      </c>
      <c r="BP30">
        <v>1608150934.5</v>
      </c>
      <c r="BQ30">
        <v>1199.65806451613</v>
      </c>
      <c r="BR30">
        <v>1219.7583870967701</v>
      </c>
      <c r="BS30">
        <v>14.984329032258101</v>
      </c>
      <c r="BT30">
        <v>14.232393548387099</v>
      </c>
      <c r="BU30">
        <v>1195.8677419354799</v>
      </c>
      <c r="BV30">
        <v>14.9772258064516</v>
      </c>
      <c r="BW30">
        <v>500.01106451612901</v>
      </c>
      <c r="BX30">
        <v>102.11412903225801</v>
      </c>
      <c r="BY30">
        <v>0.10001812258064501</v>
      </c>
      <c r="BZ30">
        <v>28.014393548387101</v>
      </c>
      <c r="CA30">
        <v>28.5751967741935</v>
      </c>
      <c r="CB30">
        <v>999.9</v>
      </c>
      <c r="CC30">
        <v>0</v>
      </c>
      <c r="CD30">
        <v>0</v>
      </c>
      <c r="CE30">
        <v>9999.7187096774196</v>
      </c>
      <c r="CF30">
        <v>0</v>
      </c>
      <c r="CG30">
        <v>567.62280645161297</v>
      </c>
      <c r="CH30">
        <v>1399.9948387096799</v>
      </c>
      <c r="CI30">
        <v>0.90000493548387095</v>
      </c>
      <c r="CJ30">
        <v>9.9995064516129106E-2</v>
      </c>
      <c r="CK30">
        <v>0</v>
      </c>
      <c r="CL30">
        <v>748.998903225807</v>
      </c>
      <c r="CM30">
        <v>4.9993800000000004</v>
      </c>
      <c r="CN30">
        <v>10661.5774193548</v>
      </c>
      <c r="CO30">
        <v>11164.325806451599</v>
      </c>
      <c r="CP30">
        <v>48.774000000000001</v>
      </c>
      <c r="CQ30">
        <v>50.973580645161299</v>
      </c>
      <c r="CR30">
        <v>49.686999999999998</v>
      </c>
      <c r="CS30">
        <v>50.691064516129003</v>
      </c>
      <c r="CT30">
        <v>50.304000000000002</v>
      </c>
      <c r="CU30">
        <v>1255.5048387096799</v>
      </c>
      <c r="CV30">
        <v>139.49</v>
      </c>
      <c r="CW30">
        <v>0</v>
      </c>
      <c r="CX30">
        <v>120</v>
      </c>
      <c r="CY30">
        <v>0</v>
      </c>
      <c r="CZ30">
        <v>749.00134615384604</v>
      </c>
      <c r="DA30">
        <v>-0.147726493865425</v>
      </c>
      <c r="DB30">
        <v>-19.805128189111699</v>
      </c>
      <c r="DC30">
        <v>10661.503846153801</v>
      </c>
      <c r="DD30">
        <v>15</v>
      </c>
      <c r="DE30">
        <v>1608150380</v>
      </c>
      <c r="DF30" t="s">
        <v>328</v>
      </c>
      <c r="DG30">
        <v>1608150380</v>
      </c>
      <c r="DH30">
        <v>1608150377</v>
      </c>
      <c r="DI30">
        <v>15</v>
      </c>
      <c r="DJ30">
        <v>0.88200000000000001</v>
      </c>
      <c r="DK30">
        <v>8.9999999999999993E-3</v>
      </c>
      <c r="DL30">
        <v>3.79</v>
      </c>
      <c r="DM30">
        <v>7.0000000000000001E-3</v>
      </c>
      <c r="DN30">
        <v>512</v>
      </c>
      <c r="DO30">
        <v>14</v>
      </c>
      <c r="DP30">
        <v>0.15</v>
      </c>
      <c r="DQ30">
        <v>0.05</v>
      </c>
      <c r="DR30">
        <v>15.9902665072277</v>
      </c>
      <c r="DS30">
        <v>-0.91642431069405195</v>
      </c>
      <c r="DT30">
        <v>8.9029836134682405E-2</v>
      </c>
      <c r="DU30">
        <v>0</v>
      </c>
      <c r="DV30">
        <v>-20.100970967741901</v>
      </c>
      <c r="DW30">
        <v>1.1609854838710201</v>
      </c>
      <c r="DX30">
        <v>0.112077882464709</v>
      </c>
      <c r="DY30">
        <v>0</v>
      </c>
      <c r="DZ30">
        <v>0.75194525806451595</v>
      </c>
      <c r="EA30">
        <v>-5.5391758064516301E-2</v>
      </c>
      <c r="EB30">
        <v>4.1999775572959704E-3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3.79</v>
      </c>
      <c r="EJ30">
        <v>7.1000000000000004E-3</v>
      </c>
      <c r="EK30">
        <v>3.79014999999987</v>
      </c>
      <c r="EL30">
        <v>0</v>
      </c>
      <c r="EM30">
        <v>0</v>
      </c>
      <c r="EN30">
        <v>0</v>
      </c>
      <c r="EO30">
        <v>7.1050000000010298E-3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9.4</v>
      </c>
      <c r="EX30">
        <v>9.4</v>
      </c>
      <c r="EY30">
        <v>2</v>
      </c>
      <c r="EZ30">
        <v>493.86399999999998</v>
      </c>
      <c r="FA30">
        <v>517.495</v>
      </c>
      <c r="FB30">
        <v>24.347999999999999</v>
      </c>
      <c r="FC30">
        <v>32.7179</v>
      </c>
      <c r="FD30">
        <v>30.0002</v>
      </c>
      <c r="FE30">
        <v>32.541400000000003</v>
      </c>
      <c r="FF30">
        <v>32.584800000000001</v>
      </c>
      <c r="FG30">
        <v>51.102899999999998</v>
      </c>
      <c r="FH30">
        <v>0</v>
      </c>
      <c r="FI30">
        <v>100</v>
      </c>
      <c r="FJ30">
        <v>24.343399999999999</v>
      </c>
      <c r="FK30">
        <v>1219.6400000000001</v>
      </c>
      <c r="FL30">
        <v>15.1144</v>
      </c>
      <c r="FM30">
        <v>100.90900000000001</v>
      </c>
      <c r="FN30">
        <v>100.42</v>
      </c>
    </row>
    <row r="31" spans="1:170" x14ac:dyDescent="0.25">
      <c r="A31">
        <v>15</v>
      </c>
      <c r="B31">
        <v>1608151055</v>
      </c>
      <c r="C31">
        <v>1513</v>
      </c>
      <c r="D31" t="s">
        <v>349</v>
      </c>
      <c r="E31" t="s">
        <v>350</v>
      </c>
      <c r="F31" t="s">
        <v>285</v>
      </c>
      <c r="G31" t="s">
        <v>286</v>
      </c>
      <c r="H31">
        <v>1608151047</v>
      </c>
      <c r="I31">
        <f t="shared" si="0"/>
        <v>5.7502061448798771E-4</v>
      </c>
      <c r="J31">
        <f t="shared" si="1"/>
        <v>14.903948038851558</v>
      </c>
      <c r="K31">
        <f t="shared" si="2"/>
        <v>1401.5016129032299</v>
      </c>
      <c r="L31">
        <f t="shared" si="3"/>
        <v>363.86427228787221</v>
      </c>
      <c r="M31">
        <f t="shared" si="4"/>
        <v>37.190226244036104</v>
      </c>
      <c r="N31">
        <f t="shared" si="5"/>
        <v>143.24616631779676</v>
      </c>
      <c r="O31">
        <f t="shared" si="6"/>
        <v>2.3854889851300784E-2</v>
      </c>
      <c r="P31">
        <f t="shared" si="7"/>
        <v>2.9660571507210056</v>
      </c>
      <c r="Q31">
        <f t="shared" si="8"/>
        <v>2.3748814952545581E-2</v>
      </c>
      <c r="R31">
        <f t="shared" si="9"/>
        <v>1.4852500313607946E-2</v>
      </c>
      <c r="S31">
        <f t="shared" si="10"/>
        <v>231.29190840589456</v>
      </c>
      <c r="T31">
        <f t="shared" si="11"/>
        <v>29.199836789324745</v>
      </c>
      <c r="U31">
        <f t="shared" si="12"/>
        <v>28.575367741935501</v>
      </c>
      <c r="V31">
        <f t="shared" si="13"/>
        <v>3.9240038779515336</v>
      </c>
      <c r="W31">
        <f t="shared" si="14"/>
        <v>39.92499912635359</v>
      </c>
      <c r="X31">
        <f t="shared" si="15"/>
        <v>1.5151039548494982</v>
      </c>
      <c r="Y31">
        <f t="shared" si="16"/>
        <v>3.7948753613106843</v>
      </c>
      <c r="Z31">
        <f t="shared" si="17"/>
        <v>2.4088999231020356</v>
      </c>
      <c r="AA31">
        <f t="shared" si="18"/>
        <v>-25.358409098920259</v>
      </c>
      <c r="AB31">
        <f t="shared" si="19"/>
        <v>-91.979004904767251</v>
      </c>
      <c r="AC31">
        <f t="shared" si="20"/>
        <v>-6.7789944854410624</v>
      </c>
      <c r="AD31">
        <f t="shared" si="21"/>
        <v>107.17549991676599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53806.409515001855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751.68888461538495</v>
      </c>
      <c r="AR31">
        <v>990.75</v>
      </c>
      <c r="AS31">
        <f t="shared" si="27"/>
        <v>0.24129307634076713</v>
      </c>
      <c r="AT31">
        <v>0.5</v>
      </c>
      <c r="AU31">
        <f t="shared" si="28"/>
        <v>1180.1920760467883</v>
      </c>
      <c r="AV31">
        <f t="shared" si="29"/>
        <v>14.903948038851558</v>
      </c>
      <c r="AW31">
        <f t="shared" si="30"/>
        <v>142.38608835116307</v>
      </c>
      <c r="AX31">
        <f t="shared" si="31"/>
        <v>0.45790562705021443</v>
      </c>
      <c r="AY31">
        <f t="shared" si="32"/>
        <v>1.3117945657223693E-2</v>
      </c>
      <c r="AZ31">
        <f t="shared" si="33"/>
        <v>2.2925359576078725</v>
      </c>
      <c r="BA31" t="s">
        <v>352</v>
      </c>
      <c r="BB31">
        <v>537.08000000000004</v>
      </c>
      <c r="BC31">
        <f t="shared" si="34"/>
        <v>453.66999999999996</v>
      </c>
      <c r="BD31">
        <f t="shared" si="35"/>
        <v>0.52694935831025869</v>
      </c>
      <c r="BE31">
        <f t="shared" si="36"/>
        <v>0.83351559633027517</v>
      </c>
      <c r="BF31">
        <f t="shared" si="37"/>
        <v>0.86845076916628083</v>
      </c>
      <c r="BG31">
        <f t="shared" si="38"/>
        <v>0.8919057785574992</v>
      </c>
      <c r="BH31">
        <f t="shared" si="39"/>
        <v>1400.00870967742</v>
      </c>
      <c r="BI31">
        <f t="shared" si="40"/>
        <v>1180.1920760467883</v>
      </c>
      <c r="BJ31">
        <f t="shared" si="41"/>
        <v>0.84298909563121194</v>
      </c>
      <c r="BK31">
        <f t="shared" si="42"/>
        <v>0.19597819126242386</v>
      </c>
      <c r="BL31">
        <v>6</v>
      </c>
      <c r="BM31">
        <v>0.5</v>
      </c>
      <c r="BN31" t="s">
        <v>290</v>
      </c>
      <c r="BO31">
        <v>2</v>
      </c>
      <c r="BP31">
        <v>1608151047</v>
      </c>
      <c r="BQ31">
        <v>1401.5016129032299</v>
      </c>
      <c r="BR31">
        <v>1420.35290322581</v>
      </c>
      <c r="BS31">
        <v>14.8235774193548</v>
      </c>
      <c r="BT31">
        <v>14.143800000000001</v>
      </c>
      <c r="BU31">
        <v>1395.8216129032301</v>
      </c>
      <c r="BV31">
        <v>14.8175774193548</v>
      </c>
      <c r="BW31">
        <v>500.01374193548401</v>
      </c>
      <c r="BX31">
        <v>102.109064516129</v>
      </c>
      <c r="BY31">
        <v>9.9998248387096797E-2</v>
      </c>
      <c r="BZ31">
        <v>28.000161290322598</v>
      </c>
      <c r="CA31">
        <v>28.575367741935501</v>
      </c>
      <c r="CB31">
        <v>999.9</v>
      </c>
      <c r="CC31">
        <v>0</v>
      </c>
      <c r="CD31">
        <v>0</v>
      </c>
      <c r="CE31">
        <v>9998.7270967741897</v>
      </c>
      <c r="CF31">
        <v>0</v>
      </c>
      <c r="CG31">
        <v>602.82712903225797</v>
      </c>
      <c r="CH31">
        <v>1400.00870967742</v>
      </c>
      <c r="CI31">
        <v>0.90000425806451601</v>
      </c>
      <c r="CJ31">
        <v>9.9995741935483898E-2</v>
      </c>
      <c r="CK31">
        <v>0</v>
      </c>
      <c r="CL31">
        <v>751.63564516128997</v>
      </c>
      <c r="CM31">
        <v>4.9993800000000004</v>
      </c>
      <c r="CN31">
        <v>10700.016129032299</v>
      </c>
      <c r="CO31">
        <v>11164.419354838699</v>
      </c>
      <c r="CP31">
        <v>48.808</v>
      </c>
      <c r="CQ31">
        <v>50.991870967741903</v>
      </c>
      <c r="CR31">
        <v>49.686999999999998</v>
      </c>
      <c r="CS31">
        <v>50.686999999999998</v>
      </c>
      <c r="CT31">
        <v>50.293999999999997</v>
      </c>
      <c r="CU31">
        <v>1255.51677419355</v>
      </c>
      <c r="CV31">
        <v>139.491935483871</v>
      </c>
      <c r="CW31">
        <v>0</v>
      </c>
      <c r="CX31">
        <v>111.59999990463299</v>
      </c>
      <c r="CY31">
        <v>0</v>
      </c>
      <c r="CZ31">
        <v>751.68888461538495</v>
      </c>
      <c r="DA31">
        <v>-0.33849571946589702</v>
      </c>
      <c r="DB31">
        <v>1.94529908291783</v>
      </c>
      <c r="DC31">
        <v>10699.942307692299</v>
      </c>
      <c r="DD31">
        <v>15</v>
      </c>
      <c r="DE31">
        <v>1608151083</v>
      </c>
      <c r="DF31" t="s">
        <v>353</v>
      </c>
      <c r="DG31">
        <v>1608151083</v>
      </c>
      <c r="DH31">
        <v>1608151075</v>
      </c>
      <c r="DI31">
        <v>16</v>
      </c>
      <c r="DJ31">
        <v>1.889</v>
      </c>
      <c r="DK31">
        <v>-1E-3</v>
      </c>
      <c r="DL31">
        <v>5.68</v>
      </c>
      <c r="DM31">
        <v>6.0000000000000001E-3</v>
      </c>
      <c r="DN31">
        <v>1420</v>
      </c>
      <c r="DO31">
        <v>14</v>
      </c>
      <c r="DP31">
        <v>7.0000000000000007E-2</v>
      </c>
      <c r="DQ31">
        <v>0.13</v>
      </c>
      <c r="DR31">
        <v>16.486703916914301</v>
      </c>
      <c r="DS31">
        <v>-0.29493372683374203</v>
      </c>
      <c r="DT31">
        <v>0.11831539703140299</v>
      </c>
      <c r="DU31">
        <v>1</v>
      </c>
      <c r="DV31">
        <v>-20.7473064516129</v>
      </c>
      <c r="DW31">
        <v>3.6880645161377401E-2</v>
      </c>
      <c r="DX31">
        <v>0.13451459672678701</v>
      </c>
      <c r="DY31">
        <v>1</v>
      </c>
      <c r="DZ31">
        <v>0.68097596774193503</v>
      </c>
      <c r="EA31">
        <v>-1.4400483870968201E-2</v>
      </c>
      <c r="EB31">
        <v>1.2150978052727899E-3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5.68</v>
      </c>
      <c r="EJ31">
        <v>6.0000000000000001E-3</v>
      </c>
      <c r="EK31">
        <v>3.79014999999987</v>
      </c>
      <c r="EL31">
        <v>0</v>
      </c>
      <c r="EM31">
        <v>0</v>
      </c>
      <c r="EN31">
        <v>0</v>
      </c>
      <c r="EO31">
        <v>7.1050000000010298E-3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11.2</v>
      </c>
      <c r="EX31">
        <v>11.3</v>
      </c>
      <c r="EY31">
        <v>2</v>
      </c>
      <c r="EZ31">
        <v>493.90199999999999</v>
      </c>
      <c r="FA31">
        <v>518.07600000000002</v>
      </c>
      <c r="FB31">
        <v>24.376999999999999</v>
      </c>
      <c r="FC31">
        <v>32.737099999999998</v>
      </c>
      <c r="FD31">
        <v>30.000399999999999</v>
      </c>
      <c r="FE31">
        <v>32.558799999999998</v>
      </c>
      <c r="FF31">
        <v>32.602499999999999</v>
      </c>
      <c r="FG31">
        <v>57.851500000000001</v>
      </c>
      <c r="FH31">
        <v>0</v>
      </c>
      <c r="FI31">
        <v>100</v>
      </c>
      <c r="FJ31">
        <v>24.311900000000001</v>
      </c>
      <c r="FK31">
        <v>1420.28</v>
      </c>
      <c r="FL31">
        <v>14.9602</v>
      </c>
      <c r="FM31">
        <v>100.904</v>
      </c>
      <c r="FN31">
        <v>100.41800000000001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2020-12-16T12:40:38Z</dcterms:created>
  <dcterms:modified xsi:type="dcterms:W3CDTF">2021-05-04T23:30:17Z</dcterms:modified>
</cp:coreProperties>
</file>