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55066963-F5BA-49AC-8578-69AB7445D0DF}" xr6:coauthVersionLast="46" xr6:coauthVersionMax="46" xr10:uidLastSave="{00000000-0000-0000-0000-000000000000}"/>
  <bookViews>
    <workbookView xWindow="3840" yWindow="384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 s="1"/>
  <c r="Y31" i="1"/>
  <c r="X31" i="1"/>
  <c r="W31" i="1" s="1"/>
  <c r="P31" i="1"/>
  <c r="BK30" i="1"/>
  <c r="BJ30" i="1"/>
  <c r="BH30" i="1"/>
  <c r="BI30" i="1" s="1"/>
  <c r="BG30" i="1"/>
  <c r="BF30" i="1"/>
  <c r="BE30" i="1"/>
  <c r="BD30" i="1"/>
  <c r="BC30" i="1"/>
  <c r="AX30" i="1" s="1"/>
  <c r="AZ30" i="1"/>
  <c r="AS30" i="1"/>
  <c r="AN30" i="1"/>
  <c r="AM30" i="1"/>
  <c r="AI30" i="1"/>
  <c r="AG30" i="1"/>
  <c r="N30" i="1" s="1"/>
  <c r="Y30" i="1"/>
  <c r="X30" i="1"/>
  <c r="W30" i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/>
  <c r="AH29" i="1" s="1"/>
  <c r="AA29" i="1"/>
  <c r="Y29" i="1"/>
  <c r="X29" i="1"/>
  <c r="W29" i="1"/>
  <c r="P29" i="1"/>
  <c r="N29" i="1"/>
  <c r="K29" i="1"/>
  <c r="J29" i="1"/>
  <c r="AV29" i="1" s="1"/>
  <c r="I29" i="1"/>
  <c r="BK28" i="1"/>
  <c r="BJ28" i="1"/>
  <c r="BI28" i="1"/>
  <c r="S28" i="1" s="1"/>
  <c r="BH28" i="1"/>
  <c r="BG28" i="1"/>
  <c r="BF28" i="1"/>
  <c r="BE28" i="1"/>
  <c r="BD28" i="1"/>
  <c r="BC28" i="1"/>
  <c r="AX28" i="1" s="1"/>
  <c r="AZ28" i="1"/>
  <c r="AU28" i="1"/>
  <c r="AS28" i="1"/>
  <c r="AW28" i="1" s="1"/>
  <c r="AN28" i="1"/>
  <c r="AM28" i="1"/>
  <c r="AI28" i="1"/>
  <c r="AG28" i="1" s="1"/>
  <c r="Y28" i="1"/>
  <c r="X28" i="1"/>
  <c r="W28" i="1" s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N27" i="1"/>
  <c r="AM27" i="1"/>
  <c r="AI27" i="1"/>
  <c r="AG27" i="1" s="1"/>
  <c r="Y27" i="1"/>
  <c r="X27" i="1"/>
  <c r="W27" i="1" s="1"/>
  <c r="P27" i="1"/>
  <c r="BK26" i="1"/>
  <c r="S26" i="1" s="1"/>
  <c r="BJ26" i="1"/>
  <c r="BI26" i="1"/>
  <c r="AU26" i="1" s="1"/>
  <c r="AW26" i="1" s="1"/>
  <c r="BH26" i="1"/>
  <c r="BG26" i="1"/>
  <c r="BF26" i="1"/>
  <c r="BE26" i="1"/>
  <c r="BD26" i="1"/>
  <c r="BC26" i="1"/>
  <c r="AX26" i="1" s="1"/>
  <c r="AZ26" i="1"/>
  <c r="AS26" i="1"/>
  <c r="AN26" i="1"/>
  <c r="AM26" i="1"/>
  <c r="AI26" i="1"/>
  <c r="AG26" i="1"/>
  <c r="J26" i="1" s="1"/>
  <c r="AV26" i="1" s="1"/>
  <c r="AY26" i="1" s="1"/>
  <c r="Y26" i="1"/>
  <c r="X26" i="1"/>
  <c r="W26" i="1"/>
  <c r="P26" i="1"/>
  <c r="K26" i="1"/>
  <c r="BK25" i="1"/>
  <c r="BJ25" i="1"/>
  <c r="BI25" i="1" s="1"/>
  <c r="BH25" i="1"/>
  <c r="BG25" i="1"/>
  <c r="BF25" i="1"/>
  <c r="BE25" i="1"/>
  <c r="BD25" i="1"/>
  <c r="BC25" i="1"/>
  <c r="AX25" i="1" s="1"/>
  <c r="AZ25" i="1"/>
  <c r="AV25" i="1"/>
  <c r="AS25" i="1"/>
  <c r="AM25" i="1"/>
  <c r="AN25" i="1" s="1"/>
  <c r="AI25" i="1"/>
  <c r="AG25" i="1"/>
  <c r="I25" i="1" s="1"/>
  <c r="Y25" i="1"/>
  <c r="X25" i="1"/>
  <c r="W25" i="1"/>
  <c r="P25" i="1"/>
  <c r="N25" i="1"/>
  <c r="K25" i="1"/>
  <c r="J25" i="1"/>
  <c r="BK24" i="1"/>
  <c r="BJ24" i="1"/>
  <c r="BI24" i="1"/>
  <c r="AU24" i="1" s="1"/>
  <c r="BH24" i="1"/>
  <c r="BG24" i="1"/>
  <c r="BF24" i="1"/>
  <c r="BE24" i="1"/>
  <c r="BD24" i="1"/>
  <c r="BC24" i="1"/>
  <c r="AX24" i="1" s="1"/>
  <c r="AZ24" i="1"/>
  <c r="AS24" i="1"/>
  <c r="AW24" i="1" s="1"/>
  <c r="AM24" i="1"/>
  <c r="AN24" i="1" s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N23" i="1"/>
  <c r="AM23" i="1"/>
  <c r="AI23" i="1"/>
  <c r="AG23" i="1" s="1"/>
  <c r="Y23" i="1"/>
  <c r="X23" i="1"/>
  <c r="W23" i="1" s="1"/>
  <c r="P23" i="1"/>
  <c r="BK22" i="1"/>
  <c r="BJ22" i="1"/>
  <c r="BH22" i="1"/>
  <c r="BI22" i="1" s="1"/>
  <c r="BG22" i="1"/>
  <c r="BF22" i="1"/>
  <c r="BE22" i="1"/>
  <c r="BD22" i="1"/>
  <c r="BC22" i="1"/>
  <c r="AX22" i="1" s="1"/>
  <c r="AZ22" i="1"/>
  <c r="AS22" i="1"/>
  <c r="AN22" i="1"/>
  <c r="AM22" i="1"/>
  <c r="AI22" i="1"/>
  <c r="AG22" i="1"/>
  <c r="N22" i="1" s="1"/>
  <c r="Y22" i="1"/>
  <c r="X22" i="1"/>
  <c r="W22" i="1"/>
  <c r="P22" i="1"/>
  <c r="BK21" i="1"/>
  <c r="BJ21" i="1"/>
  <c r="BH21" i="1"/>
  <c r="BI21" i="1" s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/>
  <c r="I21" i="1" s="1"/>
  <c r="Y21" i="1"/>
  <c r="X21" i="1"/>
  <c r="W21" i="1"/>
  <c r="P21" i="1"/>
  <c r="N21" i="1"/>
  <c r="K21" i="1"/>
  <c r="J21" i="1"/>
  <c r="AV21" i="1" s="1"/>
  <c r="BK20" i="1"/>
  <c r="BJ20" i="1"/>
  <c r="BI20" i="1"/>
  <c r="S20" i="1" s="1"/>
  <c r="BH20" i="1"/>
  <c r="BG20" i="1"/>
  <c r="BF20" i="1"/>
  <c r="BE20" i="1"/>
  <c r="BD20" i="1"/>
  <c r="BC20" i="1"/>
  <c r="AX20" i="1" s="1"/>
  <c r="AZ20" i="1"/>
  <c r="AU20" i="1"/>
  <c r="AS20" i="1"/>
  <c r="AW20" i="1" s="1"/>
  <c r="AM20" i="1"/>
  <c r="AN20" i="1" s="1"/>
  <c r="AI20" i="1"/>
  <c r="AG20" i="1" s="1"/>
  <c r="Y20" i="1"/>
  <c r="X20" i="1"/>
  <c r="W20" i="1" s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G19" i="1" s="1"/>
  <c r="Y19" i="1"/>
  <c r="X19" i="1"/>
  <c r="W19" i="1" s="1"/>
  <c r="P19" i="1"/>
  <c r="BK18" i="1"/>
  <c r="BJ18" i="1"/>
  <c r="BH18" i="1"/>
  <c r="BI18" i="1" s="1"/>
  <c r="BG18" i="1"/>
  <c r="BF18" i="1"/>
  <c r="BE18" i="1"/>
  <c r="BD18" i="1"/>
  <c r="BC18" i="1"/>
  <c r="AX18" i="1" s="1"/>
  <c r="AZ18" i="1"/>
  <c r="AS18" i="1"/>
  <c r="AN18" i="1"/>
  <c r="AM18" i="1"/>
  <c r="AI18" i="1"/>
  <c r="AG18" i="1"/>
  <c r="J18" i="1" s="1"/>
  <c r="AV18" i="1" s="1"/>
  <c r="Y18" i="1"/>
  <c r="X18" i="1"/>
  <c r="W18" i="1"/>
  <c r="P18" i="1"/>
  <c r="K18" i="1"/>
  <c r="BK17" i="1"/>
  <c r="BJ17" i="1"/>
  <c r="BI17" i="1" s="1"/>
  <c r="BH17" i="1"/>
  <c r="BG17" i="1"/>
  <c r="BF17" i="1"/>
  <c r="BE17" i="1"/>
  <c r="BD17" i="1"/>
  <c r="BC17" i="1"/>
  <c r="AX17" i="1" s="1"/>
  <c r="AZ17" i="1"/>
  <c r="AV17" i="1"/>
  <c r="AS17" i="1"/>
  <c r="AM17" i="1"/>
  <c r="AN17" i="1" s="1"/>
  <c r="AI17" i="1"/>
  <c r="AG17" i="1"/>
  <c r="I17" i="1" s="1"/>
  <c r="Y17" i="1"/>
  <c r="X17" i="1"/>
  <c r="W17" i="1"/>
  <c r="P17" i="1"/>
  <c r="N17" i="1"/>
  <c r="K17" i="1"/>
  <c r="J17" i="1"/>
  <c r="K20" i="1" l="1"/>
  <c r="J20" i="1"/>
  <c r="AV20" i="1" s="1"/>
  <c r="AY20" i="1" s="1"/>
  <c r="I20" i="1"/>
  <c r="AH20" i="1"/>
  <c r="N20" i="1"/>
  <c r="AH24" i="1"/>
  <c r="N24" i="1"/>
  <c r="I24" i="1"/>
  <c r="K24" i="1"/>
  <c r="J24" i="1"/>
  <c r="AV24" i="1" s="1"/>
  <c r="AY24" i="1" s="1"/>
  <c r="AY25" i="1"/>
  <c r="AU25" i="1"/>
  <c r="AW25" i="1" s="1"/>
  <c r="S25" i="1"/>
  <c r="AW19" i="1"/>
  <c r="AU19" i="1"/>
  <c r="S19" i="1"/>
  <c r="S23" i="1"/>
  <c r="AU23" i="1"/>
  <c r="AW23" i="1" s="1"/>
  <c r="K28" i="1"/>
  <c r="J28" i="1"/>
  <c r="AV28" i="1" s="1"/>
  <c r="AY28" i="1" s="1"/>
  <c r="I28" i="1"/>
  <c r="AH28" i="1"/>
  <c r="N28" i="1"/>
  <c r="AU22" i="1"/>
  <c r="AW22" i="1" s="1"/>
  <c r="S22" i="1"/>
  <c r="AA17" i="1"/>
  <c r="T20" i="1"/>
  <c r="U20" i="1" s="1"/>
  <c r="AB20" i="1" s="1"/>
  <c r="S18" i="1"/>
  <c r="AU18" i="1"/>
  <c r="AW18" i="1" s="1"/>
  <c r="AA25" i="1"/>
  <c r="AW27" i="1"/>
  <c r="AU27" i="1"/>
  <c r="S27" i="1"/>
  <c r="AU29" i="1"/>
  <c r="AW29" i="1" s="1"/>
  <c r="S29" i="1"/>
  <c r="K31" i="1"/>
  <c r="J31" i="1"/>
  <c r="AV31" i="1" s="1"/>
  <c r="AY31" i="1" s="1"/>
  <c r="I31" i="1"/>
  <c r="AH31" i="1"/>
  <c r="N31" i="1"/>
  <c r="AA21" i="1"/>
  <c r="S31" i="1"/>
  <c r="AU31" i="1"/>
  <c r="AY18" i="1"/>
  <c r="AY21" i="1"/>
  <c r="T28" i="1"/>
  <c r="U28" i="1" s="1"/>
  <c r="AU30" i="1"/>
  <c r="AW30" i="1" s="1"/>
  <c r="S30" i="1"/>
  <c r="AW31" i="1"/>
  <c r="N27" i="1"/>
  <c r="K27" i="1"/>
  <c r="J27" i="1"/>
  <c r="AV27" i="1" s="1"/>
  <c r="AY27" i="1" s="1"/>
  <c r="I27" i="1"/>
  <c r="AH27" i="1"/>
  <c r="AY17" i="1"/>
  <c r="AU17" i="1"/>
  <c r="AW17" i="1" s="1"/>
  <c r="S17" i="1"/>
  <c r="N19" i="1"/>
  <c r="AH19" i="1"/>
  <c r="K19" i="1"/>
  <c r="J19" i="1"/>
  <c r="AV19" i="1" s="1"/>
  <c r="AY19" i="1" s="1"/>
  <c r="I19" i="1"/>
  <c r="AU21" i="1"/>
  <c r="AW21" i="1" s="1"/>
  <c r="S21" i="1"/>
  <c r="K23" i="1"/>
  <c r="J23" i="1"/>
  <c r="AV23" i="1" s="1"/>
  <c r="AY23" i="1" s="1"/>
  <c r="I23" i="1"/>
  <c r="AH23" i="1"/>
  <c r="N23" i="1"/>
  <c r="AH22" i="1"/>
  <c r="AH30" i="1"/>
  <c r="AH17" i="1"/>
  <c r="I22" i="1"/>
  <c r="S24" i="1"/>
  <c r="AH25" i="1"/>
  <c r="I30" i="1"/>
  <c r="N18" i="1"/>
  <c r="J22" i="1"/>
  <c r="AV22" i="1" s="1"/>
  <c r="AY22" i="1" s="1"/>
  <c r="N26" i="1"/>
  <c r="J30" i="1"/>
  <c r="AV30" i="1" s="1"/>
  <c r="AY30" i="1" s="1"/>
  <c r="K22" i="1"/>
  <c r="K30" i="1"/>
  <c r="AH18" i="1"/>
  <c r="AH26" i="1"/>
  <c r="I18" i="1"/>
  <c r="AH21" i="1"/>
  <c r="I26" i="1"/>
  <c r="T24" i="1" l="1"/>
  <c r="U24" i="1" s="1"/>
  <c r="AA27" i="1"/>
  <c r="AC28" i="1"/>
  <c r="V28" i="1"/>
  <c r="Z28" i="1" s="1"/>
  <c r="AA31" i="1"/>
  <c r="T22" i="1"/>
  <c r="U22" i="1" s="1"/>
  <c r="Q22" i="1" s="1"/>
  <c r="O22" i="1" s="1"/>
  <c r="R22" i="1" s="1"/>
  <c r="L22" i="1" s="1"/>
  <c r="M22" i="1" s="1"/>
  <c r="T25" i="1"/>
  <c r="U25" i="1" s="1"/>
  <c r="AA26" i="1"/>
  <c r="T17" i="1"/>
  <c r="U17" i="1" s="1"/>
  <c r="T29" i="1"/>
  <c r="U29" i="1" s="1"/>
  <c r="T23" i="1"/>
  <c r="U23" i="1" s="1"/>
  <c r="T21" i="1"/>
  <c r="U21" i="1" s="1"/>
  <c r="T18" i="1"/>
  <c r="U18" i="1" s="1"/>
  <c r="AY29" i="1"/>
  <c r="AA20" i="1"/>
  <c r="Q20" i="1"/>
  <c r="O20" i="1" s="1"/>
  <c r="R20" i="1" s="1"/>
  <c r="L20" i="1" s="1"/>
  <c r="M20" i="1" s="1"/>
  <c r="AA22" i="1"/>
  <c r="Q18" i="1"/>
  <c r="O18" i="1" s="1"/>
  <c r="R18" i="1" s="1"/>
  <c r="L18" i="1" s="1"/>
  <c r="M18" i="1" s="1"/>
  <c r="AA18" i="1"/>
  <c r="T30" i="1"/>
  <c r="U30" i="1" s="1"/>
  <c r="T31" i="1"/>
  <c r="U31" i="1" s="1"/>
  <c r="Q31" i="1" s="1"/>
  <c r="O31" i="1" s="1"/>
  <c r="R31" i="1" s="1"/>
  <c r="L31" i="1" s="1"/>
  <c r="M31" i="1" s="1"/>
  <c r="T27" i="1"/>
  <c r="U27" i="1" s="1"/>
  <c r="AA30" i="1"/>
  <c r="Q30" i="1"/>
  <c r="O30" i="1" s="1"/>
  <c r="R30" i="1" s="1"/>
  <c r="L30" i="1" s="1"/>
  <c r="M30" i="1" s="1"/>
  <c r="AB28" i="1"/>
  <c r="AA19" i="1"/>
  <c r="Q19" i="1"/>
  <c r="O19" i="1" s="1"/>
  <c r="R19" i="1" s="1"/>
  <c r="L19" i="1" s="1"/>
  <c r="M19" i="1" s="1"/>
  <c r="T19" i="1"/>
  <c r="U19" i="1" s="1"/>
  <c r="AA23" i="1"/>
  <c r="Q23" i="1"/>
  <c r="O23" i="1" s="1"/>
  <c r="R23" i="1" s="1"/>
  <c r="L23" i="1" s="1"/>
  <c r="M23" i="1" s="1"/>
  <c r="T26" i="1"/>
  <c r="U26" i="1" s="1"/>
  <c r="Q26" i="1" s="1"/>
  <c r="O26" i="1" s="1"/>
  <c r="R26" i="1" s="1"/>
  <c r="L26" i="1" s="1"/>
  <c r="M26" i="1" s="1"/>
  <c r="AC20" i="1"/>
  <c r="AD20" i="1" s="1"/>
  <c r="V20" i="1"/>
  <c r="Z20" i="1" s="1"/>
  <c r="AA28" i="1"/>
  <c r="Q28" i="1"/>
  <c r="O28" i="1" s="1"/>
  <c r="R28" i="1" s="1"/>
  <c r="L28" i="1" s="1"/>
  <c r="M28" i="1" s="1"/>
  <c r="AA24" i="1"/>
  <c r="Q24" i="1"/>
  <c r="O24" i="1" s="1"/>
  <c r="R24" i="1" s="1"/>
  <c r="L24" i="1" s="1"/>
  <c r="M24" i="1" s="1"/>
  <c r="V18" i="1" l="1"/>
  <c r="Z18" i="1" s="1"/>
  <c r="AC18" i="1"/>
  <c r="AB18" i="1"/>
  <c r="AC17" i="1"/>
  <c r="V17" i="1"/>
  <c r="Z17" i="1" s="1"/>
  <c r="AB17" i="1"/>
  <c r="Q17" i="1"/>
  <c r="O17" i="1" s="1"/>
  <c r="R17" i="1" s="1"/>
  <c r="L17" i="1" s="1"/>
  <c r="M17" i="1" s="1"/>
  <c r="V21" i="1"/>
  <c r="Z21" i="1" s="1"/>
  <c r="AC21" i="1"/>
  <c r="AB21" i="1"/>
  <c r="Q21" i="1"/>
  <c r="O21" i="1" s="1"/>
  <c r="R21" i="1" s="1"/>
  <c r="L21" i="1" s="1"/>
  <c r="M21" i="1" s="1"/>
  <c r="V27" i="1"/>
  <c r="Z27" i="1" s="1"/>
  <c r="AC27" i="1"/>
  <c r="AD27" i="1" s="1"/>
  <c r="AB27" i="1"/>
  <c r="AD28" i="1"/>
  <c r="V19" i="1"/>
  <c r="Z19" i="1" s="1"/>
  <c r="AC19" i="1"/>
  <c r="AD19" i="1" s="1"/>
  <c r="AB19" i="1"/>
  <c r="Q27" i="1"/>
  <c r="O27" i="1" s="1"/>
  <c r="R27" i="1" s="1"/>
  <c r="L27" i="1" s="1"/>
  <c r="M27" i="1" s="1"/>
  <c r="V23" i="1"/>
  <c r="Z23" i="1" s="1"/>
  <c r="AC23" i="1"/>
  <c r="AD23" i="1" s="1"/>
  <c r="AB23" i="1"/>
  <c r="AC25" i="1"/>
  <c r="AD25" i="1" s="1"/>
  <c r="AB25" i="1"/>
  <c r="V25" i="1"/>
  <c r="Z25" i="1" s="1"/>
  <c r="Q25" i="1"/>
  <c r="O25" i="1" s="1"/>
  <c r="R25" i="1" s="1"/>
  <c r="L25" i="1" s="1"/>
  <c r="M25" i="1" s="1"/>
  <c r="V26" i="1"/>
  <c r="Z26" i="1" s="1"/>
  <c r="AC26" i="1"/>
  <c r="AB26" i="1"/>
  <c r="AB31" i="1"/>
  <c r="V31" i="1"/>
  <c r="Z31" i="1" s="1"/>
  <c r="AC31" i="1"/>
  <c r="AD31" i="1" s="1"/>
  <c r="V29" i="1"/>
  <c r="Z29" i="1" s="1"/>
  <c r="AC29" i="1"/>
  <c r="AD29" i="1" s="1"/>
  <c r="Q29" i="1"/>
  <c r="O29" i="1" s="1"/>
  <c r="R29" i="1" s="1"/>
  <c r="L29" i="1" s="1"/>
  <c r="M29" i="1" s="1"/>
  <c r="AB29" i="1"/>
  <c r="V22" i="1"/>
  <c r="Z22" i="1" s="1"/>
  <c r="AC22" i="1"/>
  <c r="AB22" i="1"/>
  <c r="V24" i="1"/>
  <c r="Z24" i="1" s="1"/>
  <c r="AC24" i="1"/>
  <c r="AB24" i="1"/>
  <c r="V30" i="1"/>
  <c r="Z30" i="1" s="1"/>
  <c r="AC30" i="1"/>
  <c r="AD30" i="1" s="1"/>
  <c r="AB30" i="1"/>
  <c r="AD22" i="1" l="1"/>
  <c r="AD26" i="1"/>
  <c r="AD17" i="1"/>
  <c r="AD18" i="1"/>
  <c r="AD24" i="1"/>
  <c r="AD21" i="1"/>
</calcChain>
</file>

<file path=xl/sharedStrings.xml><?xml version="1.0" encoding="utf-8"?>
<sst xmlns="http://schemas.openxmlformats.org/spreadsheetml/2006/main" count="693" uniqueCount="353">
  <si>
    <t>File opened</t>
  </si>
  <si>
    <t>2020-12-16 14:33:13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</si>
  <si>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</si>
  <si>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</si>
  <si>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</si>
  <si>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</si>
  <si>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</si>
  <si>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</si>
  <si>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</si>
  <si>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</si>
  <si>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</si>
  <si>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</si>
  <si>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</si>
  <si>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{"co2aspan2a": "0.308883", "h2oaspan1": "1.00771", "h2obspanconc1": "12.28", "flowbzero": "0.29097", "flowmeterzero": "1.00299", "h2oaspanconc1": "12.28", "co2aspanconc1": "2500", "flowazero": "0.29042", "h2obspan1": "0.99587", "h2obzero": "1.1444", "tbzero": "0.134552", "co2bspan1": "1.00108", "ssa_ref": "35809.5", "h2oaspanconc2": "0", "h2oazero": "1.13424", "co2bspanconc1": "2500", "h2obspan2a": "0.0708892", "chamberpressurezero": "2.68126", "co2azero": "0.965182", "co2aspan2b": "0.306383", "co2aspan1": "1.00054", "co2bzero": "0.964262", "co2bspan2b": "0.308367", "tazero": "0.0863571", "h2obspan2": "0", "h2oaspan2b": "0.070146", "h2oaspan2": "0", "co2bspanconc2": "299.2", "co2aspanconc2": "299.2", "h2obspanconc2": "0", "ssb_ref": "37377.7", "oxygen": "21", "h2obspan2b": "0.0705964", "co2bspan2a": "0.310949", "co2aspan2": "-0.0279682", "h2oaspan2a": "0.0696095", "co2bspan2": "-0.0301809"}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</si>
  <si>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</si>
  <si>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</si>
  <si>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</si>
  <si>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</si>
  <si>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</si>
  <si>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</si>
  <si>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</si>
  <si>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</si>
  <si>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</si>
  <si>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14:33:13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</si>
  <si>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</si>
  <si>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</si>
  <si>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</si>
  <si>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</si>
  <si>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</si>
  <si>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</si>
  <si>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</si>
  <si>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</si>
  <si>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</si>
  <si>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</si>
  <si>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</si>
  <si>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</si>
  <si>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</si>
  <si>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</si>
  <si>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</si>
  <si>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</si>
  <si>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</si>
  <si>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</si>
  <si>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</si>
  <si>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</si>
  <si>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</si>
  <si>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</si>
  <si>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</si>
  <si>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</si>
  <si>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</si>
  <si>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</si>
  <si>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</si>
  <si>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</si>
  <si>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</si>
  <si>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</si>
  <si>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</si>
  <si>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</si>
  <si>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</si>
  <si>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</si>
  <si>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</si>
  <si>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</si>
  <si>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</si>
  <si>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</si>
  <si>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</si>
  <si>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</si>
  <si>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</si>
  <si>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</si>
  <si>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</si>
  <si>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</si>
  <si>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</si>
  <si>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</si>
  <si>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</si>
  <si>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</si>
  <si>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</si>
  <si>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</si>
  <si>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</si>
  <si>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</si>
  <si>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</si>
  <si>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3.02308 70.0048 377.589 635.329 894.513 1112.2 1310.86 1501.81</t>
  </si>
  <si>
    <t>Fs_true</t>
  </si>
  <si>
    <t>-0.184547 101.051 403.292 601.246 800.825 1000.87 1200.89 1401.23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</si>
  <si>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</si>
  <si>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</si>
  <si>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</si>
  <si>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</si>
  <si>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</si>
  <si>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</si>
  <si>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</si>
  <si>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</si>
  <si>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</si>
  <si>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</si>
  <si>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</si>
  <si>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</si>
  <si>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</si>
  <si>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</si>
  <si>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</si>
  <si>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</si>
  <si>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</si>
  <si>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</si>
  <si>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</si>
  <si>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</si>
  <si>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</si>
  <si>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</si>
  <si>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</si>
  <si>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</si>
  <si>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</si>
  <si>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</si>
  <si>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</si>
  <si>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</si>
  <si>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</si>
  <si>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</si>
  <si>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</si>
  <si>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</si>
  <si>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</si>
  <si>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</si>
  <si>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</si>
  <si>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</si>
  <si>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</si>
  <si>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</si>
  <si>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</si>
  <si>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</si>
  <si>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</si>
  <si>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</si>
  <si>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</si>
  <si>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</si>
  <si>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</si>
  <si>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</si>
  <si>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</si>
  <si>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</si>
  <si>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</si>
  <si>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</si>
  <si>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</si>
  <si>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</si>
  <si>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</si>
  <si>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</si>
  <si>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</si>
  <si>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</si>
  <si>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</si>
  <si>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</si>
  <si>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</si>
  <si>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</si>
  <si>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</si>
  <si>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</si>
  <si>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</si>
  <si>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</si>
  <si>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</si>
  <si>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</si>
  <si>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</si>
  <si>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</si>
  <si>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</si>
  <si>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</si>
  <si>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</si>
  <si>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</si>
  <si>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</si>
  <si>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</si>
  <si>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</si>
  <si>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</si>
  <si>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</si>
  <si>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</si>
  <si>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</si>
  <si>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</si>
  <si>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</si>
  <si>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</si>
  <si>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</si>
  <si>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</si>
  <si>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</si>
  <si>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</si>
  <si>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</si>
  <si>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</si>
  <si>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</si>
  <si>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</si>
  <si>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</si>
  <si>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</si>
  <si>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</si>
  <si>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</si>
  <si>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</si>
  <si>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</si>
  <si>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</si>
  <si>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</si>
  <si>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</si>
  <si>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</si>
  <si>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</si>
  <si>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</si>
  <si>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</si>
  <si>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</si>
  <si>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</si>
  <si>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</si>
  <si>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</si>
  <si>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</si>
  <si>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</si>
  <si>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</si>
  <si>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</si>
  <si>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</si>
  <si>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</si>
  <si>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</si>
  <si>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</si>
  <si>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</si>
  <si>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</si>
  <si>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</si>
  <si>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</si>
  <si>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</si>
  <si>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</si>
  <si>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</si>
  <si>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</si>
  <si>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</si>
  <si>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</si>
  <si>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</si>
  <si>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</si>
  <si>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</si>
  <si>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</si>
  <si>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</si>
  <si>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</si>
  <si>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</si>
  <si>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</si>
  <si>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</si>
  <si>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</si>
  <si>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</si>
  <si>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</si>
  <si>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</si>
  <si>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</si>
  <si>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</si>
  <si>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</si>
  <si>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</si>
  <si>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</si>
  <si>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</si>
  <si>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</si>
  <si>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</si>
  <si>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</si>
  <si>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</si>
  <si>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</si>
  <si>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</si>
  <si>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</si>
  <si>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</si>
  <si>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</si>
  <si>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</si>
  <si>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</si>
  <si>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</si>
  <si>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</si>
  <si>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</si>
  <si>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</si>
  <si>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</si>
  <si>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</si>
  <si>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</si>
  <si>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</si>
  <si>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</si>
  <si>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</si>
  <si>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</si>
  <si>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</si>
  <si>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</si>
  <si>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</si>
  <si>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</si>
  <si>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</si>
  <si>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</si>
  <si>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</si>
  <si>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</si>
  <si>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</si>
  <si>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</si>
  <si>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</si>
  <si>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</si>
  <si>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</si>
  <si>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</si>
  <si>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</si>
  <si>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</si>
  <si>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</si>
  <si>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</si>
  <si>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</si>
  <si>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</si>
  <si>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</si>
  <si>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</si>
  <si>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</si>
  <si>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</si>
  <si>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</si>
  <si>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</si>
  <si>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</si>
  <si>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</si>
  <si>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</si>
  <si>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</si>
  <si>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</si>
  <si>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</si>
  <si>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</si>
  <si>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</si>
  <si>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</si>
  <si>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</si>
  <si>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</si>
  <si>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14:35:50</t>
  </si>
  <si>
    <t>14:35:50</t>
  </si>
  <si>
    <t>1149</t>
  </si>
  <si>
    <t>_1</t>
  </si>
  <si>
    <t>RECT-4143-20200907-06_33_50</t>
  </si>
  <si>
    <t>RECT-8079-20201216-14_35_54</t>
  </si>
  <si>
    <t>DARK-8080-20201216-14_35_56</t>
  </si>
  <si>
    <t>0: Broadleaf</t>
  </si>
  <si>
    <t>14:36:12</t>
  </si>
  <si>
    <t>0/3</t>
  </si>
  <si>
    <t>20201216 14:37:57</t>
  </si>
  <si>
    <t>14:37:57</t>
  </si>
  <si>
    <t>RECT-8081-20201216-14_38_00</t>
  </si>
  <si>
    <t>DARK-8082-20201216-14_38_02</t>
  </si>
  <si>
    <t>3/3</t>
  </si>
  <si>
    <t>20201216 14:39:09</t>
  </si>
  <si>
    <t>14:39:09</t>
  </si>
  <si>
    <t>RECT-8083-20201216-14_39_12</t>
  </si>
  <si>
    <t>DARK-8084-20201216-14_39_14</t>
  </si>
  <si>
    <t>20201216 14:40:18</t>
  </si>
  <si>
    <t>14:40:18</t>
  </si>
  <si>
    <t>RECT-8085-20201216-14_40_21</t>
  </si>
  <si>
    <t>DARK-8086-20201216-14_40_23</t>
  </si>
  <si>
    <t>20201216 14:41:30</t>
  </si>
  <si>
    <t>14:41:30</t>
  </si>
  <si>
    <t>RECT-8087-20201216-14_41_33</t>
  </si>
  <si>
    <t>DARK-8088-20201216-14_41_35</t>
  </si>
  <si>
    <t>20201216 14:42:42</t>
  </si>
  <si>
    <t>14:42:42</t>
  </si>
  <si>
    <t>RECT-8089-20201216-14_42_45</t>
  </si>
  <si>
    <t>DARK-8090-20201216-14_42_48</t>
  </si>
  <si>
    <t>20201216 14:43:55</t>
  </si>
  <si>
    <t>14:43:55</t>
  </si>
  <si>
    <t>RECT-8091-20201216-14_43_59</t>
  </si>
  <si>
    <t>DARK-8092-20201216-14_44_01</t>
  </si>
  <si>
    <t>20201216 14:45:55</t>
  </si>
  <si>
    <t>14:45:55</t>
  </si>
  <si>
    <t>RECT-8093-20201216-14_45_59</t>
  </si>
  <si>
    <t>DARK-8094-20201216-14_46_01</t>
  </si>
  <si>
    <t>2/3</t>
  </si>
  <si>
    <t>20201216 14:47:56</t>
  </si>
  <si>
    <t>14:47:56</t>
  </si>
  <si>
    <t>RECT-8095-20201216-14_47_59</t>
  </si>
  <si>
    <t>DARK-8096-20201216-14_48_01</t>
  </si>
  <si>
    <t>14:48:25</t>
  </si>
  <si>
    <t>20201216 14:49:33</t>
  </si>
  <si>
    <t>14:49:33</t>
  </si>
  <si>
    <t>RECT-8097-20201216-14_49_37</t>
  </si>
  <si>
    <t>DARK-8098-20201216-14_49_39</t>
  </si>
  <si>
    <t>20201216 14:51:30</t>
  </si>
  <si>
    <t>14:51:30</t>
  </si>
  <si>
    <t>RECT-8099-20201216-14_51_34</t>
  </si>
  <si>
    <t>DARK-8100-20201216-14_51_35</t>
  </si>
  <si>
    <t>20201216 14:52:35</t>
  </si>
  <si>
    <t>14:52:35</t>
  </si>
  <si>
    <t>RECT-8101-20201216-14_52_38</t>
  </si>
  <si>
    <t>DARK-8102-20201216-14_52_41</t>
  </si>
  <si>
    <t>20201216 14:54:30</t>
  </si>
  <si>
    <t>14:54:30</t>
  </si>
  <si>
    <t>RECT-8103-20201216-14_54_33</t>
  </si>
  <si>
    <t>DARK-8104-20201216-14_54_36</t>
  </si>
  <si>
    <t>20201216 14:55:31</t>
  </si>
  <si>
    <t>14:55:31</t>
  </si>
  <si>
    <t>RECT-8105-20201216-14_55_34</t>
  </si>
  <si>
    <t>DARK-8106-20201216-14_55_37</t>
  </si>
  <si>
    <t>20201216 14:57:31</t>
  </si>
  <si>
    <t>14:57:31</t>
  </si>
  <si>
    <t>RECT-8107-20201216-14_57_35</t>
  </si>
  <si>
    <t>DARK-8108-20201216-14_57_37</t>
  </si>
  <si>
    <t>1/3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</si>
</sst>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1608158150.5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1608158142.75</v>
      </c>
      <c r="I17">
        <f t="shared" ref="I17:I31" si="0">BW17*AG17*(BS17-BT17)/(100*BL17*(1000-AG17*BS17))</f>
        <v>1.1217255691166475E-3</v>
      </c>
      <c r="J17">
        <f t="shared" ref="J17:J31" si="1">BW17*AG17*(BR17-BQ17*(1000-AG17*BT17)/(1000-AG17*BS17))/(100*BL17)</f>
        <v>5.9877402630296688</v>
      </c>
      <c r="K17">
        <f t="shared" ref="K17:K31" si="2">BQ17 - IF(AG17&gt;1, J17*BL17*100/(AI17*CE17), 0)</f>
        <v>401.781133333333</v>
      </c>
      <c r="L17">
        <f t="shared" ref="L17:L31" si="3">((R17-I17/2)*K17-J17)/(R17+I17/2)</f>
        <v>200.1695500220888</v>
      </c>
      <c r="M17">
        <f t="shared" ref="M17:M31" si="4">L17*(BX17+BY17)/1000</f>
        <v>20.444861638172483</v>
      </c>
      <c r="N17">
        <f t="shared" ref="N17:N31" si="5">(BQ17 - IF(AG17&gt;1, J17*BL17*100/(AI17*CE17), 0))*(BX17+BY17)/1000</f>
        <v>41.037009269999679</v>
      </c>
      <c r="O17">
        <f t="shared" ref="O17:O31" si="6">2/((1/Q17-1/P17)+SIGN(Q17)*SQRT((1/Q17-1/P17)*(1/Q17-1/P17) + 4*BM17/((BM17+1)*(BM17+1))*(2*1/Q17*1/P17-1/P17*1/P17)))</f>
        <v>5.0605594076196886E-2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2.9651792301710413</v>
      </c>
      <c r="Q17">
        <f t="shared" ref="Q17:Q31" si="8">I17*(1000-(1000*0.61365*EXP(17.502*U17/(240.97+U17))/(BX17+BY17)+BS17)/2)/(1000*0.61365*EXP(17.502*U17/(240.97+U17))/(BX17+BY17)-BS17)</f>
        <v>5.0130640389880861E-2</v>
      </c>
      <c r="R17">
        <f t="shared" ref="R17:R31" si="9">1/((BM17+1)/(O17/1.6)+1/(P17/1.37)) + BM17/((BM17+1)/(O17/1.6) + BM17/(P17/1.37))</f>
        <v>3.1373951315576028E-2</v>
      </c>
      <c r="S17">
        <f t="shared" ref="S17:S31" si="10">(BI17*BK17)</f>
        <v>231.29069346743788</v>
      </c>
      <c r="T17">
        <f t="shared" ref="T17:T31" si="11">(BZ17+(S17+2*0.95*0.0000000567*(((BZ17+$B$7)+273)^4-(BZ17+273)^4)-44100*I17)/(1.84*29.3*P17+8*0.95*0.0000000567*(BZ17+273)^3))</f>
        <v>29.103090314444778</v>
      </c>
      <c r="U17">
        <f t="shared" ref="U17:U31" si="12">($C$7*CA17+$D$7*CB17+$E$7*T17)</f>
        <v>28.330283333333298</v>
      </c>
      <c r="V17">
        <f t="shared" ref="V17:V31" si="13">0.61365*EXP(17.502*U17/(240.97+U17))</f>
        <v>3.8685235951484214</v>
      </c>
      <c r="W17">
        <f t="shared" ref="W17:W31" si="14">(X17/Y17*100)</f>
        <v>43.232185578704623</v>
      </c>
      <c r="X17">
        <f t="shared" ref="X17:X31" si="15">BS17*(BX17+BY17)/1000</f>
        <v>1.6447679797611727</v>
      </c>
      <c r="Y17">
        <f t="shared" ref="Y17:Y31" si="16">0.61365*EXP(17.502*BZ17/(240.97+BZ17))</f>
        <v>3.8044987958493475</v>
      </c>
      <c r="Z17">
        <f t="shared" ref="Z17:Z31" si="17">(V17-BS17*(BX17+BY17)/1000)</f>
        <v>2.2237556153872484</v>
      </c>
      <c r="AA17">
        <f t="shared" ref="AA17:AA31" si="18">(-I17*44100)</f>
        <v>-49.468097598044153</v>
      </c>
      <c r="AB17">
        <f t="shared" ref="AB17:AB31" si="19">2*29.3*P17*0.92*(BZ17-U17)</f>
        <v>-45.826705757476375</v>
      </c>
      <c r="AC17">
        <f t="shared" ref="AC17:AC31" si="20">2*0.95*0.0000000567*(((BZ17+$B$7)+273)^4-(U17+273)^4)</f>
        <v>-3.3751061823882793</v>
      </c>
      <c r="AD17">
        <f t="shared" ref="AD17:AD31" si="21">S17+AC17+AA17+AB17</f>
        <v>132.62078392952907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53772.630652910811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1023.792</v>
      </c>
      <c r="AR17">
        <v>1166.42</v>
      </c>
      <c r="AS17">
        <f t="shared" ref="AS17:AS31" si="27">1-AQ17/AR17</f>
        <v>0.1222784245811972</v>
      </c>
      <c r="AT17">
        <v>0.5</v>
      </c>
      <c r="AU17">
        <f t="shared" ref="AU17:AU31" si="28">BI17</f>
        <v>1180.1830907473345</v>
      </c>
      <c r="AV17">
        <f t="shared" ref="AV17:AV31" si="29">J17</f>
        <v>5.9877402630296688</v>
      </c>
      <c r="AW17">
        <f t="shared" ref="AW17:AW31" si="30">AS17*AT17*AU17</f>
        <v>72.155464526976075</v>
      </c>
      <c r="AX17">
        <f t="shared" ref="AX17:AX31" si="31">BC17/AR17</f>
        <v>0.34151506318478764</v>
      </c>
      <c r="AY17">
        <f t="shared" ref="AY17:AY31" si="32">(AV17-AO17)/AU17</f>
        <v>5.563109482180759E-3</v>
      </c>
      <c r="AZ17">
        <f t="shared" ref="AZ17:AZ31" si="33">(AL17-AR17)/AR17</f>
        <v>1.7966598652286481</v>
      </c>
      <c r="BA17" t="s">
        <v>289</v>
      </c>
      <c r="BB17">
        <v>768.07</v>
      </c>
      <c r="BC17">
        <f t="shared" ref="BC17:BC31" si="34">AR17-BB17</f>
        <v>398.35</v>
      </c>
      <c r="BD17">
        <f t="shared" ref="BD17:BD31" si="35">(AR17-AQ17)/(AR17-BB17)</f>
        <v>0.35804694364252548</v>
      </c>
      <c r="BE17">
        <f t="shared" ref="BE17:BE31" si="36">(AL17-AR17)/(AL17-BB17)</f>
        <v>0.8402773044213937</v>
      </c>
      <c r="BF17">
        <f t="shared" ref="BF17:BF31" si="37">(AR17-AQ17)/(AR17-AK17)</f>
        <v>0.31628825742972844</v>
      </c>
      <c r="BG17">
        <f t="shared" ref="BG17:BG31" si="38">(AL17-AR17)/(AL17-AK17)</f>
        <v>0.82292368959675988</v>
      </c>
      <c r="BH17">
        <f t="shared" ref="BH17:BH31" si="39">$B$11*CF17+$C$11*CG17+$F$11*CH17*(1-CK17)</f>
        <v>1399.9976666666701</v>
      </c>
      <c r="BI17">
        <f t="shared" ref="BI17:BI31" si="40">BH17*BJ17</f>
        <v>1180.1830907473345</v>
      </c>
      <c r="BJ17">
        <f t="shared" ref="BJ17:BJ31" si="41">($B$11*$D$9+$C$11*$D$9+$F$11*((CU17+CM17)/MAX(CU17+CM17+CV17, 0.1)*$I$9+CV17/MAX(CU17+CM17+CV17, 0.1)*$J$9))/($B$11+$C$11+$F$11)</f>
        <v>0.84298932694459128</v>
      </c>
      <c r="BK17">
        <f t="shared" ref="BK17:BK31" si="42">($B$11*$K$9+$C$11*$K$9+$F$11*((CU17+CM17)/MAX(CU17+CM17+CV17, 0.1)*$P$9+CV17/MAX(CU17+CM17+CV17, 0.1)*$Q$9))/($B$11+$C$11+$F$11)</f>
        <v>0.19597865388918279</v>
      </c>
      <c r="BL17">
        <v>6</v>
      </c>
      <c r="BM17">
        <v>0.5</v>
      </c>
      <c r="BN17" t="s">
        <v>290</v>
      </c>
      <c r="BO17">
        <v>2</v>
      </c>
      <c r="BP17">
        <v>1608158142.75</v>
      </c>
      <c r="BQ17">
        <v>401.781133333333</v>
      </c>
      <c r="BR17">
        <v>409.50706666666701</v>
      </c>
      <c r="BS17">
        <v>16.1034333333333</v>
      </c>
      <c r="BT17">
        <v>14.779070000000001</v>
      </c>
      <c r="BU17">
        <v>398.71013333333298</v>
      </c>
      <c r="BV17">
        <v>16.026433333333301</v>
      </c>
      <c r="BW17">
        <v>500.01170000000002</v>
      </c>
      <c r="BX17">
        <v>102.09253333333299</v>
      </c>
      <c r="BY17">
        <v>4.5187593333333297E-2</v>
      </c>
      <c r="BZ17">
        <v>28.043613333333301</v>
      </c>
      <c r="CA17">
        <v>28.330283333333298</v>
      </c>
      <c r="CB17">
        <v>999.9</v>
      </c>
      <c r="CC17">
        <v>0</v>
      </c>
      <c r="CD17">
        <v>0</v>
      </c>
      <c r="CE17">
        <v>9995.3739999999998</v>
      </c>
      <c r="CF17">
        <v>0</v>
      </c>
      <c r="CG17">
        <v>328.85693333333302</v>
      </c>
      <c r="CH17">
        <v>1399.9976666666701</v>
      </c>
      <c r="CI17">
        <v>0.899996666666666</v>
      </c>
      <c r="CJ17">
        <v>0.1000033</v>
      </c>
      <c r="CK17">
        <v>0</v>
      </c>
      <c r="CL17">
        <v>1025.27966666667</v>
      </c>
      <c r="CM17">
        <v>4.9997499999999997</v>
      </c>
      <c r="CN17">
        <v>14264.35</v>
      </c>
      <c r="CO17">
        <v>12178.006666666701</v>
      </c>
      <c r="CP17">
        <v>49.1415333333333</v>
      </c>
      <c r="CQ17">
        <v>50.807866666666598</v>
      </c>
      <c r="CR17">
        <v>50.1912666666666</v>
      </c>
      <c r="CS17">
        <v>50.2541333333333</v>
      </c>
      <c r="CT17">
        <v>50.1415333333333</v>
      </c>
      <c r="CU17">
        <v>1255.4960000000001</v>
      </c>
      <c r="CV17">
        <v>139.50166666666701</v>
      </c>
      <c r="CW17">
        <v>0</v>
      </c>
      <c r="CX17">
        <v>183.90000009536701</v>
      </c>
      <c r="CY17">
        <v>0</v>
      </c>
      <c r="CZ17">
        <v>1023.792</v>
      </c>
      <c r="DA17">
        <v>-149.015384627609</v>
      </c>
      <c r="DB17">
        <v>-2063.6461537861901</v>
      </c>
      <c r="DC17">
        <v>14243.567999999999</v>
      </c>
      <c r="DD17">
        <v>15</v>
      </c>
      <c r="DE17">
        <v>1608158172.5</v>
      </c>
      <c r="DF17" t="s">
        <v>291</v>
      </c>
      <c r="DG17">
        <v>1608158170</v>
      </c>
      <c r="DH17">
        <v>1608158172.5</v>
      </c>
      <c r="DI17">
        <v>23</v>
      </c>
      <c r="DJ17">
        <v>-0.8</v>
      </c>
      <c r="DK17">
        <v>-2E-3</v>
      </c>
      <c r="DL17">
        <v>3.0710000000000002</v>
      </c>
      <c r="DM17">
        <v>7.6999999999999999E-2</v>
      </c>
      <c r="DN17">
        <v>409</v>
      </c>
      <c r="DO17">
        <v>15</v>
      </c>
      <c r="DP17">
        <v>0.21</v>
      </c>
      <c r="DQ17">
        <v>7.0000000000000007E-2</v>
      </c>
      <c r="DR17">
        <v>5.3020328838054001</v>
      </c>
      <c r="DS17">
        <v>2.2272899075559498</v>
      </c>
      <c r="DT17">
        <v>0.16199017308011801</v>
      </c>
      <c r="DU17">
        <v>0</v>
      </c>
      <c r="DV17">
        <v>-6.91722161290323</v>
      </c>
      <c r="DW17">
        <v>-2.4841601612903101</v>
      </c>
      <c r="DX17">
        <v>0.18700868844912799</v>
      </c>
      <c r="DY17">
        <v>0</v>
      </c>
      <c r="DZ17">
        <v>1.3279641935483899</v>
      </c>
      <c r="EA17">
        <v>-0.45657338709677298</v>
      </c>
      <c r="EB17">
        <v>3.4594340370065702E-2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3.0710000000000002</v>
      </c>
      <c r="EJ17">
        <v>7.6999999999999999E-2</v>
      </c>
      <c r="EK17">
        <v>3.8703999999999001</v>
      </c>
      <c r="EL17">
        <v>0</v>
      </c>
      <c r="EM17">
        <v>0</v>
      </c>
      <c r="EN17">
        <v>0</v>
      </c>
      <c r="EO17">
        <v>7.8395000000002199E-2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10.7</v>
      </c>
      <c r="EX17">
        <v>10.7</v>
      </c>
      <c r="EY17">
        <v>2</v>
      </c>
      <c r="EZ17">
        <v>512.077</v>
      </c>
      <c r="FA17">
        <v>459.43900000000002</v>
      </c>
      <c r="FB17">
        <v>23.814800000000002</v>
      </c>
      <c r="FC17">
        <v>33.171799999999998</v>
      </c>
      <c r="FD17">
        <v>29.997699999999998</v>
      </c>
      <c r="FE17">
        <v>33.1282</v>
      </c>
      <c r="FF17">
        <v>33.099899999999998</v>
      </c>
      <c r="FG17">
        <v>22.500900000000001</v>
      </c>
      <c r="FH17">
        <v>0</v>
      </c>
      <c r="FI17">
        <v>100</v>
      </c>
      <c r="FJ17">
        <v>23.837800000000001</v>
      </c>
      <c r="FK17">
        <v>408.68700000000001</v>
      </c>
      <c r="FL17">
        <v>15.3612</v>
      </c>
      <c r="FM17">
        <v>101.46299999999999</v>
      </c>
      <c r="FN17">
        <v>100.86</v>
      </c>
    </row>
    <row r="18" spans="1:170" x14ac:dyDescent="0.25">
      <c r="A18">
        <v>2</v>
      </c>
      <c r="B18">
        <v>1608158277</v>
      </c>
      <c r="C18">
        <v>126.5</v>
      </c>
      <c r="D18" t="s">
        <v>293</v>
      </c>
      <c r="E18" t="s">
        <v>294</v>
      </c>
      <c r="F18" t="s">
        <v>285</v>
      </c>
      <c r="G18" t="s">
        <v>286</v>
      </c>
      <c r="H18">
        <v>1608158269.25</v>
      </c>
      <c r="I18">
        <f t="shared" si="0"/>
        <v>1.108402740005383E-3</v>
      </c>
      <c r="J18">
        <f t="shared" si="1"/>
        <v>-1.5711036380835168</v>
      </c>
      <c r="K18">
        <f t="shared" si="2"/>
        <v>49.185273333333299</v>
      </c>
      <c r="L18">
        <f t="shared" si="3"/>
        <v>97.614416565208614</v>
      </c>
      <c r="M18">
        <f t="shared" si="4"/>
        <v>9.9702920940616657</v>
      </c>
      <c r="N18">
        <f t="shared" si="5"/>
        <v>5.0237614392952157</v>
      </c>
      <c r="O18">
        <f t="shared" si="6"/>
        <v>4.9609560724913675E-2</v>
      </c>
      <c r="P18">
        <f t="shared" si="7"/>
        <v>2.9659761068222377</v>
      </c>
      <c r="Q18">
        <f t="shared" si="8"/>
        <v>4.9153149836353612E-2</v>
      </c>
      <c r="R18">
        <f t="shared" si="9"/>
        <v>3.076137526722229E-2</v>
      </c>
      <c r="S18">
        <f t="shared" si="10"/>
        <v>231.29088511881224</v>
      </c>
      <c r="T18">
        <f t="shared" si="11"/>
        <v>29.046535649091272</v>
      </c>
      <c r="U18">
        <f t="shared" si="12"/>
        <v>28.402626666666698</v>
      </c>
      <c r="V18">
        <f t="shared" si="13"/>
        <v>3.8848284813135208</v>
      </c>
      <c r="W18">
        <f t="shared" si="14"/>
        <v>43.360669480047385</v>
      </c>
      <c r="X18">
        <f t="shared" si="15"/>
        <v>1.6439199750202511</v>
      </c>
      <c r="Y18">
        <f t="shared" si="16"/>
        <v>3.7912698183239737</v>
      </c>
      <c r="Z18">
        <f t="shared" si="17"/>
        <v>2.2409085062932697</v>
      </c>
      <c r="AA18">
        <f t="shared" si="18"/>
        <v>-48.880560834237393</v>
      </c>
      <c r="AB18">
        <f t="shared" si="19"/>
        <v>-66.96203653005864</v>
      </c>
      <c r="AC18">
        <f t="shared" si="20"/>
        <v>-4.9306944564774433</v>
      </c>
      <c r="AD18">
        <f t="shared" si="21"/>
        <v>110.51759329803875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53806.629999388693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842.00192307692305</v>
      </c>
      <c r="AR18">
        <v>938.25</v>
      </c>
      <c r="AS18">
        <f t="shared" si="27"/>
        <v>0.10258254934513933</v>
      </c>
      <c r="AT18">
        <v>0.5</v>
      </c>
      <c r="AU18">
        <f t="shared" si="28"/>
        <v>1180.188730747235</v>
      </c>
      <c r="AV18">
        <f t="shared" si="29"/>
        <v>-1.5711036380835168</v>
      </c>
      <c r="AW18">
        <f t="shared" si="30"/>
        <v>60.533384354227792</v>
      </c>
      <c r="AX18">
        <f t="shared" si="31"/>
        <v>0.26716759925393013</v>
      </c>
      <c r="AY18">
        <f t="shared" si="32"/>
        <v>-8.4169263134579466E-4</v>
      </c>
      <c r="AZ18">
        <f t="shared" si="33"/>
        <v>2.4767705835331735</v>
      </c>
      <c r="BA18" t="s">
        <v>296</v>
      </c>
      <c r="BB18">
        <v>687.58</v>
      </c>
      <c r="BC18">
        <f t="shared" si="34"/>
        <v>250.66999999999996</v>
      </c>
      <c r="BD18">
        <f t="shared" si="35"/>
        <v>0.38396328608559849</v>
      </c>
      <c r="BE18">
        <f t="shared" si="36"/>
        <v>0.90263352107205275</v>
      </c>
      <c r="BF18">
        <f t="shared" si="37"/>
        <v>0.43204537214481786</v>
      </c>
      <c r="BG18">
        <f t="shared" si="38"/>
        <v>0.9125214765733175</v>
      </c>
      <c r="BH18">
        <f t="shared" si="39"/>
        <v>1400.0050000000001</v>
      </c>
      <c r="BI18">
        <f t="shared" si="40"/>
        <v>1180.188730747235</v>
      </c>
      <c r="BJ18">
        <f t="shared" si="41"/>
        <v>0.84298893985895396</v>
      </c>
      <c r="BK18">
        <f t="shared" si="42"/>
        <v>0.19597787971790809</v>
      </c>
      <c r="BL18">
        <v>6</v>
      </c>
      <c r="BM18">
        <v>0.5</v>
      </c>
      <c r="BN18" t="s">
        <v>290</v>
      </c>
      <c r="BO18">
        <v>2</v>
      </c>
      <c r="BP18">
        <v>1608158269.25</v>
      </c>
      <c r="BQ18">
        <v>49.185273333333299</v>
      </c>
      <c r="BR18">
        <v>47.365409999999997</v>
      </c>
      <c r="BS18">
        <v>16.094843333333301</v>
      </c>
      <c r="BT18">
        <v>14.786196666666701</v>
      </c>
      <c r="BU18">
        <v>46.114753333333297</v>
      </c>
      <c r="BV18">
        <v>16.018156666666702</v>
      </c>
      <c r="BW18">
        <v>500.01113333333302</v>
      </c>
      <c r="BX18">
        <v>102.093966666667</v>
      </c>
      <c r="BY18">
        <v>4.5578340000000002E-2</v>
      </c>
      <c r="BZ18">
        <v>27.9838566666667</v>
      </c>
      <c r="CA18">
        <v>28.402626666666698</v>
      </c>
      <c r="CB18">
        <v>999.9</v>
      </c>
      <c r="CC18">
        <v>0</v>
      </c>
      <c r="CD18">
        <v>0</v>
      </c>
      <c r="CE18">
        <v>9999.7466666666696</v>
      </c>
      <c r="CF18">
        <v>0</v>
      </c>
      <c r="CG18">
        <v>327.50900000000001</v>
      </c>
      <c r="CH18">
        <v>1400.0050000000001</v>
      </c>
      <c r="CI18">
        <v>0.90000999999999998</v>
      </c>
      <c r="CJ18">
        <v>9.9989866666666705E-2</v>
      </c>
      <c r="CK18">
        <v>0</v>
      </c>
      <c r="CL18">
        <v>842.16150000000005</v>
      </c>
      <c r="CM18">
        <v>4.9997499999999997</v>
      </c>
      <c r="CN18">
        <v>11698.7166666667</v>
      </c>
      <c r="CO18">
        <v>12178.12</v>
      </c>
      <c r="CP18">
        <v>49.1291333333333</v>
      </c>
      <c r="CQ18">
        <v>50.7395</v>
      </c>
      <c r="CR18">
        <v>50.1353333333333</v>
      </c>
      <c r="CS18">
        <v>50.203800000000001</v>
      </c>
      <c r="CT18">
        <v>50.1332666666667</v>
      </c>
      <c r="CU18">
        <v>1255.52066666667</v>
      </c>
      <c r="CV18">
        <v>139.48433333333301</v>
      </c>
      <c r="CW18">
        <v>0</v>
      </c>
      <c r="CX18">
        <v>125.799999952316</v>
      </c>
      <c r="CY18">
        <v>0</v>
      </c>
      <c r="CZ18">
        <v>842.00192307692305</v>
      </c>
      <c r="DA18">
        <v>-32.230427372949897</v>
      </c>
      <c r="DB18">
        <v>-451.866666979564</v>
      </c>
      <c r="DC18">
        <v>11696.6115384615</v>
      </c>
      <c r="DD18">
        <v>15</v>
      </c>
      <c r="DE18">
        <v>1608158172.5</v>
      </c>
      <c r="DF18" t="s">
        <v>291</v>
      </c>
      <c r="DG18">
        <v>1608158170</v>
      </c>
      <c r="DH18">
        <v>1608158172.5</v>
      </c>
      <c r="DI18">
        <v>23</v>
      </c>
      <c r="DJ18">
        <v>-0.8</v>
      </c>
      <c r="DK18">
        <v>-2E-3</v>
      </c>
      <c r="DL18">
        <v>3.0710000000000002</v>
      </c>
      <c r="DM18">
        <v>7.6999999999999999E-2</v>
      </c>
      <c r="DN18">
        <v>409</v>
      </c>
      <c r="DO18">
        <v>15</v>
      </c>
      <c r="DP18">
        <v>0.21</v>
      </c>
      <c r="DQ18">
        <v>7.0000000000000007E-2</v>
      </c>
      <c r="DR18">
        <v>-1.5631783154921299</v>
      </c>
      <c r="DS18">
        <v>-0.156414541927798</v>
      </c>
      <c r="DT18">
        <v>2.70880836839709E-2</v>
      </c>
      <c r="DU18">
        <v>1</v>
      </c>
      <c r="DV18">
        <v>1.81421161290323</v>
      </c>
      <c r="DW18">
        <v>0.12597532258063701</v>
      </c>
      <c r="DX18">
        <v>2.7620497075339999E-2</v>
      </c>
      <c r="DY18">
        <v>1</v>
      </c>
      <c r="DZ18">
        <v>1.30777709677419</v>
      </c>
      <c r="EA18">
        <v>7.4308548387094206E-2</v>
      </c>
      <c r="EB18">
        <v>5.5541290618598303E-3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3.0710000000000002</v>
      </c>
      <c r="EJ18">
        <v>7.6700000000000004E-2</v>
      </c>
      <c r="EK18">
        <v>3.0705238095237601</v>
      </c>
      <c r="EL18">
        <v>0</v>
      </c>
      <c r="EM18">
        <v>0</v>
      </c>
      <c r="EN18">
        <v>0</v>
      </c>
      <c r="EO18">
        <v>7.66899999999993E-2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1.8</v>
      </c>
      <c r="EX18">
        <v>1.7</v>
      </c>
      <c r="EY18">
        <v>2</v>
      </c>
      <c r="EZ18">
        <v>512.38</v>
      </c>
      <c r="FA18">
        <v>458.85399999999998</v>
      </c>
      <c r="FB18">
        <v>24.261700000000001</v>
      </c>
      <c r="FC18">
        <v>33.168799999999997</v>
      </c>
      <c r="FD18">
        <v>30.0002</v>
      </c>
      <c r="FE18">
        <v>33.126800000000003</v>
      </c>
      <c r="FF18">
        <v>33.099899999999998</v>
      </c>
      <c r="FG18">
        <v>6.5965199999999999</v>
      </c>
      <c r="FH18">
        <v>0</v>
      </c>
      <c r="FI18">
        <v>100</v>
      </c>
      <c r="FJ18">
        <v>24.26</v>
      </c>
      <c r="FK18">
        <v>47.656999999999996</v>
      </c>
      <c r="FL18">
        <v>15.3612</v>
      </c>
      <c r="FM18">
        <v>101.468</v>
      </c>
      <c r="FN18">
        <v>100.866</v>
      </c>
    </row>
    <row r="19" spans="1:170" x14ac:dyDescent="0.25">
      <c r="A19">
        <v>3</v>
      </c>
      <c r="B19">
        <v>1608158349</v>
      </c>
      <c r="C19">
        <v>198.5</v>
      </c>
      <c r="D19" t="s">
        <v>298</v>
      </c>
      <c r="E19" t="s">
        <v>299</v>
      </c>
      <c r="F19" t="s">
        <v>285</v>
      </c>
      <c r="G19" t="s">
        <v>286</v>
      </c>
      <c r="H19">
        <v>1608158341.25</v>
      </c>
      <c r="I19">
        <f t="shared" si="0"/>
        <v>1.1755216376580335E-3</v>
      </c>
      <c r="J19">
        <f t="shared" si="1"/>
        <v>-0.75261864174278215</v>
      </c>
      <c r="K19">
        <f t="shared" si="2"/>
        <v>79.376233333333303</v>
      </c>
      <c r="L19">
        <f t="shared" si="3"/>
        <v>99.175324650956654</v>
      </c>
      <c r="M19">
        <f t="shared" si="4"/>
        <v>10.129700883119117</v>
      </c>
      <c r="N19">
        <f t="shared" si="5"/>
        <v>8.1074350270612356</v>
      </c>
      <c r="O19">
        <f t="shared" si="6"/>
        <v>5.2782392643000622E-2</v>
      </c>
      <c r="P19">
        <f t="shared" si="7"/>
        <v>2.9660020966511622</v>
      </c>
      <c r="Q19">
        <f t="shared" si="8"/>
        <v>5.2266066637397086E-2</v>
      </c>
      <c r="R19">
        <f t="shared" si="9"/>
        <v>3.2712260448146888E-2</v>
      </c>
      <c r="S19">
        <f t="shared" si="10"/>
        <v>231.28995873586859</v>
      </c>
      <c r="T19">
        <f t="shared" si="11"/>
        <v>29.020917096144707</v>
      </c>
      <c r="U19">
        <f t="shared" si="12"/>
        <v>28.413766666666699</v>
      </c>
      <c r="V19">
        <f t="shared" si="13"/>
        <v>3.8873445553478416</v>
      </c>
      <c r="W19">
        <f t="shared" si="14"/>
        <v>43.606025817740218</v>
      </c>
      <c r="X19">
        <f t="shared" si="15"/>
        <v>1.6524158149242216</v>
      </c>
      <c r="Y19">
        <f t="shared" si="16"/>
        <v>3.789420805809756</v>
      </c>
      <c r="Z19">
        <f t="shared" si="17"/>
        <v>2.2349287404236202</v>
      </c>
      <c r="AA19">
        <f t="shared" si="18"/>
        <v>-51.840504220719275</v>
      </c>
      <c r="AB19">
        <f t="shared" si="19"/>
        <v>-70.081799864244701</v>
      </c>
      <c r="AC19">
        <f t="shared" si="20"/>
        <v>-5.1604419554712244</v>
      </c>
      <c r="AD19">
        <f t="shared" si="21"/>
        <v>104.2072126954334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53808.879774544614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814.37911538461503</v>
      </c>
      <c r="AR19">
        <v>908.41</v>
      </c>
      <c r="AS19">
        <f t="shared" si="27"/>
        <v>0.10351150319281488</v>
      </c>
      <c r="AT19">
        <v>0.5</v>
      </c>
      <c r="AU19">
        <f t="shared" si="28"/>
        <v>1180.1842107472335</v>
      </c>
      <c r="AV19">
        <f t="shared" si="29"/>
        <v>-0.75261864174278215</v>
      </c>
      <c r="AW19">
        <f t="shared" si="30"/>
        <v>61.081320849435983</v>
      </c>
      <c r="AX19">
        <f t="shared" si="31"/>
        <v>0.27003225415836457</v>
      </c>
      <c r="AY19">
        <f t="shared" si="32"/>
        <v>-1.4817276856791663E-4</v>
      </c>
      <c r="AZ19">
        <f t="shared" si="33"/>
        <v>2.5909776422540483</v>
      </c>
      <c r="BA19" t="s">
        <v>301</v>
      </c>
      <c r="BB19">
        <v>663.11</v>
      </c>
      <c r="BC19">
        <f t="shared" si="34"/>
        <v>245.29999999999995</v>
      </c>
      <c r="BD19">
        <f t="shared" si="35"/>
        <v>0.38333014519113312</v>
      </c>
      <c r="BE19">
        <f t="shared" si="36"/>
        <v>0.90561645574977789</v>
      </c>
      <c r="BF19">
        <f t="shared" si="37"/>
        <v>0.48737565437198377</v>
      </c>
      <c r="BG19">
        <f t="shared" si="38"/>
        <v>0.92423904664554657</v>
      </c>
      <c r="BH19">
        <f t="shared" si="39"/>
        <v>1399.99966666667</v>
      </c>
      <c r="BI19">
        <f t="shared" si="40"/>
        <v>1180.1842107472335</v>
      </c>
      <c r="BJ19">
        <f t="shared" si="41"/>
        <v>0.84298892267395586</v>
      </c>
      <c r="BK19">
        <f t="shared" si="42"/>
        <v>0.19597784534791174</v>
      </c>
      <c r="BL19">
        <v>6</v>
      </c>
      <c r="BM19">
        <v>0.5</v>
      </c>
      <c r="BN19" t="s">
        <v>290</v>
      </c>
      <c r="BO19">
        <v>2</v>
      </c>
      <c r="BP19">
        <v>1608158341.25</v>
      </c>
      <c r="BQ19">
        <v>79.376233333333303</v>
      </c>
      <c r="BR19">
        <v>78.585086666666697</v>
      </c>
      <c r="BS19">
        <v>16.178056666666699</v>
      </c>
      <c r="BT19">
        <v>14.7902966666667</v>
      </c>
      <c r="BU19">
        <v>76.305713333333301</v>
      </c>
      <c r="BV19">
        <v>16.101373333333299</v>
      </c>
      <c r="BW19">
        <v>500.01613333333302</v>
      </c>
      <c r="BX19">
        <v>102.0937</v>
      </c>
      <c r="BY19">
        <v>4.5626680000000003E-2</v>
      </c>
      <c r="BZ19">
        <v>27.975490000000001</v>
      </c>
      <c r="CA19">
        <v>28.413766666666699</v>
      </c>
      <c r="CB19">
        <v>999.9</v>
      </c>
      <c r="CC19">
        <v>0</v>
      </c>
      <c r="CD19">
        <v>0</v>
      </c>
      <c r="CE19">
        <v>9999.92</v>
      </c>
      <c r="CF19">
        <v>0</v>
      </c>
      <c r="CG19">
        <v>323.87666666666701</v>
      </c>
      <c r="CH19">
        <v>1399.99966666667</v>
      </c>
      <c r="CI19">
        <v>0.9000129</v>
      </c>
      <c r="CJ19">
        <v>9.9986933333333403E-2</v>
      </c>
      <c r="CK19">
        <v>0</v>
      </c>
      <c r="CL19">
        <v>814.55060000000003</v>
      </c>
      <c r="CM19">
        <v>4.9997499999999997</v>
      </c>
      <c r="CN19">
        <v>11313.04</v>
      </c>
      <c r="CO19">
        <v>12178.09</v>
      </c>
      <c r="CP19">
        <v>49.1291333333333</v>
      </c>
      <c r="CQ19">
        <v>50.686999999999998</v>
      </c>
      <c r="CR19">
        <v>50.1291333333333</v>
      </c>
      <c r="CS19">
        <v>50.174599999999998</v>
      </c>
      <c r="CT19">
        <v>50.1291333333333</v>
      </c>
      <c r="CU19">
        <v>1255.5166666666701</v>
      </c>
      <c r="CV19">
        <v>139.483</v>
      </c>
      <c r="CW19">
        <v>0</v>
      </c>
      <c r="CX19">
        <v>71.600000143051105</v>
      </c>
      <c r="CY19">
        <v>0</v>
      </c>
      <c r="CZ19">
        <v>814.37911538461503</v>
      </c>
      <c r="DA19">
        <v>-21.6688205016879</v>
      </c>
      <c r="DB19">
        <v>-309.68205125858401</v>
      </c>
      <c r="DC19">
        <v>11310.492307692301</v>
      </c>
      <c r="DD19">
        <v>15</v>
      </c>
      <c r="DE19">
        <v>1608158172.5</v>
      </c>
      <c r="DF19" t="s">
        <v>291</v>
      </c>
      <c r="DG19">
        <v>1608158170</v>
      </c>
      <c r="DH19">
        <v>1608158172.5</v>
      </c>
      <c r="DI19">
        <v>23</v>
      </c>
      <c r="DJ19">
        <v>-0.8</v>
      </c>
      <c r="DK19">
        <v>-2E-3</v>
      </c>
      <c r="DL19">
        <v>3.0710000000000002</v>
      </c>
      <c r="DM19">
        <v>7.6999999999999999E-2</v>
      </c>
      <c r="DN19">
        <v>409</v>
      </c>
      <c r="DO19">
        <v>15</v>
      </c>
      <c r="DP19">
        <v>0.21</v>
      </c>
      <c r="DQ19">
        <v>7.0000000000000007E-2</v>
      </c>
      <c r="DR19">
        <v>-0.75044045054671904</v>
      </c>
      <c r="DS19">
        <v>-0.12832530618554899</v>
      </c>
      <c r="DT19">
        <v>2.0143127267474199E-2</v>
      </c>
      <c r="DU19">
        <v>1</v>
      </c>
      <c r="DV19">
        <v>0.78776574193548399</v>
      </c>
      <c r="DW19">
        <v>0.106375983870968</v>
      </c>
      <c r="DX19">
        <v>2.3997046246956401E-2</v>
      </c>
      <c r="DY19">
        <v>1</v>
      </c>
      <c r="DZ19">
        <v>1.38616612903226</v>
      </c>
      <c r="EA19">
        <v>0.128960322580641</v>
      </c>
      <c r="EB19">
        <v>9.61817623293869E-3</v>
      </c>
      <c r="EC19">
        <v>1</v>
      </c>
      <c r="ED19">
        <v>3</v>
      </c>
      <c r="EE19">
        <v>3</v>
      </c>
      <c r="EF19" t="s">
        <v>297</v>
      </c>
      <c r="EG19">
        <v>100</v>
      </c>
      <c r="EH19">
        <v>100</v>
      </c>
      <c r="EI19">
        <v>3.07</v>
      </c>
      <c r="EJ19">
        <v>7.6700000000000004E-2</v>
      </c>
      <c r="EK19">
        <v>3.0705238095237601</v>
      </c>
      <c r="EL19">
        <v>0</v>
      </c>
      <c r="EM19">
        <v>0</v>
      </c>
      <c r="EN19">
        <v>0</v>
      </c>
      <c r="EO19">
        <v>7.66899999999993E-2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3</v>
      </c>
      <c r="EX19">
        <v>2.9</v>
      </c>
      <c r="EY19">
        <v>2</v>
      </c>
      <c r="EZ19">
        <v>512.59799999999996</v>
      </c>
      <c r="FA19">
        <v>458.82400000000001</v>
      </c>
      <c r="FB19">
        <v>23.9619</v>
      </c>
      <c r="FC19">
        <v>33.159999999999997</v>
      </c>
      <c r="FD19">
        <v>30.0001</v>
      </c>
      <c r="FE19">
        <v>33.119300000000003</v>
      </c>
      <c r="FF19">
        <v>33.093499999999999</v>
      </c>
      <c r="FG19">
        <v>7.9918699999999996</v>
      </c>
      <c r="FH19">
        <v>0</v>
      </c>
      <c r="FI19">
        <v>100</v>
      </c>
      <c r="FJ19">
        <v>23.980499999999999</v>
      </c>
      <c r="FK19">
        <v>78.870999999999995</v>
      </c>
      <c r="FL19">
        <v>16.089400000000001</v>
      </c>
      <c r="FM19">
        <v>101.471</v>
      </c>
      <c r="FN19">
        <v>100.87</v>
      </c>
    </row>
    <row r="20" spans="1:170" x14ac:dyDescent="0.25">
      <c r="A20">
        <v>4</v>
      </c>
      <c r="B20">
        <v>1608158418</v>
      </c>
      <c r="C20">
        <v>267.5</v>
      </c>
      <c r="D20" t="s">
        <v>302</v>
      </c>
      <c r="E20" t="s">
        <v>303</v>
      </c>
      <c r="F20" t="s">
        <v>285</v>
      </c>
      <c r="G20" t="s">
        <v>286</v>
      </c>
      <c r="H20">
        <v>1608158410.25</v>
      </c>
      <c r="I20">
        <f t="shared" si="0"/>
        <v>1.3077348149049916E-3</v>
      </c>
      <c r="J20">
        <f t="shared" si="1"/>
        <v>-7.9336202097871303E-2</v>
      </c>
      <c r="K20">
        <f t="shared" si="2"/>
        <v>99.507456666666698</v>
      </c>
      <c r="L20">
        <f t="shared" si="3"/>
        <v>98.14140289758592</v>
      </c>
      <c r="M20">
        <f t="shared" si="4"/>
        <v>10.023950426290536</v>
      </c>
      <c r="N20">
        <f t="shared" si="5"/>
        <v>10.163476200903748</v>
      </c>
      <c r="O20">
        <f t="shared" si="6"/>
        <v>5.8998243851559835E-2</v>
      </c>
      <c r="P20">
        <f t="shared" si="7"/>
        <v>2.9661553078077958</v>
      </c>
      <c r="Q20">
        <f t="shared" si="8"/>
        <v>5.8353981933808086E-2</v>
      </c>
      <c r="R20">
        <f t="shared" si="9"/>
        <v>3.6528536739024085E-2</v>
      </c>
      <c r="S20">
        <f t="shared" si="10"/>
        <v>231.29141686833296</v>
      </c>
      <c r="T20">
        <f t="shared" si="11"/>
        <v>28.995813167061275</v>
      </c>
      <c r="U20">
        <f t="shared" si="12"/>
        <v>28.453023333333299</v>
      </c>
      <c r="V20">
        <f t="shared" si="13"/>
        <v>3.8962223773120792</v>
      </c>
      <c r="W20">
        <f t="shared" si="14"/>
        <v>44.037712752656063</v>
      </c>
      <c r="X20">
        <f t="shared" si="15"/>
        <v>1.6696414026780151</v>
      </c>
      <c r="Y20">
        <f t="shared" si="16"/>
        <v>3.7913899208521302</v>
      </c>
      <c r="Z20">
        <f t="shared" si="17"/>
        <v>2.2265809746340643</v>
      </c>
      <c r="AA20">
        <f t="shared" si="18"/>
        <v>-57.671105337310131</v>
      </c>
      <c r="AB20">
        <f t="shared" si="19"/>
        <v>-74.938196882871182</v>
      </c>
      <c r="AC20">
        <f t="shared" si="20"/>
        <v>-5.5190796643129518</v>
      </c>
      <c r="AD20">
        <f t="shared" si="21"/>
        <v>93.163034983838685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53811.731978473574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797.26472000000001</v>
      </c>
      <c r="AR20">
        <v>890.66</v>
      </c>
      <c r="AS20">
        <f t="shared" si="27"/>
        <v>0.10486075494577052</v>
      </c>
      <c r="AT20">
        <v>0.5</v>
      </c>
      <c r="AU20">
        <f t="shared" si="28"/>
        <v>1180.185740747356</v>
      </c>
      <c r="AV20">
        <f t="shared" si="29"/>
        <v>-7.9336202097871303E-2</v>
      </c>
      <c r="AW20">
        <f t="shared" si="30"/>
        <v>61.877583875500576</v>
      </c>
      <c r="AX20">
        <f t="shared" si="31"/>
        <v>0.2820941773516269</v>
      </c>
      <c r="AY20">
        <f t="shared" si="32"/>
        <v>4.2231596308114292E-4</v>
      </c>
      <c r="AZ20">
        <f t="shared" si="33"/>
        <v>2.6625423842992837</v>
      </c>
      <c r="BA20" t="s">
        <v>305</v>
      </c>
      <c r="BB20">
        <v>639.41</v>
      </c>
      <c r="BC20">
        <f t="shared" si="34"/>
        <v>251.25</v>
      </c>
      <c r="BD20">
        <f t="shared" si="35"/>
        <v>0.37172250746268637</v>
      </c>
      <c r="BE20">
        <f t="shared" si="36"/>
        <v>0.90420068098540796</v>
      </c>
      <c r="BF20">
        <f t="shared" si="37"/>
        <v>0.53312957872643074</v>
      </c>
      <c r="BG20">
        <f t="shared" si="38"/>
        <v>0.93120911597470413</v>
      </c>
      <c r="BH20">
        <f t="shared" si="39"/>
        <v>1400.00066666667</v>
      </c>
      <c r="BI20">
        <f t="shared" si="40"/>
        <v>1180.185740747356</v>
      </c>
      <c r="BJ20">
        <f t="shared" si="41"/>
        <v>0.84298941339600786</v>
      </c>
      <c r="BK20">
        <f t="shared" si="42"/>
        <v>0.19597882679201581</v>
      </c>
      <c r="BL20">
        <v>6</v>
      </c>
      <c r="BM20">
        <v>0.5</v>
      </c>
      <c r="BN20" t="s">
        <v>290</v>
      </c>
      <c r="BO20">
        <v>2</v>
      </c>
      <c r="BP20">
        <v>1608158410.25</v>
      </c>
      <c r="BQ20">
        <v>99.507456666666698</v>
      </c>
      <c r="BR20">
        <v>99.568406666666704</v>
      </c>
      <c r="BS20">
        <v>16.3469433333333</v>
      </c>
      <c r="BT20">
        <v>14.80336</v>
      </c>
      <c r="BU20">
        <v>96.4369333333333</v>
      </c>
      <c r="BV20">
        <v>16.270246666666701</v>
      </c>
      <c r="BW20">
        <v>500.01473333333303</v>
      </c>
      <c r="BX20">
        <v>102.092133333333</v>
      </c>
      <c r="BY20">
        <v>4.57017733333333E-2</v>
      </c>
      <c r="BZ20">
        <v>27.984400000000001</v>
      </c>
      <c r="CA20">
        <v>28.453023333333299</v>
      </c>
      <c r="CB20">
        <v>999.9</v>
      </c>
      <c r="CC20">
        <v>0</v>
      </c>
      <c r="CD20">
        <v>0</v>
      </c>
      <c r="CE20">
        <v>10000.9413333333</v>
      </c>
      <c r="CF20">
        <v>0</v>
      </c>
      <c r="CG20">
        <v>319.20083333333298</v>
      </c>
      <c r="CH20">
        <v>1400.00066666667</v>
      </c>
      <c r="CI20">
        <v>0.89999680000000004</v>
      </c>
      <c r="CJ20">
        <v>0.100003173333333</v>
      </c>
      <c r="CK20">
        <v>0</v>
      </c>
      <c r="CL20">
        <v>797.50616666666701</v>
      </c>
      <c r="CM20">
        <v>4.9997499999999997</v>
      </c>
      <c r="CN20">
        <v>11075.35</v>
      </c>
      <c r="CO20">
        <v>12178.026666666699</v>
      </c>
      <c r="CP20">
        <v>49.199599999999997</v>
      </c>
      <c r="CQ20">
        <v>50.682866666666598</v>
      </c>
      <c r="CR20">
        <v>50.1291333333333</v>
      </c>
      <c r="CS20">
        <v>50.149799999999999</v>
      </c>
      <c r="CT20">
        <v>50.15</v>
      </c>
      <c r="CU20">
        <v>1255.4946666666699</v>
      </c>
      <c r="CV20">
        <v>139.506</v>
      </c>
      <c r="CW20">
        <v>0</v>
      </c>
      <c r="CX20">
        <v>68.700000047683702</v>
      </c>
      <c r="CY20">
        <v>0</v>
      </c>
      <c r="CZ20">
        <v>797.26472000000001</v>
      </c>
      <c r="DA20">
        <v>-17.0897691888919</v>
      </c>
      <c r="DB20">
        <v>-238.46923042976101</v>
      </c>
      <c r="DC20">
        <v>11072.075999999999</v>
      </c>
      <c r="DD20">
        <v>15</v>
      </c>
      <c r="DE20">
        <v>1608158172.5</v>
      </c>
      <c r="DF20" t="s">
        <v>291</v>
      </c>
      <c r="DG20">
        <v>1608158170</v>
      </c>
      <c r="DH20">
        <v>1608158172.5</v>
      </c>
      <c r="DI20">
        <v>23</v>
      </c>
      <c r="DJ20">
        <v>-0.8</v>
      </c>
      <c r="DK20">
        <v>-2E-3</v>
      </c>
      <c r="DL20">
        <v>3.0710000000000002</v>
      </c>
      <c r="DM20">
        <v>7.6999999999999999E-2</v>
      </c>
      <c r="DN20">
        <v>409</v>
      </c>
      <c r="DO20">
        <v>15</v>
      </c>
      <c r="DP20">
        <v>0.21</v>
      </c>
      <c r="DQ20">
        <v>7.0000000000000007E-2</v>
      </c>
      <c r="DR20">
        <v>-7.4209365740565497E-2</v>
      </c>
      <c r="DS20">
        <v>-0.15980437008860501</v>
      </c>
      <c r="DT20">
        <v>3.1098013759160999E-2</v>
      </c>
      <c r="DU20">
        <v>1</v>
      </c>
      <c r="DV20">
        <v>-6.7308690322580605E-2</v>
      </c>
      <c r="DW20">
        <v>0.14839789838709699</v>
      </c>
      <c r="DX20">
        <v>3.6344870015906403E-2</v>
      </c>
      <c r="DY20">
        <v>1</v>
      </c>
      <c r="DZ20">
        <v>1.5417883870967699</v>
      </c>
      <c r="EA20">
        <v>0.142322419354837</v>
      </c>
      <c r="EB20">
        <v>1.06399196870526E-2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3.07</v>
      </c>
      <c r="EJ20">
        <v>7.6700000000000004E-2</v>
      </c>
      <c r="EK20">
        <v>3.0705238095237601</v>
      </c>
      <c r="EL20">
        <v>0</v>
      </c>
      <c r="EM20">
        <v>0</v>
      </c>
      <c r="EN20">
        <v>0</v>
      </c>
      <c r="EO20">
        <v>7.66899999999993E-2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4.0999999999999996</v>
      </c>
      <c r="EX20">
        <v>4.0999999999999996</v>
      </c>
      <c r="EY20">
        <v>2</v>
      </c>
      <c r="EZ20">
        <v>512.50800000000004</v>
      </c>
      <c r="FA20">
        <v>459.11</v>
      </c>
      <c r="FB20">
        <v>24.035599999999999</v>
      </c>
      <c r="FC20">
        <v>33.1511</v>
      </c>
      <c r="FD20">
        <v>30</v>
      </c>
      <c r="FE20">
        <v>33.116399999999999</v>
      </c>
      <c r="FF20">
        <v>33.088200000000001</v>
      </c>
      <c r="FG20">
        <v>8.9430399999999999</v>
      </c>
      <c r="FH20">
        <v>0</v>
      </c>
      <c r="FI20">
        <v>100</v>
      </c>
      <c r="FJ20">
        <v>24.037400000000002</v>
      </c>
      <c r="FK20">
        <v>99.831699999999998</v>
      </c>
      <c r="FL20">
        <v>16.140499999999999</v>
      </c>
      <c r="FM20">
        <v>101.476</v>
      </c>
      <c r="FN20">
        <v>100.873</v>
      </c>
    </row>
    <row r="21" spans="1:170" x14ac:dyDescent="0.25">
      <c r="A21">
        <v>5</v>
      </c>
      <c r="B21">
        <v>1608158490</v>
      </c>
      <c r="C21">
        <v>339.5</v>
      </c>
      <c r="D21" t="s">
        <v>306</v>
      </c>
      <c r="E21" t="s">
        <v>307</v>
      </c>
      <c r="F21" t="s">
        <v>285</v>
      </c>
      <c r="G21" t="s">
        <v>286</v>
      </c>
      <c r="H21">
        <v>1608158482.25</v>
      </c>
      <c r="I21">
        <f t="shared" si="0"/>
        <v>1.4272439608925031E-3</v>
      </c>
      <c r="J21">
        <f t="shared" si="1"/>
        <v>1.6208202562063194</v>
      </c>
      <c r="K21">
        <f t="shared" si="2"/>
        <v>148.969066666667</v>
      </c>
      <c r="L21">
        <f t="shared" si="3"/>
        <v>104.06871497885788</v>
      </c>
      <c r="M21">
        <f t="shared" si="4"/>
        <v>10.629355788162375</v>
      </c>
      <c r="N21">
        <f t="shared" si="5"/>
        <v>15.215381600053089</v>
      </c>
      <c r="O21">
        <f t="shared" si="6"/>
        <v>6.4858779318781673E-2</v>
      </c>
      <c r="P21">
        <f t="shared" si="7"/>
        <v>2.9664505184010967</v>
      </c>
      <c r="Q21">
        <f t="shared" si="8"/>
        <v>6.4081152357187407E-2</v>
      </c>
      <c r="R21">
        <f t="shared" si="9"/>
        <v>4.0119810009439642E-2</v>
      </c>
      <c r="S21">
        <f t="shared" si="10"/>
        <v>231.2898995901057</v>
      </c>
      <c r="T21">
        <f t="shared" si="11"/>
        <v>28.971333765851064</v>
      </c>
      <c r="U21">
        <f t="shared" si="12"/>
        <v>28.464263333333299</v>
      </c>
      <c r="V21">
        <f t="shared" si="13"/>
        <v>3.8987675367101682</v>
      </c>
      <c r="W21">
        <f t="shared" si="14"/>
        <v>44.455469301959589</v>
      </c>
      <c r="X21">
        <f t="shared" si="15"/>
        <v>1.6861019983019014</v>
      </c>
      <c r="Y21">
        <f t="shared" si="16"/>
        <v>3.7927886597017171</v>
      </c>
      <c r="Z21">
        <f t="shared" si="17"/>
        <v>2.2126655384082667</v>
      </c>
      <c r="AA21">
        <f t="shared" si="18"/>
        <v>-62.941458675359385</v>
      </c>
      <c r="AB21">
        <f t="shared" si="19"/>
        <v>-75.731431245065735</v>
      </c>
      <c r="AC21">
        <f t="shared" si="20"/>
        <v>-5.5774330123804781</v>
      </c>
      <c r="AD21">
        <f t="shared" si="21"/>
        <v>87.039576657300117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53819.233977734788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308</v>
      </c>
      <c r="AQ21">
        <v>783.27120000000002</v>
      </c>
      <c r="AR21">
        <v>882.41</v>
      </c>
      <c r="AS21">
        <f t="shared" si="27"/>
        <v>0.11235004136399174</v>
      </c>
      <c r="AT21">
        <v>0.5</v>
      </c>
      <c r="AU21">
        <f t="shared" si="28"/>
        <v>1180.1771307473687</v>
      </c>
      <c r="AV21">
        <f t="shared" si="29"/>
        <v>1.6208202562063194</v>
      </c>
      <c r="AW21">
        <f t="shared" si="30"/>
        <v>66.296474728151978</v>
      </c>
      <c r="AX21">
        <f t="shared" si="31"/>
        <v>0.29603019004771014</v>
      </c>
      <c r="AY21">
        <f t="shared" si="32"/>
        <v>1.8629133532101737E-3</v>
      </c>
      <c r="AZ21">
        <f t="shared" si="33"/>
        <v>2.6967849412404665</v>
      </c>
      <c r="BA21" t="s">
        <v>309</v>
      </c>
      <c r="BB21">
        <v>621.19000000000005</v>
      </c>
      <c r="BC21">
        <f t="shared" si="34"/>
        <v>261.21999999999991</v>
      </c>
      <c r="BD21">
        <f t="shared" si="35"/>
        <v>0.37952224178853067</v>
      </c>
      <c r="BE21">
        <f t="shared" si="36"/>
        <v>0.90108637618378662</v>
      </c>
      <c r="BF21">
        <f t="shared" si="37"/>
        <v>0.59388350006681567</v>
      </c>
      <c r="BG21">
        <f t="shared" si="38"/>
        <v>0.93444872566290416</v>
      </c>
      <c r="BH21">
        <f t="shared" si="39"/>
        <v>1399.99033333333</v>
      </c>
      <c r="BI21">
        <f t="shared" si="40"/>
        <v>1180.1771307473687</v>
      </c>
      <c r="BJ21">
        <f t="shared" si="41"/>
        <v>0.84298948546123631</v>
      </c>
      <c r="BK21">
        <f t="shared" si="42"/>
        <v>0.1959789709224726</v>
      </c>
      <c r="BL21">
        <v>6</v>
      </c>
      <c r="BM21">
        <v>0.5</v>
      </c>
      <c r="BN21" t="s">
        <v>290</v>
      </c>
      <c r="BO21">
        <v>2</v>
      </c>
      <c r="BP21">
        <v>1608158482.25</v>
      </c>
      <c r="BQ21">
        <v>148.969066666667</v>
      </c>
      <c r="BR21">
        <v>151.16913333333301</v>
      </c>
      <c r="BS21">
        <v>16.508099999999999</v>
      </c>
      <c r="BT21">
        <v>14.8237233333333</v>
      </c>
      <c r="BU21">
        <v>145.898433333333</v>
      </c>
      <c r="BV21">
        <v>16.43141</v>
      </c>
      <c r="BW21">
        <v>500.0127</v>
      </c>
      <c r="BX21">
        <v>102.092266666667</v>
      </c>
      <c r="BY21">
        <v>4.5592826666666697E-2</v>
      </c>
      <c r="BZ21">
        <v>27.990726666666699</v>
      </c>
      <c r="CA21">
        <v>28.464263333333299</v>
      </c>
      <c r="CB21">
        <v>999.9</v>
      </c>
      <c r="CC21">
        <v>0</v>
      </c>
      <c r="CD21">
        <v>0</v>
      </c>
      <c r="CE21">
        <v>10002.6006666667</v>
      </c>
      <c r="CF21">
        <v>0</v>
      </c>
      <c r="CG21">
        <v>316.50393333333301</v>
      </c>
      <c r="CH21">
        <v>1399.99033333333</v>
      </c>
      <c r="CI21">
        <v>0.89999546666666697</v>
      </c>
      <c r="CJ21">
        <v>0.10000452</v>
      </c>
      <c r="CK21">
        <v>0</v>
      </c>
      <c r="CL21">
        <v>783.32533333333402</v>
      </c>
      <c r="CM21">
        <v>4.9997499999999997</v>
      </c>
      <c r="CN21">
        <v>10881.4666666667</v>
      </c>
      <c r="CO21">
        <v>12177.9633333333</v>
      </c>
      <c r="CP21">
        <v>49.214300000000001</v>
      </c>
      <c r="CQ21">
        <v>50.678733333333298</v>
      </c>
      <c r="CR21">
        <v>50.168466666666703</v>
      </c>
      <c r="CS21">
        <v>50.160200000000003</v>
      </c>
      <c r="CT21">
        <v>50.170466666666698</v>
      </c>
      <c r="CU21">
        <v>1255.482</v>
      </c>
      <c r="CV21">
        <v>139.50833333333301</v>
      </c>
      <c r="CW21">
        <v>0</v>
      </c>
      <c r="CX21">
        <v>71.100000143051105</v>
      </c>
      <c r="CY21">
        <v>0</v>
      </c>
      <c r="CZ21">
        <v>783.27120000000002</v>
      </c>
      <c r="DA21">
        <v>-12.5599230493017</v>
      </c>
      <c r="DB21">
        <v>-179.02307662100901</v>
      </c>
      <c r="DC21">
        <v>10880.451999999999</v>
      </c>
      <c r="DD21">
        <v>15</v>
      </c>
      <c r="DE21">
        <v>1608158172.5</v>
      </c>
      <c r="DF21" t="s">
        <v>291</v>
      </c>
      <c r="DG21">
        <v>1608158170</v>
      </c>
      <c r="DH21">
        <v>1608158172.5</v>
      </c>
      <c r="DI21">
        <v>23</v>
      </c>
      <c r="DJ21">
        <v>-0.8</v>
      </c>
      <c r="DK21">
        <v>-2E-3</v>
      </c>
      <c r="DL21">
        <v>3.0710000000000002</v>
      </c>
      <c r="DM21">
        <v>7.6999999999999999E-2</v>
      </c>
      <c r="DN21">
        <v>409</v>
      </c>
      <c r="DO21">
        <v>15</v>
      </c>
      <c r="DP21">
        <v>0.21</v>
      </c>
      <c r="DQ21">
        <v>7.0000000000000007E-2</v>
      </c>
      <c r="DR21">
        <v>1.62525715021438</v>
      </c>
      <c r="DS21">
        <v>-3.7991975503661297E-2</v>
      </c>
      <c r="DT21">
        <v>2.69520237000925E-2</v>
      </c>
      <c r="DU21">
        <v>1</v>
      </c>
      <c r="DV21">
        <v>-2.2054890322580598</v>
      </c>
      <c r="DW21">
        <v>8.0254838709709602E-3</v>
      </c>
      <c r="DX21">
        <v>3.1825139723468898E-2</v>
      </c>
      <c r="DY21">
        <v>1</v>
      </c>
      <c r="DZ21">
        <v>1.6828019354838699</v>
      </c>
      <c r="EA21">
        <v>0.12770564516128999</v>
      </c>
      <c r="EB21">
        <v>9.5285267518307199E-3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3.07</v>
      </c>
      <c r="EJ21">
        <v>7.6600000000000001E-2</v>
      </c>
      <c r="EK21">
        <v>3.0705238095237601</v>
      </c>
      <c r="EL21">
        <v>0</v>
      </c>
      <c r="EM21">
        <v>0</v>
      </c>
      <c r="EN21">
        <v>0</v>
      </c>
      <c r="EO21">
        <v>7.66899999999993E-2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5.3</v>
      </c>
      <c r="EX21">
        <v>5.3</v>
      </c>
      <c r="EY21">
        <v>2</v>
      </c>
      <c r="EZ21">
        <v>512.77200000000005</v>
      </c>
      <c r="FA21">
        <v>459.21300000000002</v>
      </c>
      <c r="FB21">
        <v>23.9224</v>
      </c>
      <c r="FC21">
        <v>33.1511</v>
      </c>
      <c r="FD21">
        <v>30</v>
      </c>
      <c r="FE21">
        <v>33.116399999999999</v>
      </c>
      <c r="FF21">
        <v>33.088200000000001</v>
      </c>
      <c r="FG21">
        <v>11.3218</v>
      </c>
      <c r="FH21">
        <v>0</v>
      </c>
      <c r="FI21">
        <v>100</v>
      </c>
      <c r="FJ21">
        <v>23.9297</v>
      </c>
      <c r="FK21">
        <v>151.61000000000001</v>
      </c>
      <c r="FL21">
        <v>16.297899999999998</v>
      </c>
      <c r="FM21">
        <v>101.471</v>
      </c>
      <c r="FN21">
        <v>100.872</v>
      </c>
    </row>
    <row r="22" spans="1:170" x14ac:dyDescent="0.25">
      <c r="A22">
        <v>6</v>
      </c>
      <c r="B22">
        <v>1608158562.0999999</v>
      </c>
      <c r="C22">
        <v>411.59999990463302</v>
      </c>
      <c r="D22" t="s">
        <v>310</v>
      </c>
      <c r="E22" t="s">
        <v>311</v>
      </c>
      <c r="F22" t="s">
        <v>285</v>
      </c>
      <c r="G22" t="s">
        <v>286</v>
      </c>
      <c r="H22">
        <v>1608158554.0999999</v>
      </c>
      <c r="I22">
        <f t="shared" si="0"/>
        <v>1.5624949152236265E-3</v>
      </c>
      <c r="J22">
        <f t="shared" si="1"/>
        <v>3.4512532156637734</v>
      </c>
      <c r="K22">
        <f t="shared" si="2"/>
        <v>198.90409677419399</v>
      </c>
      <c r="L22">
        <f t="shared" si="3"/>
        <v>115.34385299553985</v>
      </c>
      <c r="M22">
        <f t="shared" si="4"/>
        <v>11.781485199414645</v>
      </c>
      <c r="N22">
        <f t="shared" si="5"/>
        <v>20.316519791815168</v>
      </c>
      <c r="O22">
        <f t="shared" si="6"/>
        <v>7.1597284432190558E-2</v>
      </c>
      <c r="P22">
        <f t="shared" si="7"/>
        <v>2.9653417386702912</v>
      </c>
      <c r="Q22">
        <f t="shared" si="8"/>
        <v>7.065060306183843E-2</v>
      </c>
      <c r="R22">
        <f t="shared" si="9"/>
        <v>4.4240639571057089E-2</v>
      </c>
      <c r="S22">
        <f t="shared" si="10"/>
        <v>231.28958497837965</v>
      </c>
      <c r="T22">
        <f t="shared" si="11"/>
        <v>28.926427728343082</v>
      </c>
      <c r="U22">
        <f t="shared" si="12"/>
        <v>28.470880645161301</v>
      </c>
      <c r="V22">
        <f t="shared" si="13"/>
        <v>3.9002666234641779</v>
      </c>
      <c r="W22">
        <f t="shared" si="14"/>
        <v>44.935641150476371</v>
      </c>
      <c r="X22">
        <f t="shared" si="15"/>
        <v>1.7032711089693542</v>
      </c>
      <c r="Y22">
        <f t="shared" si="16"/>
        <v>3.7904680235129957</v>
      </c>
      <c r="Z22">
        <f t="shared" si="17"/>
        <v>2.1969955144948239</v>
      </c>
      <c r="AA22">
        <f t="shared" si="18"/>
        <v>-68.906025761361931</v>
      </c>
      <c r="AB22">
        <f t="shared" si="19"/>
        <v>-78.439248597732785</v>
      </c>
      <c r="AC22">
        <f t="shared" si="20"/>
        <v>-5.7789057176700993</v>
      </c>
      <c r="AD22">
        <f t="shared" si="21"/>
        <v>78.165404901614806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53788.799165395394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312</v>
      </c>
      <c r="AQ22">
        <v>772.04196153846101</v>
      </c>
      <c r="AR22">
        <v>878.88</v>
      </c>
      <c r="AS22">
        <f t="shared" si="27"/>
        <v>0.12156157662199507</v>
      </c>
      <c r="AT22">
        <v>0.5</v>
      </c>
      <c r="AU22">
        <f t="shared" si="28"/>
        <v>1180.1774426828192</v>
      </c>
      <c r="AV22">
        <f t="shared" si="29"/>
        <v>3.4512532156637734</v>
      </c>
      <c r="AW22">
        <f t="shared" si="30"/>
        <v>71.732115313118868</v>
      </c>
      <c r="AX22">
        <f t="shared" si="31"/>
        <v>0.30774394684143458</v>
      </c>
      <c r="AY22">
        <f t="shared" si="32"/>
        <v>3.413894004211041E-3</v>
      </c>
      <c r="AZ22">
        <f t="shared" si="33"/>
        <v>2.7116329874385579</v>
      </c>
      <c r="BA22" t="s">
        <v>313</v>
      </c>
      <c r="BB22">
        <v>608.41</v>
      </c>
      <c r="BC22">
        <f t="shared" si="34"/>
        <v>270.47000000000003</v>
      </c>
      <c r="BD22">
        <f t="shared" si="35"/>
        <v>0.39500883078174648</v>
      </c>
      <c r="BE22">
        <f t="shared" si="36"/>
        <v>0.89807700279235914</v>
      </c>
      <c r="BF22">
        <f t="shared" si="37"/>
        <v>0.65383125258916408</v>
      </c>
      <c r="BG22">
        <f t="shared" si="38"/>
        <v>0.93583488592949149</v>
      </c>
      <c r="BH22">
        <f t="shared" si="39"/>
        <v>1399.99096774194</v>
      </c>
      <c r="BI22">
        <f t="shared" si="40"/>
        <v>1180.1774426828192</v>
      </c>
      <c r="BJ22">
        <f t="shared" si="41"/>
        <v>0.842989326271397</v>
      </c>
      <c r="BK22">
        <f t="shared" si="42"/>
        <v>0.1959786525427942</v>
      </c>
      <c r="BL22">
        <v>6</v>
      </c>
      <c r="BM22">
        <v>0.5</v>
      </c>
      <c r="BN22" t="s">
        <v>290</v>
      </c>
      <c r="BO22">
        <v>2</v>
      </c>
      <c r="BP22">
        <v>1608158554.0999999</v>
      </c>
      <c r="BQ22">
        <v>198.90409677419399</v>
      </c>
      <c r="BR22">
        <v>203.41854838709699</v>
      </c>
      <c r="BS22">
        <v>16.6754741935484</v>
      </c>
      <c r="BT22">
        <v>14.8317451612903</v>
      </c>
      <c r="BU22">
        <v>195.83351612903201</v>
      </c>
      <c r="BV22">
        <v>16.598780645161298</v>
      </c>
      <c r="BW22">
        <v>499.99958064516102</v>
      </c>
      <c r="BX22">
        <v>102.09693548387099</v>
      </c>
      <c r="BY22">
        <v>4.53537967741936E-2</v>
      </c>
      <c r="BZ22">
        <v>27.980229032258102</v>
      </c>
      <c r="CA22">
        <v>28.470880645161301</v>
      </c>
      <c r="CB22">
        <v>999.9</v>
      </c>
      <c r="CC22">
        <v>0</v>
      </c>
      <c r="CD22">
        <v>0</v>
      </c>
      <c r="CE22">
        <v>9995.8632258064499</v>
      </c>
      <c r="CF22">
        <v>0</v>
      </c>
      <c r="CG22">
        <v>314.16593548387101</v>
      </c>
      <c r="CH22">
        <v>1399.99096774194</v>
      </c>
      <c r="CI22">
        <v>0.89999683870967695</v>
      </c>
      <c r="CJ22">
        <v>0.10000313548387101</v>
      </c>
      <c r="CK22">
        <v>0</v>
      </c>
      <c r="CL22">
        <v>772.17022580645198</v>
      </c>
      <c r="CM22">
        <v>4.9997499999999997</v>
      </c>
      <c r="CN22">
        <v>10731.225806451601</v>
      </c>
      <c r="CO22">
        <v>12177.964516128999</v>
      </c>
      <c r="CP22">
        <v>49.2134838709677</v>
      </c>
      <c r="CQ22">
        <v>50.686999999999998</v>
      </c>
      <c r="CR22">
        <v>50.167000000000002</v>
      </c>
      <c r="CS22">
        <v>50.156999999999996</v>
      </c>
      <c r="CT22">
        <v>50.168967741935496</v>
      </c>
      <c r="CU22">
        <v>1255.49</v>
      </c>
      <c r="CV22">
        <v>139.500967741935</v>
      </c>
      <c r="CW22">
        <v>0</v>
      </c>
      <c r="CX22">
        <v>71.700000047683702</v>
      </c>
      <c r="CY22">
        <v>0</v>
      </c>
      <c r="CZ22">
        <v>772.04196153846101</v>
      </c>
      <c r="DA22">
        <v>-9.3806153615541099</v>
      </c>
      <c r="DB22">
        <v>-142.75555536543101</v>
      </c>
      <c r="DC22">
        <v>10729.538461538499</v>
      </c>
      <c r="DD22">
        <v>15</v>
      </c>
      <c r="DE22">
        <v>1608158172.5</v>
      </c>
      <c r="DF22" t="s">
        <v>291</v>
      </c>
      <c r="DG22">
        <v>1608158170</v>
      </c>
      <c r="DH22">
        <v>1608158172.5</v>
      </c>
      <c r="DI22">
        <v>23</v>
      </c>
      <c r="DJ22">
        <v>-0.8</v>
      </c>
      <c r="DK22">
        <v>-2E-3</v>
      </c>
      <c r="DL22">
        <v>3.0710000000000002</v>
      </c>
      <c r="DM22">
        <v>7.6999999999999999E-2</v>
      </c>
      <c r="DN22">
        <v>409</v>
      </c>
      <c r="DO22">
        <v>15</v>
      </c>
      <c r="DP22">
        <v>0.21</v>
      </c>
      <c r="DQ22">
        <v>7.0000000000000007E-2</v>
      </c>
      <c r="DR22">
        <v>3.45259871866224</v>
      </c>
      <c r="DS22">
        <v>-0.161495402894443</v>
      </c>
      <c r="DT22">
        <v>2.70021967419149E-2</v>
      </c>
      <c r="DU22">
        <v>1</v>
      </c>
      <c r="DV22">
        <v>-4.513763</v>
      </c>
      <c r="DW22">
        <v>8.5083070077853706E-2</v>
      </c>
      <c r="DX22">
        <v>2.8178966286931201E-2</v>
      </c>
      <c r="DY22">
        <v>1</v>
      </c>
      <c r="DZ22">
        <v>1.8432983333333299</v>
      </c>
      <c r="EA22">
        <v>0.107344071190211</v>
      </c>
      <c r="EB22">
        <v>7.78914547445497E-3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3.07</v>
      </c>
      <c r="EJ22">
        <v>7.6700000000000004E-2</v>
      </c>
      <c r="EK22">
        <v>3.0705238095237601</v>
      </c>
      <c r="EL22">
        <v>0</v>
      </c>
      <c r="EM22">
        <v>0</v>
      </c>
      <c r="EN22">
        <v>0</v>
      </c>
      <c r="EO22">
        <v>7.66899999999993E-2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6.5</v>
      </c>
      <c r="EX22">
        <v>6.5</v>
      </c>
      <c r="EY22">
        <v>2</v>
      </c>
      <c r="EZ22">
        <v>512.92899999999997</v>
      </c>
      <c r="FA22">
        <v>459.35300000000001</v>
      </c>
      <c r="FB22">
        <v>23.9268</v>
      </c>
      <c r="FC22">
        <v>33.167400000000001</v>
      </c>
      <c r="FD22">
        <v>30</v>
      </c>
      <c r="FE22">
        <v>33.1252</v>
      </c>
      <c r="FF22">
        <v>33.099899999999998</v>
      </c>
      <c r="FG22">
        <v>13.696099999999999</v>
      </c>
      <c r="FH22">
        <v>0</v>
      </c>
      <c r="FI22">
        <v>100</v>
      </c>
      <c r="FJ22">
        <v>23.936499999999999</v>
      </c>
      <c r="FK22">
        <v>203.916</v>
      </c>
      <c r="FL22">
        <v>16.453199999999999</v>
      </c>
      <c r="FM22">
        <v>101.467</v>
      </c>
      <c r="FN22">
        <v>100.863</v>
      </c>
    </row>
    <row r="23" spans="1:170" x14ac:dyDescent="0.25">
      <c r="A23">
        <v>7</v>
      </c>
      <c r="B23">
        <v>1608158635.0999999</v>
      </c>
      <c r="C23">
        <v>484.59999990463302</v>
      </c>
      <c r="D23" t="s">
        <v>314</v>
      </c>
      <c r="E23" t="s">
        <v>315</v>
      </c>
      <c r="F23" t="s">
        <v>285</v>
      </c>
      <c r="G23" t="s">
        <v>286</v>
      </c>
      <c r="H23">
        <v>1608158627.3499999</v>
      </c>
      <c r="I23">
        <f t="shared" si="0"/>
        <v>1.6619933311358011E-3</v>
      </c>
      <c r="J23">
        <f t="shared" si="1"/>
        <v>5.3535037071766451</v>
      </c>
      <c r="K23">
        <f t="shared" si="2"/>
        <v>248.95883333333299</v>
      </c>
      <c r="L23">
        <f t="shared" si="3"/>
        <v>129.0888169995587</v>
      </c>
      <c r="M23">
        <f t="shared" si="4"/>
        <v>13.186191430034178</v>
      </c>
      <c r="N23">
        <f t="shared" si="5"/>
        <v>25.430698884958606</v>
      </c>
      <c r="O23">
        <f t="shared" si="6"/>
        <v>7.6578772264213765E-2</v>
      </c>
      <c r="P23">
        <f t="shared" si="7"/>
        <v>2.966650593624371</v>
      </c>
      <c r="Q23">
        <f t="shared" si="8"/>
        <v>7.5497318030832899E-2</v>
      </c>
      <c r="R23">
        <f t="shared" si="9"/>
        <v>4.7281715789940629E-2</v>
      </c>
      <c r="S23">
        <f t="shared" si="10"/>
        <v>231.29699244869892</v>
      </c>
      <c r="T23">
        <f t="shared" si="11"/>
        <v>28.913710615873121</v>
      </c>
      <c r="U23">
        <f t="shared" si="12"/>
        <v>28.489850000000001</v>
      </c>
      <c r="V23">
        <f t="shared" si="13"/>
        <v>3.9045667304379115</v>
      </c>
      <c r="W23">
        <f t="shared" si="14"/>
        <v>45.283228160060716</v>
      </c>
      <c r="X23">
        <f t="shared" si="15"/>
        <v>1.7177671810921733</v>
      </c>
      <c r="Y23">
        <f t="shared" si="16"/>
        <v>3.7933849923871463</v>
      </c>
      <c r="Z23">
        <f t="shared" si="17"/>
        <v>2.1867995493457384</v>
      </c>
      <c r="AA23">
        <f t="shared" si="18"/>
        <v>-73.293905903088827</v>
      </c>
      <c r="AB23">
        <f t="shared" si="19"/>
        <v>-79.397521376366129</v>
      </c>
      <c r="AC23">
        <f t="shared" si="20"/>
        <v>-5.8478610387236749</v>
      </c>
      <c r="AD23">
        <f t="shared" si="21"/>
        <v>72.75770413052031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53824.829945300153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316</v>
      </c>
      <c r="AQ23">
        <v>764.397346153846</v>
      </c>
      <c r="AR23">
        <v>879.89</v>
      </c>
      <c r="AS23">
        <f t="shared" si="27"/>
        <v>0.13125805935532164</v>
      </c>
      <c r="AT23">
        <v>0.5</v>
      </c>
      <c r="AU23">
        <f t="shared" si="28"/>
        <v>1180.2158907473208</v>
      </c>
      <c r="AV23">
        <f t="shared" si="29"/>
        <v>5.3535037071766451</v>
      </c>
      <c r="AW23">
        <f t="shared" si="30"/>
        <v>77.456423719902816</v>
      </c>
      <c r="AX23">
        <f t="shared" si="31"/>
        <v>0.31783518394344745</v>
      </c>
      <c r="AY23">
        <f t="shared" si="32"/>
        <v>5.0255645882188206E-3</v>
      </c>
      <c r="AZ23">
        <f t="shared" si="33"/>
        <v>2.70737251247315</v>
      </c>
      <c r="BA23" t="s">
        <v>317</v>
      </c>
      <c r="BB23">
        <v>600.23</v>
      </c>
      <c r="BC23">
        <f t="shared" si="34"/>
        <v>279.65999999999997</v>
      </c>
      <c r="BD23">
        <f t="shared" si="35"/>
        <v>0.41297523366285488</v>
      </c>
      <c r="BE23">
        <f t="shared" si="36"/>
        <v>0.8949377312771194</v>
      </c>
      <c r="BF23">
        <f t="shared" si="37"/>
        <v>0.70245418434805429</v>
      </c>
      <c r="BG23">
        <f t="shared" si="38"/>
        <v>0.93543827916766342</v>
      </c>
      <c r="BH23">
        <f t="shared" si="39"/>
        <v>1400.03666666667</v>
      </c>
      <c r="BI23">
        <f t="shared" si="40"/>
        <v>1180.2158907473208</v>
      </c>
      <c r="BJ23">
        <f t="shared" si="41"/>
        <v>0.84298927224333509</v>
      </c>
      <c r="BK23">
        <f t="shared" si="42"/>
        <v>0.19597854448667021</v>
      </c>
      <c r="BL23">
        <v>6</v>
      </c>
      <c r="BM23">
        <v>0.5</v>
      </c>
      <c r="BN23" t="s">
        <v>290</v>
      </c>
      <c r="BO23">
        <v>2</v>
      </c>
      <c r="BP23">
        <v>1608158627.3499999</v>
      </c>
      <c r="BQ23">
        <v>248.95883333333299</v>
      </c>
      <c r="BR23">
        <v>255.8793</v>
      </c>
      <c r="BS23">
        <v>16.816420000000001</v>
      </c>
      <c r="BT23">
        <v>14.855639999999999</v>
      </c>
      <c r="BU23">
        <v>245.888366666667</v>
      </c>
      <c r="BV23">
        <v>16.739733333333302</v>
      </c>
      <c r="BW23">
        <v>500.01873333333299</v>
      </c>
      <c r="BX23">
        <v>102.102866666667</v>
      </c>
      <c r="BY23">
        <v>4.5342113333333302E-2</v>
      </c>
      <c r="BZ23">
        <v>27.9934233333333</v>
      </c>
      <c r="CA23">
        <v>28.489850000000001</v>
      </c>
      <c r="CB23">
        <v>999.9</v>
      </c>
      <c r="CC23">
        <v>0</v>
      </c>
      <c r="CD23">
        <v>0</v>
      </c>
      <c r="CE23">
        <v>10002.695666666699</v>
      </c>
      <c r="CF23">
        <v>0</v>
      </c>
      <c r="CG23">
        <v>309.32926666666702</v>
      </c>
      <c r="CH23">
        <v>1400.03666666667</v>
      </c>
      <c r="CI23">
        <v>0.90000060000000004</v>
      </c>
      <c r="CJ23">
        <v>9.9999340000000006E-2</v>
      </c>
      <c r="CK23">
        <v>0</v>
      </c>
      <c r="CL23">
        <v>764.368333333333</v>
      </c>
      <c r="CM23">
        <v>4.9997499999999997</v>
      </c>
      <c r="CN23">
        <v>10625.8666666667</v>
      </c>
      <c r="CO23">
        <v>12178.3833333333</v>
      </c>
      <c r="CP23">
        <v>49.2456666666667</v>
      </c>
      <c r="CQ23">
        <v>50.7164</v>
      </c>
      <c r="CR23">
        <v>50.199599999999997</v>
      </c>
      <c r="CS23">
        <v>50.187066666666603</v>
      </c>
      <c r="CT23">
        <v>50.199666666666701</v>
      </c>
      <c r="CU23">
        <v>1255.5336666666699</v>
      </c>
      <c r="CV23">
        <v>139.50299999999999</v>
      </c>
      <c r="CW23">
        <v>0</v>
      </c>
      <c r="CX23">
        <v>72.099999904632597</v>
      </c>
      <c r="CY23">
        <v>0</v>
      </c>
      <c r="CZ23">
        <v>764.397346153846</v>
      </c>
      <c r="DA23">
        <v>-8.1557948481824294</v>
      </c>
      <c r="DB23">
        <v>-106.12991435673</v>
      </c>
      <c r="DC23">
        <v>10625.634615384601</v>
      </c>
      <c r="DD23">
        <v>15</v>
      </c>
      <c r="DE23">
        <v>1608158172.5</v>
      </c>
      <c r="DF23" t="s">
        <v>291</v>
      </c>
      <c r="DG23">
        <v>1608158170</v>
      </c>
      <c r="DH23">
        <v>1608158172.5</v>
      </c>
      <c r="DI23">
        <v>23</v>
      </c>
      <c r="DJ23">
        <v>-0.8</v>
      </c>
      <c r="DK23">
        <v>-2E-3</v>
      </c>
      <c r="DL23">
        <v>3.0710000000000002</v>
      </c>
      <c r="DM23">
        <v>7.6999999999999999E-2</v>
      </c>
      <c r="DN23">
        <v>409</v>
      </c>
      <c r="DO23">
        <v>15</v>
      </c>
      <c r="DP23">
        <v>0.21</v>
      </c>
      <c r="DQ23">
        <v>7.0000000000000007E-2</v>
      </c>
      <c r="DR23">
        <v>5.3575973113486901</v>
      </c>
      <c r="DS23">
        <v>-0.20275962881658299</v>
      </c>
      <c r="DT23">
        <v>2.1427376666234298E-2</v>
      </c>
      <c r="DU23">
        <v>1</v>
      </c>
      <c r="DV23">
        <v>-6.92205766666667</v>
      </c>
      <c r="DW23">
        <v>0.17837018909897101</v>
      </c>
      <c r="DX23">
        <v>2.1151519044477401E-2</v>
      </c>
      <c r="DY23">
        <v>1</v>
      </c>
      <c r="DZ23">
        <v>1.96041033333333</v>
      </c>
      <c r="EA23">
        <v>4.6008720800890503E-2</v>
      </c>
      <c r="EB23">
        <v>3.3562682484502698E-3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3.07</v>
      </c>
      <c r="EJ23">
        <v>7.6700000000000004E-2</v>
      </c>
      <c r="EK23">
        <v>3.0705238095237601</v>
      </c>
      <c r="EL23">
        <v>0</v>
      </c>
      <c r="EM23">
        <v>0</v>
      </c>
      <c r="EN23">
        <v>0</v>
      </c>
      <c r="EO23">
        <v>7.66899999999993E-2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7.8</v>
      </c>
      <c r="EX23">
        <v>7.7</v>
      </c>
      <c r="EY23">
        <v>2</v>
      </c>
      <c r="EZ23">
        <v>513.01900000000001</v>
      </c>
      <c r="FA23">
        <v>459.38600000000002</v>
      </c>
      <c r="FB23">
        <v>23.900099999999998</v>
      </c>
      <c r="FC23">
        <v>33.195500000000003</v>
      </c>
      <c r="FD23">
        <v>30.0001</v>
      </c>
      <c r="FE23">
        <v>33.145899999999997</v>
      </c>
      <c r="FF23">
        <v>33.118099999999998</v>
      </c>
      <c r="FG23">
        <v>16.038399999999999</v>
      </c>
      <c r="FH23">
        <v>0</v>
      </c>
      <c r="FI23">
        <v>100</v>
      </c>
      <c r="FJ23">
        <v>23.904</v>
      </c>
      <c r="FK23">
        <v>256.42</v>
      </c>
      <c r="FL23">
        <v>16.6035</v>
      </c>
      <c r="FM23">
        <v>101.46</v>
      </c>
      <c r="FN23">
        <v>100.863</v>
      </c>
    </row>
    <row r="24" spans="1:170" x14ac:dyDescent="0.25">
      <c r="A24">
        <v>8</v>
      </c>
      <c r="B24">
        <v>1608158755.5999999</v>
      </c>
      <c r="C24">
        <v>605.09999990463302</v>
      </c>
      <c r="D24" t="s">
        <v>318</v>
      </c>
      <c r="E24" t="s">
        <v>319</v>
      </c>
      <c r="F24" t="s">
        <v>285</v>
      </c>
      <c r="G24" t="s">
        <v>286</v>
      </c>
      <c r="H24">
        <v>1608158747.5999999</v>
      </c>
      <c r="I24">
        <f t="shared" si="0"/>
        <v>1.6625149222004943E-3</v>
      </c>
      <c r="J24">
        <f t="shared" si="1"/>
        <v>10.63888854832431</v>
      </c>
      <c r="K24">
        <f t="shared" si="2"/>
        <v>399.72070967741899</v>
      </c>
      <c r="L24">
        <f t="shared" si="3"/>
        <v>165.57083577596666</v>
      </c>
      <c r="M24">
        <f t="shared" si="4"/>
        <v>16.912603984464177</v>
      </c>
      <c r="N24">
        <f t="shared" si="5"/>
        <v>40.830367470697126</v>
      </c>
      <c r="O24">
        <f t="shared" si="6"/>
        <v>7.6843417978051567E-2</v>
      </c>
      <c r="P24">
        <f t="shared" si="7"/>
        <v>2.9663973740684506</v>
      </c>
      <c r="Q24">
        <f t="shared" si="8"/>
        <v>7.5754441891595845E-2</v>
      </c>
      <c r="R24">
        <f t="shared" si="9"/>
        <v>4.7443080699051468E-2</v>
      </c>
      <c r="S24">
        <f t="shared" si="10"/>
        <v>231.28917947229024</v>
      </c>
      <c r="T24">
        <f t="shared" si="11"/>
        <v>28.912410748823572</v>
      </c>
      <c r="U24">
        <f t="shared" si="12"/>
        <v>28.516177419354801</v>
      </c>
      <c r="V24">
        <f t="shared" si="13"/>
        <v>3.9105416672448468</v>
      </c>
      <c r="W24">
        <f t="shared" si="14"/>
        <v>45.627582636494154</v>
      </c>
      <c r="X24">
        <f t="shared" si="15"/>
        <v>1.7307093631935662</v>
      </c>
      <c r="Y24">
        <f t="shared" si="16"/>
        <v>3.7931208781797232</v>
      </c>
      <c r="Z24">
        <f t="shared" si="17"/>
        <v>2.1798323040512804</v>
      </c>
      <c r="AA24">
        <f t="shared" si="18"/>
        <v>-73.316908069041801</v>
      </c>
      <c r="AB24">
        <f t="shared" si="19"/>
        <v>-83.792139417549564</v>
      </c>
      <c r="AC24">
        <f t="shared" si="20"/>
        <v>-6.1728373339984461</v>
      </c>
      <c r="AD24">
        <f t="shared" si="21"/>
        <v>68.007294651700434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53817.618828366853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320</v>
      </c>
      <c r="AQ24">
        <v>767.85303846153897</v>
      </c>
      <c r="AR24">
        <v>914.17</v>
      </c>
      <c r="AS24">
        <f t="shared" si="27"/>
        <v>0.16005443357194071</v>
      </c>
      <c r="AT24">
        <v>0.5</v>
      </c>
      <c r="AU24">
        <f t="shared" si="28"/>
        <v>1180.174791069921</v>
      </c>
      <c r="AV24">
        <f t="shared" si="29"/>
        <v>10.63888854832431</v>
      </c>
      <c r="AW24">
        <f t="shared" si="30"/>
        <v>94.44610385028983</v>
      </c>
      <c r="AX24">
        <f t="shared" si="31"/>
        <v>0.34928951945480596</v>
      </c>
      <c r="AY24">
        <f t="shared" si="32"/>
        <v>9.5042159119258715E-3</v>
      </c>
      <c r="AZ24">
        <f t="shared" si="33"/>
        <v>2.568351619501843</v>
      </c>
      <c r="BA24" t="s">
        <v>321</v>
      </c>
      <c r="BB24">
        <v>594.86</v>
      </c>
      <c r="BC24">
        <f t="shared" si="34"/>
        <v>319.30999999999995</v>
      </c>
      <c r="BD24">
        <f t="shared" si="35"/>
        <v>0.45822856014049362</v>
      </c>
      <c r="BE24">
        <f t="shared" si="36"/>
        <v>0.88028359115483534</v>
      </c>
      <c r="BF24">
        <f t="shared" si="37"/>
        <v>0.73639687806086396</v>
      </c>
      <c r="BG24">
        <f t="shared" si="38"/>
        <v>0.92197721006323952</v>
      </c>
      <c r="BH24">
        <f t="shared" si="39"/>
        <v>1399.98774193548</v>
      </c>
      <c r="BI24">
        <f t="shared" si="40"/>
        <v>1180.174791069921</v>
      </c>
      <c r="BJ24">
        <f t="shared" si="41"/>
        <v>0.8429893746343321</v>
      </c>
      <c r="BK24">
        <f t="shared" si="42"/>
        <v>0.19597874926866424</v>
      </c>
      <c r="BL24">
        <v>6</v>
      </c>
      <c r="BM24">
        <v>0.5</v>
      </c>
      <c r="BN24" t="s">
        <v>290</v>
      </c>
      <c r="BO24">
        <v>2</v>
      </c>
      <c r="BP24">
        <v>1608158747.5999999</v>
      </c>
      <c r="BQ24">
        <v>399.72070967741899</v>
      </c>
      <c r="BR24">
        <v>413.284516129032</v>
      </c>
      <c r="BS24">
        <v>16.943280645161298</v>
      </c>
      <c r="BT24">
        <v>14.9821096774194</v>
      </c>
      <c r="BU24">
        <v>396.65016129032301</v>
      </c>
      <c r="BV24">
        <v>16.8665870967742</v>
      </c>
      <c r="BW24">
        <v>500.01141935483901</v>
      </c>
      <c r="BX24">
        <v>102.101870967742</v>
      </c>
      <c r="BY24">
        <v>4.5369548387096802E-2</v>
      </c>
      <c r="BZ24">
        <v>27.992229032258098</v>
      </c>
      <c r="CA24">
        <v>28.516177419354801</v>
      </c>
      <c r="CB24">
        <v>999.9</v>
      </c>
      <c r="CC24">
        <v>0</v>
      </c>
      <c r="CD24">
        <v>0</v>
      </c>
      <c r="CE24">
        <v>10001.358709677401</v>
      </c>
      <c r="CF24">
        <v>0</v>
      </c>
      <c r="CG24">
        <v>302.41470967741901</v>
      </c>
      <c r="CH24">
        <v>1399.98774193548</v>
      </c>
      <c r="CI24">
        <v>0.899997548387097</v>
      </c>
      <c r="CJ24">
        <v>0.100002419354839</v>
      </c>
      <c r="CK24">
        <v>0</v>
      </c>
      <c r="CL24">
        <v>767.82341935483896</v>
      </c>
      <c r="CM24">
        <v>4.9997499999999997</v>
      </c>
      <c r="CN24">
        <v>10676.3096774194</v>
      </c>
      <c r="CO24">
        <v>12177.9258064516</v>
      </c>
      <c r="CP24">
        <v>49.221612903225797</v>
      </c>
      <c r="CQ24">
        <v>50.777999999999999</v>
      </c>
      <c r="CR24">
        <v>50.237806451612897</v>
      </c>
      <c r="CS24">
        <v>50.237806451612897</v>
      </c>
      <c r="CT24">
        <v>50.1991935483871</v>
      </c>
      <c r="CU24">
        <v>1255.4848387096799</v>
      </c>
      <c r="CV24">
        <v>139.50290322580599</v>
      </c>
      <c r="CW24">
        <v>0</v>
      </c>
      <c r="CX24">
        <v>119.59999990463299</v>
      </c>
      <c r="CY24">
        <v>0</v>
      </c>
      <c r="CZ24">
        <v>767.85303846153897</v>
      </c>
      <c r="DA24">
        <v>3.25083760206009</v>
      </c>
      <c r="DB24">
        <v>36.676923055868897</v>
      </c>
      <c r="DC24">
        <v>10676.7615384615</v>
      </c>
      <c r="DD24">
        <v>15</v>
      </c>
      <c r="DE24">
        <v>1608158172.5</v>
      </c>
      <c r="DF24" t="s">
        <v>291</v>
      </c>
      <c r="DG24">
        <v>1608158170</v>
      </c>
      <c r="DH24">
        <v>1608158172.5</v>
      </c>
      <c r="DI24">
        <v>23</v>
      </c>
      <c r="DJ24">
        <v>-0.8</v>
      </c>
      <c r="DK24">
        <v>-2E-3</v>
      </c>
      <c r="DL24">
        <v>3.0710000000000002</v>
      </c>
      <c r="DM24">
        <v>7.6999999999999999E-2</v>
      </c>
      <c r="DN24">
        <v>409</v>
      </c>
      <c r="DO24">
        <v>15</v>
      </c>
      <c r="DP24">
        <v>0.21</v>
      </c>
      <c r="DQ24">
        <v>7.0000000000000007E-2</v>
      </c>
      <c r="DR24">
        <v>10.6433634981697</v>
      </c>
      <c r="DS24">
        <v>-0.484342438988005</v>
      </c>
      <c r="DT24">
        <v>4.59156738612378E-2</v>
      </c>
      <c r="DU24">
        <v>1</v>
      </c>
      <c r="DV24">
        <v>-13.561486666666701</v>
      </c>
      <c r="DW24">
        <v>0.68103403781977601</v>
      </c>
      <c r="DX24">
        <v>6.2291736923037501E-2</v>
      </c>
      <c r="DY24">
        <v>0</v>
      </c>
      <c r="DZ24">
        <v>1.96090066666667</v>
      </c>
      <c r="EA24">
        <v>-7.1491701890986206E-2</v>
      </c>
      <c r="EB24">
        <v>5.2008870610908602E-3</v>
      </c>
      <c r="EC24">
        <v>1</v>
      </c>
      <c r="ED24">
        <v>2</v>
      </c>
      <c r="EE24">
        <v>3</v>
      </c>
      <c r="EF24" t="s">
        <v>322</v>
      </c>
      <c r="EG24">
        <v>100</v>
      </c>
      <c r="EH24">
        <v>100</v>
      </c>
      <c r="EI24">
        <v>3.0710000000000002</v>
      </c>
      <c r="EJ24">
        <v>7.6700000000000004E-2</v>
      </c>
      <c r="EK24">
        <v>3.0705238095237601</v>
      </c>
      <c r="EL24">
        <v>0</v>
      </c>
      <c r="EM24">
        <v>0</v>
      </c>
      <c r="EN24">
        <v>0</v>
      </c>
      <c r="EO24">
        <v>7.66899999999993E-2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9.8000000000000007</v>
      </c>
      <c r="EX24">
        <v>9.6999999999999993</v>
      </c>
      <c r="EY24">
        <v>2</v>
      </c>
      <c r="EZ24">
        <v>513.24900000000002</v>
      </c>
      <c r="FA24">
        <v>459.43700000000001</v>
      </c>
      <c r="FB24">
        <v>24.027899999999999</v>
      </c>
      <c r="FC24">
        <v>33.264899999999997</v>
      </c>
      <c r="FD24">
        <v>30.000299999999999</v>
      </c>
      <c r="FE24">
        <v>33.199399999999997</v>
      </c>
      <c r="FF24">
        <v>33.170499999999997</v>
      </c>
      <c r="FG24">
        <v>22.7407</v>
      </c>
      <c r="FH24">
        <v>0</v>
      </c>
      <c r="FI24">
        <v>100</v>
      </c>
      <c r="FJ24">
        <v>24.0273</v>
      </c>
      <c r="FK24">
        <v>413.375</v>
      </c>
      <c r="FL24">
        <v>16.7514</v>
      </c>
      <c r="FM24">
        <v>101.447</v>
      </c>
      <c r="FN24">
        <v>100.851</v>
      </c>
    </row>
    <row r="25" spans="1:170" x14ac:dyDescent="0.25">
      <c r="A25">
        <v>9</v>
      </c>
      <c r="B25">
        <v>1608158876.0999999</v>
      </c>
      <c r="C25">
        <v>725.59999990463302</v>
      </c>
      <c r="D25" t="s">
        <v>323</v>
      </c>
      <c r="E25" t="s">
        <v>324</v>
      </c>
      <c r="F25" t="s">
        <v>285</v>
      </c>
      <c r="G25" t="s">
        <v>286</v>
      </c>
      <c r="H25">
        <v>1608158868.0999999</v>
      </c>
      <c r="I25">
        <f t="shared" si="0"/>
        <v>1.458833816261143E-3</v>
      </c>
      <c r="J25">
        <f t="shared" si="1"/>
        <v>12.656062730012618</v>
      </c>
      <c r="K25">
        <f t="shared" si="2"/>
        <v>500.453483870968</v>
      </c>
      <c r="L25">
        <f t="shared" si="3"/>
        <v>183.5501211791875</v>
      </c>
      <c r="M25">
        <f t="shared" si="4"/>
        <v>18.7494541805358</v>
      </c>
      <c r="N25">
        <f t="shared" si="5"/>
        <v>51.120803435308105</v>
      </c>
      <c r="O25">
        <f t="shared" si="6"/>
        <v>6.7132076118223735E-2</v>
      </c>
      <c r="P25">
        <f t="shared" si="7"/>
        <v>2.9663121564560337</v>
      </c>
      <c r="Q25">
        <f t="shared" si="8"/>
        <v>6.6299321390644331E-2</v>
      </c>
      <c r="R25">
        <f t="shared" si="9"/>
        <v>4.1511034824685593E-2</v>
      </c>
      <c r="S25">
        <f t="shared" si="10"/>
        <v>231.29035714996033</v>
      </c>
      <c r="T25">
        <f t="shared" si="11"/>
        <v>28.977560092798985</v>
      </c>
      <c r="U25">
        <f t="shared" si="12"/>
        <v>28.545229032258099</v>
      </c>
      <c r="V25">
        <f t="shared" si="13"/>
        <v>3.9171441060785042</v>
      </c>
      <c r="W25">
        <f t="shared" si="14"/>
        <v>45.617814415708757</v>
      </c>
      <c r="X25">
        <f t="shared" si="15"/>
        <v>1.7316308354201979</v>
      </c>
      <c r="Y25">
        <f t="shared" si="16"/>
        <v>3.7959530889404047</v>
      </c>
      <c r="Z25">
        <f t="shared" si="17"/>
        <v>2.1855132706583063</v>
      </c>
      <c r="AA25">
        <f t="shared" si="18"/>
        <v>-64.334571297116412</v>
      </c>
      <c r="AB25">
        <f t="shared" si="19"/>
        <v>-86.388171422396894</v>
      </c>
      <c r="AC25">
        <f t="shared" si="20"/>
        <v>-6.3655925539004672</v>
      </c>
      <c r="AD25">
        <f t="shared" si="21"/>
        <v>74.202021876546567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53812.873914976946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325</v>
      </c>
      <c r="AQ25">
        <v>780.906230769231</v>
      </c>
      <c r="AR25">
        <v>949.5</v>
      </c>
      <c r="AS25">
        <f t="shared" si="27"/>
        <v>0.17756057844209483</v>
      </c>
      <c r="AT25">
        <v>0.5</v>
      </c>
      <c r="AU25">
        <f t="shared" si="28"/>
        <v>1180.1815071989395</v>
      </c>
      <c r="AV25">
        <f t="shared" si="29"/>
        <v>12.656062730012618</v>
      </c>
      <c r="AW25">
        <f t="shared" si="30"/>
        <v>104.7768555424535</v>
      </c>
      <c r="AX25">
        <f t="shared" si="31"/>
        <v>0.36769878883622958</v>
      </c>
      <c r="AY25">
        <f t="shared" si="32"/>
        <v>1.1213368561619107E-2</v>
      </c>
      <c r="AZ25">
        <f t="shared" si="33"/>
        <v>2.4355766192733017</v>
      </c>
      <c r="BA25" t="s">
        <v>326</v>
      </c>
      <c r="BB25">
        <v>600.37</v>
      </c>
      <c r="BC25">
        <f t="shared" si="34"/>
        <v>349.13</v>
      </c>
      <c r="BD25">
        <f t="shared" si="35"/>
        <v>0.48289682705802711</v>
      </c>
      <c r="BE25">
        <f t="shared" si="36"/>
        <v>0.86883244230212908</v>
      </c>
      <c r="BF25">
        <f t="shared" si="37"/>
        <v>0.72041514643526139</v>
      </c>
      <c r="BG25">
        <f t="shared" si="38"/>
        <v>0.90810382699849934</v>
      </c>
      <c r="BH25">
        <f t="shared" si="39"/>
        <v>1399.99580645161</v>
      </c>
      <c r="BI25">
        <f t="shared" si="40"/>
        <v>1180.1815071989395</v>
      </c>
      <c r="BJ25">
        <f t="shared" si="41"/>
        <v>0.84298931593959159</v>
      </c>
      <c r="BK25">
        <f t="shared" si="42"/>
        <v>0.19597863187918302</v>
      </c>
      <c r="BL25">
        <v>6</v>
      </c>
      <c r="BM25">
        <v>0.5</v>
      </c>
      <c r="BN25" t="s">
        <v>290</v>
      </c>
      <c r="BO25">
        <v>2</v>
      </c>
      <c r="BP25">
        <v>1608158868.0999999</v>
      </c>
      <c r="BQ25">
        <v>500.453483870968</v>
      </c>
      <c r="BR25">
        <v>516.51635483870996</v>
      </c>
      <c r="BS25">
        <v>16.952016129032302</v>
      </c>
      <c r="BT25">
        <v>15.2311451612903</v>
      </c>
      <c r="BU25">
        <v>496.89948387096803</v>
      </c>
      <c r="BV25">
        <v>16.864016129032301</v>
      </c>
      <c r="BW25">
        <v>500.01551612903199</v>
      </c>
      <c r="BX25">
        <v>102.103516129032</v>
      </c>
      <c r="BY25">
        <v>4.5444929032258101E-2</v>
      </c>
      <c r="BZ25">
        <v>28.005032258064499</v>
      </c>
      <c r="CA25">
        <v>28.545229032258099</v>
      </c>
      <c r="CB25">
        <v>999.9</v>
      </c>
      <c r="CC25">
        <v>0</v>
      </c>
      <c r="CD25">
        <v>0</v>
      </c>
      <c r="CE25">
        <v>10000.7148387097</v>
      </c>
      <c r="CF25">
        <v>0</v>
      </c>
      <c r="CG25">
        <v>300.91435483870998</v>
      </c>
      <c r="CH25">
        <v>1399.99580645161</v>
      </c>
      <c r="CI25">
        <v>0.89999967741935505</v>
      </c>
      <c r="CJ25">
        <v>0.100000270967742</v>
      </c>
      <c r="CK25">
        <v>0</v>
      </c>
      <c r="CL25">
        <v>780.90996774193604</v>
      </c>
      <c r="CM25">
        <v>4.9997499999999997</v>
      </c>
      <c r="CN25">
        <v>10849.6612903226</v>
      </c>
      <c r="CO25">
        <v>12178.009677419401</v>
      </c>
      <c r="CP25">
        <v>49.253935483870997</v>
      </c>
      <c r="CQ25">
        <v>50.875</v>
      </c>
      <c r="CR25">
        <v>50.264000000000003</v>
      </c>
      <c r="CS25">
        <v>50.3241935483871</v>
      </c>
      <c r="CT25">
        <v>50.249935483870999</v>
      </c>
      <c r="CU25">
        <v>1255.4948387096799</v>
      </c>
      <c r="CV25">
        <v>139.50096774193599</v>
      </c>
      <c r="CW25">
        <v>0</v>
      </c>
      <c r="CX25">
        <v>119.69999980926499</v>
      </c>
      <c r="CY25">
        <v>0</v>
      </c>
      <c r="CZ25">
        <v>780.906230769231</v>
      </c>
      <c r="DA25">
        <v>8.2803419295845102E-2</v>
      </c>
      <c r="DB25">
        <v>-5.7264956980875299</v>
      </c>
      <c r="DC25">
        <v>10849.5653846154</v>
      </c>
      <c r="DD25">
        <v>15</v>
      </c>
      <c r="DE25">
        <v>1608158905.0999999</v>
      </c>
      <c r="DF25" t="s">
        <v>327</v>
      </c>
      <c r="DG25">
        <v>1608158905.0999999</v>
      </c>
      <c r="DH25">
        <v>1608158898.5999999</v>
      </c>
      <c r="DI25">
        <v>24</v>
      </c>
      <c r="DJ25">
        <v>0.48399999999999999</v>
      </c>
      <c r="DK25">
        <v>1.0999999999999999E-2</v>
      </c>
      <c r="DL25">
        <v>3.5539999999999998</v>
      </c>
      <c r="DM25">
        <v>8.7999999999999995E-2</v>
      </c>
      <c r="DN25">
        <v>516</v>
      </c>
      <c r="DO25">
        <v>15</v>
      </c>
      <c r="DP25">
        <v>0.06</v>
      </c>
      <c r="DQ25">
        <v>0.04</v>
      </c>
      <c r="DR25">
        <v>13.082368959829999</v>
      </c>
      <c r="DS25">
        <v>-0.95930594476458697</v>
      </c>
      <c r="DT25">
        <v>7.4901874352517994E-2</v>
      </c>
      <c r="DU25">
        <v>0</v>
      </c>
      <c r="DV25">
        <v>-16.552603333333298</v>
      </c>
      <c r="DW25">
        <v>1.2236556173526301</v>
      </c>
      <c r="DX25">
        <v>9.2254743268601502E-2</v>
      </c>
      <c r="DY25">
        <v>0</v>
      </c>
      <c r="DZ25">
        <v>1.71045633333333</v>
      </c>
      <c r="EA25">
        <v>-0.214699087875413</v>
      </c>
      <c r="EB25">
        <v>1.5530507500472201E-2</v>
      </c>
      <c r="EC25">
        <v>0</v>
      </c>
      <c r="ED25">
        <v>0</v>
      </c>
      <c r="EE25">
        <v>3</v>
      </c>
      <c r="EF25" t="s">
        <v>292</v>
      </c>
      <c r="EG25">
        <v>100</v>
      </c>
      <c r="EH25">
        <v>100</v>
      </c>
      <c r="EI25">
        <v>3.5539999999999998</v>
      </c>
      <c r="EJ25">
        <v>8.7999999999999995E-2</v>
      </c>
      <c r="EK25">
        <v>3.0705238095237601</v>
      </c>
      <c r="EL25">
        <v>0</v>
      </c>
      <c r="EM25">
        <v>0</v>
      </c>
      <c r="EN25">
        <v>0</v>
      </c>
      <c r="EO25">
        <v>7.66899999999993E-2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11.8</v>
      </c>
      <c r="EX25">
        <v>11.7</v>
      </c>
      <c r="EY25">
        <v>2</v>
      </c>
      <c r="EZ25">
        <v>513.18499999999995</v>
      </c>
      <c r="FA25">
        <v>459.46699999999998</v>
      </c>
      <c r="FB25">
        <v>23.864999999999998</v>
      </c>
      <c r="FC25">
        <v>33.335299999999997</v>
      </c>
      <c r="FD25">
        <v>30.0002</v>
      </c>
      <c r="FE25">
        <v>33.261099999999999</v>
      </c>
      <c r="FF25">
        <v>33.229500000000002</v>
      </c>
      <c r="FG25">
        <v>26.906199999999998</v>
      </c>
      <c r="FH25">
        <v>0</v>
      </c>
      <c r="FI25">
        <v>100</v>
      </c>
      <c r="FJ25">
        <v>23.8675</v>
      </c>
      <c r="FK25">
        <v>516.45699999999999</v>
      </c>
      <c r="FL25">
        <v>16.8902</v>
      </c>
      <c r="FM25">
        <v>101.438</v>
      </c>
      <c r="FN25">
        <v>100.84</v>
      </c>
    </row>
    <row r="26" spans="1:170" x14ac:dyDescent="0.25">
      <c r="A26">
        <v>10</v>
      </c>
      <c r="B26">
        <v>1608158973.0999999</v>
      </c>
      <c r="C26">
        <v>822.59999990463302</v>
      </c>
      <c r="D26" t="s">
        <v>328</v>
      </c>
      <c r="E26" t="s">
        <v>329</v>
      </c>
      <c r="F26" t="s">
        <v>285</v>
      </c>
      <c r="G26" t="s">
        <v>286</v>
      </c>
      <c r="H26">
        <v>1608158965.0999999</v>
      </c>
      <c r="I26">
        <f t="shared" si="0"/>
        <v>1.2385168081069547E-3</v>
      </c>
      <c r="J26">
        <f t="shared" si="1"/>
        <v>14.695232505843238</v>
      </c>
      <c r="K26">
        <f t="shared" si="2"/>
        <v>597.42822580645202</v>
      </c>
      <c r="L26">
        <f t="shared" si="3"/>
        <v>165.80992860730839</v>
      </c>
      <c r="M26">
        <f t="shared" si="4"/>
        <v>16.937556030213969</v>
      </c>
      <c r="N26">
        <f t="shared" si="5"/>
        <v>61.027552050837144</v>
      </c>
      <c r="O26">
        <f t="shared" si="6"/>
        <v>5.6738214516541687E-2</v>
      </c>
      <c r="P26">
        <f t="shared" si="7"/>
        <v>2.9663668126367426</v>
      </c>
      <c r="Q26">
        <f t="shared" si="8"/>
        <v>5.6142139349182975E-2</v>
      </c>
      <c r="R26">
        <f t="shared" si="9"/>
        <v>3.5141870133137437E-2</v>
      </c>
      <c r="S26">
        <f t="shared" si="10"/>
        <v>231.28500026762487</v>
      </c>
      <c r="T26">
        <f t="shared" si="11"/>
        <v>29.016606805542906</v>
      </c>
      <c r="U26">
        <f t="shared" si="12"/>
        <v>28.557490322580598</v>
      </c>
      <c r="V26">
        <f t="shared" si="13"/>
        <v>3.9199335946981808</v>
      </c>
      <c r="W26">
        <f t="shared" si="14"/>
        <v>45.588775807695761</v>
      </c>
      <c r="X26">
        <f t="shared" si="15"/>
        <v>1.728762626711261</v>
      </c>
      <c r="Y26">
        <f t="shared" si="16"/>
        <v>3.7920795109822443</v>
      </c>
      <c r="Z26">
        <f t="shared" si="17"/>
        <v>2.1911709679869196</v>
      </c>
      <c r="AA26">
        <f t="shared" si="18"/>
        <v>-54.618591237516704</v>
      </c>
      <c r="AB26">
        <f t="shared" si="19"/>
        <v>-91.151334614571766</v>
      </c>
      <c r="AC26">
        <f t="shared" si="20"/>
        <v>-6.7162718963713761</v>
      </c>
      <c r="AD26">
        <f t="shared" si="21"/>
        <v>78.798802519165008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53817.63420436607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330</v>
      </c>
      <c r="AQ26">
        <v>787.13527999999997</v>
      </c>
      <c r="AR26">
        <v>968.89</v>
      </c>
      <c r="AS26">
        <f t="shared" si="27"/>
        <v>0.18759066560703486</v>
      </c>
      <c r="AT26">
        <v>0.5</v>
      </c>
      <c r="AU26">
        <f t="shared" si="28"/>
        <v>1180.1535684892758</v>
      </c>
      <c r="AV26">
        <f t="shared" si="29"/>
        <v>14.695232505843238</v>
      </c>
      <c r="AW26">
        <f t="shared" si="30"/>
        <v>110.69289671571032</v>
      </c>
      <c r="AX26">
        <f t="shared" si="31"/>
        <v>0.37601791741064511</v>
      </c>
      <c r="AY26">
        <f t="shared" si="32"/>
        <v>1.2941519132302863E-2</v>
      </c>
      <c r="AZ26">
        <f t="shared" si="33"/>
        <v>2.3668218270391894</v>
      </c>
      <c r="BA26" t="s">
        <v>331</v>
      </c>
      <c r="BB26">
        <v>604.57000000000005</v>
      </c>
      <c r="BC26">
        <f t="shared" si="34"/>
        <v>364.31999999999994</v>
      </c>
      <c r="BD26">
        <f t="shared" si="35"/>
        <v>0.49888757136583239</v>
      </c>
      <c r="BE26">
        <f t="shared" si="36"/>
        <v>0.86290926468762119</v>
      </c>
      <c r="BF26">
        <f t="shared" si="37"/>
        <v>0.71722707528298257</v>
      </c>
      <c r="BG26">
        <f t="shared" si="38"/>
        <v>0.90048976253132373</v>
      </c>
      <c r="BH26">
        <f t="shared" si="39"/>
        <v>1399.96258064516</v>
      </c>
      <c r="BI26">
        <f t="shared" si="40"/>
        <v>1180.1535684892758</v>
      </c>
      <c r="BJ26">
        <f t="shared" si="41"/>
        <v>0.84298936614821007</v>
      </c>
      <c r="BK26">
        <f t="shared" si="42"/>
        <v>0.19597873229642027</v>
      </c>
      <c r="BL26">
        <v>6</v>
      </c>
      <c r="BM26">
        <v>0.5</v>
      </c>
      <c r="BN26" t="s">
        <v>290</v>
      </c>
      <c r="BO26">
        <v>2</v>
      </c>
      <c r="BP26">
        <v>1608158965.0999999</v>
      </c>
      <c r="BQ26">
        <v>597.42822580645202</v>
      </c>
      <c r="BR26">
        <v>615.949677419355</v>
      </c>
      <c r="BS26">
        <v>16.923693548387099</v>
      </c>
      <c r="BT26">
        <v>15.4626838709677</v>
      </c>
      <c r="BU26">
        <v>593.87390322580598</v>
      </c>
      <c r="BV26">
        <v>16.835725806451599</v>
      </c>
      <c r="BW26">
        <v>500.01990322580701</v>
      </c>
      <c r="BX26">
        <v>102.104967741935</v>
      </c>
      <c r="BY26">
        <v>4.5465422580645197E-2</v>
      </c>
      <c r="BZ26">
        <v>27.9875193548387</v>
      </c>
      <c r="CA26">
        <v>28.557490322580598</v>
      </c>
      <c r="CB26">
        <v>999.9</v>
      </c>
      <c r="CC26">
        <v>0</v>
      </c>
      <c r="CD26">
        <v>0</v>
      </c>
      <c r="CE26">
        <v>10000.882258064499</v>
      </c>
      <c r="CF26">
        <v>0</v>
      </c>
      <c r="CG26">
        <v>301.08822580645199</v>
      </c>
      <c r="CH26">
        <v>1399.96258064516</v>
      </c>
      <c r="CI26">
        <v>0.899998967741935</v>
      </c>
      <c r="CJ26">
        <v>0.100000987096774</v>
      </c>
      <c r="CK26">
        <v>0</v>
      </c>
      <c r="CL26">
        <v>787.16648387096802</v>
      </c>
      <c r="CM26">
        <v>4.9997499999999997</v>
      </c>
      <c r="CN26">
        <v>10931.035483871001</v>
      </c>
      <c r="CO26">
        <v>12177.7161290323</v>
      </c>
      <c r="CP26">
        <v>49.26</v>
      </c>
      <c r="CQ26">
        <v>50.914999999999999</v>
      </c>
      <c r="CR26">
        <v>50.284064516129</v>
      </c>
      <c r="CS26">
        <v>50.375</v>
      </c>
      <c r="CT26">
        <v>50.253999999999998</v>
      </c>
      <c r="CU26">
        <v>1255.46258064516</v>
      </c>
      <c r="CV26">
        <v>139.5</v>
      </c>
      <c r="CW26">
        <v>0</v>
      </c>
      <c r="CX26">
        <v>96.199999809265094</v>
      </c>
      <c r="CY26">
        <v>0</v>
      </c>
      <c r="CZ26">
        <v>787.13527999999997</v>
      </c>
      <c r="DA26">
        <v>0.39300001056211697</v>
      </c>
      <c r="DB26">
        <v>-3.7615385256198901</v>
      </c>
      <c r="DC26">
        <v>10931.232</v>
      </c>
      <c r="DD26">
        <v>15</v>
      </c>
      <c r="DE26">
        <v>1608158905.0999999</v>
      </c>
      <c r="DF26" t="s">
        <v>327</v>
      </c>
      <c r="DG26">
        <v>1608158905.0999999</v>
      </c>
      <c r="DH26">
        <v>1608158898.5999999</v>
      </c>
      <c r="DI26">
        <v>24</v>
      </c>
      <c r="DJ26">
        <v>0.48399999999999999</v>
      </c>
      <c r="DK26">
        <v>1.0999999999999999E-2</v>
      </c>
      <c r="DL26">
        <v>3.5539999999999998</v>
      </c>
      <c r="DM26">
        <v>8.7999999999999995E-2</v>
      </c>
      <c r="DN26">
        <v>516</v>
      </c>
      <c r="DO26">
        <v>15</v>
      </c>
      <c r="DP26">
        <v>0.06</v>
      </c>
      <c r="DQ26">
        <v>0.04</v>
      </c>
      <c r="DR26">
        <v>14.7262556029644</v>
      </c>
      <c r="DS26">
        <v>-0.43686721474802498</v>
      </c>
      <c r="DT26">
        <v>0.129902309532066</v>
      </c>
      <c r="DU26">
        <v>1</v>
      </c>
      <c r="DV26">
        <v>-18.52786</v>
      </c>
      <c r="DW26">
        <v>8.1018020022251197E-2</v>
      </c>
      <c r="DX26">
        <v>0.120997836344292</v>
      </c>
      <c r="DY26">
        <v>1</v>
      </c>
      <c r="DZ26">
        <v>1.46147433333333</v>
      </c>
      <c r="EA26">
        <v>-0.113028253615127</v>
      </c>
      <c r="EB26">
        <v>8.1783008354764809E-3</v>
      </c>
      <c r="EC26">
        <v>1</v>
      </c>
      <c r="ED26">
        <v>3</v>
      </c>
      <c r="EE26">
        <v>3</v>
      </c>
      <c r="EF26" t="s">
        <v>297</v>
      </c>
      <c r="EG26">
        <v>100</v>
      </c>
      <c r="EH26">
        <v>100</v>
      </c>
      <c r="EI26">
        <v>3.5550000000000002</v>
      </c>
      <c r="EJ26">
        <v>8.7999999999999995E-2</v>
      </c>
      <c r="EK26">
        <v>3.55435000000011</v>
      </c>
      <c r="EL26">
        <v>0</v>
      </c>
      <c r="EM26">
        <v>0</v>
      </c>
      <c r="EN26">
        <v>0</v>
      </c>
      <c r="EO26">
        <v>8.7957142857142401E-2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1.1000000000000001</v>
      </c>
      <c r="EX26">
        <v>1.2</v>
      </c>
      <c r="EY26">
        <v>2</v>
      </c>
      <c r="EZ26">
        <v>512.84299999999996</v>
      </c>
      <c r="FA26">
        <v>459.74900000000002</v>
      </c>
      <c r="FB26">
        <v>23.927900000000001</v>
      </c>
      <c r="FC26">
        <v>33.383099999999999</v>
      </c>
      <c r="FD26">
        <v>30.000299999999999</v>
      </c>
      <c r="FE26">
        <v>33.305599999999998</v>
      </c>
      <c r="FF26">
        <v>33.273800000000001</v>
      </c>
      <c r="FG26">
        <v>30.839200000000002</v>
      </c>
      <c r="FH26">
        <v>0</v>
      </c>
      <c r="FI26">
        <v>100</v>
      </c>
      <c r="FJ26">
        <v>23.928100000000001</v>
      </c>
      <c r="FK26">
        <v>616.74</v>
      </c>
      <c r="FL26">
        <v>16.8902</v>
      </c>
      <c r="FM26">
        <v>101.431</v>
      </c>
      <c r="FN26">
        <v>100.83199999999999</v>
      </c>
    </row>
    <row r="27" spans="1:170" x14ac:dyDescent="0.25">
      <c r="A27">
        <v>11</v>
      </c>
      <c r="B27">
        <v>1608159090.0999999</v>
      </c>
      <c r="C27">
        <v>939.59999990463302</v>
      </c>
      <c r="D27" t="s">
        <v>332</v>
      </c>
      <c r="E27" t="s">
        <v>333</v>
      </c>
      <c r="F27" t="s">
        <v>285</v>
      </c>
      <c r="G27" t="s">
        <v>286</v>
      </c>
      <c r="H27">
        <v>1608159082.3499999</v>
      </c>
      <c r="I27">
        <f t="shared" si="0"/>
        <v>1.0331557286252307E-3</v>
      </c>
      <c r="J27">
        <f t="shared" si="1"/>
        <v>15.054185730722034</v>
      </c>
      <c r="K27">
        <f t="shared" si="2"/>
        <v>699.919033333333</v>
      </c>
      <c r="L27">
        <f t="shared" si="3"/>
        <v>168.28207713470519</v>
      </c>
      <c r="M27">
        <f t="shared" si="4"/>
        <v>17.189696637761809</v>
      </c>
      <c r="N27">
        <f t="shared" si="5"/>
        <v>71.495408535780598</v>
      </c>
      <c r="O27">
        <f t="shared" si="6"/>
        <v>4.7007886439046437E-2</v>
      </c>
      <c r="P27">
        <f t="shared" si="7"/>
        <v>2.9668015095488984</v>
      </c>
      <c r="Q27">
        <f t="shared" si="8"/>
        <v>4.6597990966864324E-2</v>
      </c>
      <c r="R27">
        <f t="shared" si="9"/>
        <v>2.9160273802277606E-2</v>
      </c>
      <c r="S27">
        <f t="shared" si="10"/>
        <v>231.29423211934767</v>
      </c>
      <c r="T27">
        <f t="shared" si="11"/>
        <v>29.066079864007321</v>
      </c>
      <c r="U27">
        <f t="shared" si="12"/>
        <v>28.618493333333301</v>
      </c>
      <c r="V27">
        <f t="shared" si="13"/>
        <v>3.9338377725029767</v>
      </c>
      <c r="W27">
        <f t="shared" si="14"/>
        <v>45.678723624895802</v>
      </c>
      <c r="X27">
        <f t="shared" si="15"/>
        <v>1.7318514553826203</v>
      </c>
      <c r="Y27">
        <f t="shared" si="16"/>
        <v>3.7913744473340039</v>
      </c>
      <c r="Z27">
        <f t="shared" si="17"/>
        <v>2.2019863171203564</v>
      </c>
      <c r="AA27">
        <f t="shared" si="18"/>
        <v>-45.56216763237267</v>
      </c>
      <c r="AB27">
        <f t="shared" si="19"/>
        <v>-101.43201723757744</v>
      </c>
      <c r="AC27">
        <f t="shared" si="20"/>
        <v>-7.4748375644583964</v>
      </c>
      <c r="AD27">
        <f t="shared" si="21"/>
        <v>76.825209684939153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53830.861460025866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334</v>
      </c>
      <c r="AQ27">
        <v>796.13653846153795</v>
      </c>
      <c r="AR27">
        <v>991.07</v>
      </c>
      <c r="AS27">
        <f t="shared" si="27"/>
        <v>0.19668990236659578</v>
      </c>
      <c r="AT27">
        <v>0.5</v>
      </c>
      <c r="AU27">
        <f t="shared" si="28"/>
        <v>1180.2023407473096</v>
      </c>
      <c r="AV27">
        <f t="shared" si="29"/>
        <v>15.054185730722034</v>
      </c>
      <c r="AW27">
        <f t="shared" si="30"/>
        <v>116.06694158720806</v>
      </c>
      <c r="AX27">
        <f t="shared" si="31"/>
        <v>0.38522001473155282</v>
      </c>
      <c r="AY27">
        <f t="shared" si="32"/>
        <v>1.3245129814468971E-2</v>
      </c>
      <c r="AZ27">
        <f t="shared" si="33"/>
        <v>2.2914728525734809</v>
      </c>
      <c r="BA27" t="s">
        <v>335</v>
      </c>
      <c r="BB27">
        <v>609.29</v>
      </c>
      <c r="BC27">
        <f t="shared" si="34"/>
        <v>381.78000000000009</v>
      </c>
      <c r="BD27">
        <f t="shared" si="35"/>
        <v>0.51059107742276189</v>
      </c>
      <c r="BE27">
        <f t="shared" si="36"/>
        <v>0.85608359500752029</v>
      </c>
      <c r="BF27">
        <f t="shared" si="37"/>
        <v>0.70732350650764519</v>
      </c>
      <c r="BG27">
        <f t="shared" si="38"/>
        <v>0.89178012096959314</v>
      </c>
      <c r="BH27">
        <f t="shared" si="39"/>
        <v>1400.02066666667</v>
      </c>
      <c r="BI27">
        <f t="shared" si="40"/>
        <v>1180.2023407473096</v>
      </c>
      <c r="BJ27">
        <f t="shared" si="41"/>
        <v>0.84298922783566543</v>
      </c>
      <c r="BK27">
        <f t="shared" si="42"/>
        <v>0.19597845567133099</v>
      </c>
      <c r="BL27">
        <v>6</v>
      </c>
      <c r="BM27">
        <v>0.5</v>
      </c>
      <c r="BN27" t="s">
        <v>290</v>
      </c>
      <c r="BO27">
        <v>2</v>
      </c>
      <c r="BP27">
        <v>1608159082.3499999</v>
      </c>
      <c r="BQ27">
        <v>699.919033333333</v>
      </c>
      <c r="BR27">
        <v>718.85133333333397</v>
      </c>
      <c r="BS27">
        <v>16.954316666666699</v>
      </c>
      <c r="BT27">
        <v>15.735580000000001</v>
      </c>
      <c r="BU27">
        <v>696.36479999999995</v>
      </c>
      <c r="BV27">
        <v>16.8663733333333</v>
      </c>
      <c r="BW27">
        <v>500.01249999999999</v>
      </c>
      <c r="BX27">
        <v>102.102533333333</v>
      </c>
      <c r="BY27">
        <v>4.5579706666666699E-2</v>
      </c>
      <c r="BZ27">
        <v>27.98433</v>
      </c>
      <c r="CA27">
        <v>28.618493333333301</v>
      </c>
      <c r="CB27">
        <v>999.9</v>
      </c>
      <c r="CC27">
        <v>0</v>
      </c>
      <c r="CD27">
        <v>0</v>
      </c>
      <c r="CE27">
        <v>10003.583333333299</v>
      </c>
      <c r="CF27">
        <v>0</v>
      </c>
      <c r="CG27">
        <v>304.19343333333302</v>
      </c>
      <c r="CH27">
        <v>1400.02066666667</v>
      </c>
      <c r="CI27">
        <v>0.90000206666666704</v>
      </c>
      <c r="CJ27">
        <v>9.9997859999999994E-2</v>
      </c>
      <c r="CK27">
        <v>0</v>
      </c>
      <c r="CL27">
        <v>796.12623333333295</v>
      </c>
      <c r="CM27">
        <v>4.9997499999999997</v>
      </c>
      <c r="CN27">
        <v>11051.0366666667</v>
      </c>
      <c r="CO27">
        <v>12178.233333333301</v>
      </c>
      <c r="CP27">
        <v>49.328866666666698</v>
      </c>
      <c r="CQ27">
        <v>50.945399999999999</v>
      </c>
      <c r="CR27">
        <v>50.332999999999998</v>
      </c>
      <c r="CS27">
        <v>50.432866666666598</v>
      </c>
      <c r="CT27">
        <v>50.332933333333301</v>
      </c>
      <c r="CU27">
        <v>1255.5213333333299</v>
      </c>
      <c r="CV27">
        <v>139.499333333333</v>
      </c>
      <c r="CW27">
        <v>0</v>
      </c>
      <c r="CX27">
        <v>116</v>
      </c>
      <c r="CY27">
        <v>0</v>
      </c>
      <c r="CZ27">
        <v>796.13653846153795</v>
      </c>
      <c r="DA27">
        <v>-0.93695724759562804</v>
      </c>
      <c r="DB27">
        <v>-25.876923053322699</v>
      </c>
      <c r="DC27">
        <v>11050.9653846154</v>
      </c>
      <c r="DD27">
        <v>15</v>
      </c>
      <c r="DE27">
        <v>1608158905.0999999</v>
      </c>
      <c r="DF27" t="s">
        <v>327</v>
      </c>
      <c r="DG27">
        <v>1608158905.0999999</v>
      </c>
      <c r="DH27">
        <v>1608158898.5999999</v>
      </c>
      <c r="DI27">
        <v>24</v>
      </c>
      <c r="DJ27">
        <v>0.48399999999999999</v>
      </c>
      <c r="DK27">
        <v>1.0999999999999999E-2</v>
      </c>
      <c r="DL27">
        <v>3.5539999999999998</v>
      </c>
      <c r="DM27">
        <v>8.7999999999999995E-2</v>
      </c>
      <c r="DN27">
        <v>516</v>
      </c>
      <c r="DO27">
        <v>15</v>
      </c>
      <c r="DP27">
        <v>0.06</v>
      </c>
      <c r="DQ27">
        <v>0.04</v>
      </c>
      <c r="DR27">
        <v>15.0640364535119</v>
      </c>
      <c r="DS27">
        <v>-7.7153807090978396E-2</v>
      </c>
      <c r="DT27">
        <v>4.43230411751225E-2</v>
      </c>
      <c r="DU27">
        <v>1</v>
      </c>
      <c r="DV27">
        <v>-18.938673333333298</v>
      </c>
      <c r="DW27">
        <v>0.10259933259177</v>
      </c>
      <c r="DX27">
        <v>5.0631491737411598E-2</v>
      </c>
      <c r="DY27">
        <v>1</v>
      </c>
      <c r="DZ27">
        <v>1.219462</v>
      </c>
      <c r="EA27">
        <v>-8.4112658509455804E-2</v>
      </c>
      <c r="EB27">
        <v>6.0888369989678696E-3</v>
      </c>
      <c r="EC27">
        <v>1</v>
      </c>
      <c r="ED27">
        <v>3</v>
      </c>
      <c r="EE27">
        <v>3</v>
      </c>
      <c r="EF27" t="s">
        <v>297</v>
      </c>
      <c r="EG27">
        <v>100</v>
      </c>
      <c r="EH27">
        <v>100</v>
      </c>
      <c r="EI27">
        <v>3.5539999999999998</v>
      </c>
      <c r="EJ27">
        <v>8.7999999999999995E-2</v>
      </c>
      <c r="EK27">
        <v>3.55435000000011</v>
      </c>
      <c r="EL27">
        <v>0</v>
      </c>
      <c r="EM27">
        <v>0</v>
      </c>
      <c r="EN27">
        <v>0</v>
      </c>
      <c r="EO27">
        <v>8.7957142857142401E-2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3.1</v>
      </c>
      <c r="EX27">
        <v>3.2</v>
      </c>
      <c r="EY27">
        <v>2</v>
      </c>
      <c r="EZ27">
        <v>512.87300000000005</v>
      </c>
      <c r="FA27">
        <v>459.70699999999999</v>
      </c>
      <c r="FB27">
        <v>23.7714</v>
      </c>
      <c r="FC27">
        <v>33.470599999999997</v>
      </c>
      <c r="FD27">
        <v>30.0001</v>
      </c>
      <c r="FE27">
        <v>33.382899999999999</v>
      </c>
      <c r="FF27">
        <v>33.348500000000001</v>
      </c>
      <c r="FG27">
        <v>34.723700000000001</v>
      </c>
      <c r="FH27">
        <v>0</v>
      </c>
      <c r="FI27">
        <v>100</v>
      </c>
      <c r="FJ27">
        <v>23.784400000000002</v>
      </c>
      <c r="FK27">
        <v>718.81299999999999</v>
      </c>
      <c r="FL27">
        <v>16.9024</v>
      </c>
      <c r="FM27">
        <v>101.41500000000001</v>
      </c>
      <c r="FN27">
        <v>100.815</v>
      </c>
    </row>
    <row r="28" spans="1:170" x14ac:dyDescent="0.25">
      <c r="A28">
        <v>12</v>
      </c>
      <c r="B28">
        <v>1608159155.0999999</v>
      </c>
      <c r="C28">
        <v>1004.59999990463</v>
      </c>
      <c r="D28" t="s">
        <v>336</v>
      </c>
      <c r="E28" t="s">
        <v>337</v>
      </c>
      <c r="F28" t="s">
        <v>285</v>
      </c>
      <c r="G28" t="s">
        <v>286</v>
      </c>
      <c r="H28">
        <v>1608159147.3499999</v>
      </c>
      <c r="I28">
        <f t="shared" si="0"/>
        <v>9.6167725285405711E-4</v>
      </c>
      <c r="J28">
        <f t="shared" si="1"/>
        <v>17.35216074446673</v>
      </c>
      <c r="K28">
        <f t="shared" si="2"/>
        <v>796.93186666666702</v>
      </c>
      <c r="L28">
        <f t="shared" si="3"/>
        <v>144.30213547432874</v>
      </c>
      <c r="M28">
        <f t="shared" si="4"/>
        <v>14.739822372285211</v>
      </c>
      <c r="N28">
        <f t="shared" si="5"/>
        <v>81.403051443892693</v>
      </c>
      <c r="O28">
        <f t="shared" si="6"/>
        <v>4.3957992111749375E-2</v>
      </c>
      <c r="P28">
        <f t="shared" si="7"/>
        <v>2.9663364158527576</v>
      </c>
      <c r="Q28">
        <f t="shared" si="8"/>
        <v>4.359928494931558E-2</v>
      </c>
      <c r="R28">
        <f t="shared" si="9"/>
        <v>2.7281537383646005E-2</v>
      </c>
      <c r="S28">
        <f t="shared" si="10"/>
        <v>231.29030228956441</v>
      </c>
      <c r="T28">
        <f t="shared" si="11"/>
        <v>29.060554899923865</v>
      </c>
      <c r="U28">
        <f t="shared" si="12"/>
        <v>28.584333333333301</v>
      </c>
      <c r="V28">
        <f t="shared" si="13"/>
        <v>3.9260465274358025</v>
      </c>
      <c r="W28">
        <f t="shared" si="14"/>
        <v>45.837629214897632</v>
      </c>
      <c r="X28">
        <f t="shared" si="15"/>
        <v>1.7354418207429492</v>
      </c>
      <c r="Y28">
        <f t="shared" si="16"/>
        <v>3.7860636565795929</v>
      </c>
      <c r="Z28">
        <f t="shared" si="17"/>
        <v>2.1906047066928531</v>
      </c>
      <c r="AA28">
        <f t="shared" si="18"/>
        <v>-42.409966850863917</v>
      </c>
      <c r="AB28">
        <f t="shared" si="19"/>
        <v>-99.797714318885596</v>
      </c>
      <c r="AC28">
        <f t="shared" si="20"/>
        <v>-7.3534225815266696</v>
      </c>
      <c r="AD28">
        <f t="shared" si="21"/>
        <v>81.729198538288216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53821.50750281514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338</v>
      </c>
      <c r="AQ28">
        <v>803.95080769230799</v>
      </c>
      <c r="AR28">
        <v>1009.8</v>
      </c>
      <c r="AS28">
        <f t="shared" si="27"/>
        <v>0.20385144811615363</v>
      </c>
      <c r="AT28">
        <v>0.5</v>
      </c>
      <c r="AU28">
        <f t="shared" si="28"/>
        <v>1180.1811207473286</v>
      </c>
      <c r="AV28">
        <f t="shared" si="29"/>
        <v>17.35216074446673</v>
      </c>
      <c r="AW28">
        <f t="shared" si="30"/>
        <v>120.29081525184405</v>
      </c>
      <c r="AX28">
        <f t="shared" si="31"/>
        <v>0.39436522083580899</v>
      </c>
      <c r="AY28">
        <f t="shared" si="32"/>
        <v>1.5192505547732504E-2</v>
      </c>
      <c r="AZ28">
        <f t="shared" si="33"/>
        <v>2.2304218657159831</v>
      </c>
      <c r="BA28" t="s">
        <v>339</v>
      </c>
      <c r="BB28">
        <v>611.57000000000005</v>
      </c>
      <c r="BC28">
        <f t="shared" si="34"/>
        <v>398.2299999999999</v>
      </c>
      <c r="BD28">
        <f t="shared" si="35"/>
        <v>0.51691030888605083</v>
      </c>
      <c r="BE28">
        <f t="shared" si="36"/>
        <v>0.84975344367687722</v>
      </c>
      <c r="BF28">
        <f t="shared" si="37"/>
        <v>0.69939875071872748</v>
      </c>
      <c r="BG28">
        <f t="shared" si="38"/>
        <v>0.88442522527747358</v>
      </c>
      <c r="BH28">
        <f t="shared" si="39"/>
        <v>1399.9953333333301</v>
      </c>
      <c r="BI28">
        <f t="shared" si="40"/>
        <v>1180.1811207473286</v>
      </c>
      <c r="BJ28">
        <f t="shared" si="41"/>
        <v>0.84298932478393829</v>
      </c>
      <c r="BK28">
        <f t="shared" si="42"/>
        <v>0.19597864956787647</v>
      </c>
      <c r="BL28">
        <v>6</v>
      </c>
      <c r="BM28">
        <v>0.5</v>
      </c>
      <c r="BN28" t="s">
        <v>290</v>
      </c>
      <c r="BO28">
        <v>2</v>
      </c>
      <c r="BP28">
        <v>1608159147.3499999</v>
      </c>
      <c r="BQ28">
        <v>796.93186666666702</v>
      </c>
      <c r="BR28">
        <v>818.67349999999999</v>
      </c>
      <c r="BS28">
        <v>16.989889999999999</v>
      </c>
      <c r="BT28">
        <v>15.8555166666667</v>
      </c>
      <c r="BU28">
        <v>793.37756666666701</v>
      </c>
      <c r="BV28">
        <v>16.901949999999999</v>
      </c>
      <c r="BW28">
        <v>500.01446666666698</v>
      </c>
      <c r="BX28">
        <v>102.1</v>
      </c>
      <c r="BY28">
        <v>4.5559549999999997E-2</v>
      </c>
      <c r="BZ28">
        <v>27.960290000000001</v>
      </c>
      <c r="CA28">
        <v>28.584333333333301</v>
      </c>
      <c r="CB28">
        <v>999.9</v>
      </c>
      <c r="CC28">
        <v>0</v>
      </c>
      <c r="CD28">
        <v>0</v>
      </c>
      <c r="CE28">
        <v>10001.196666666699</v>
      </c>
      <c r="CF28">
        <v>0</v>
      </c>
      <c r="CG28">
        <v>304.57343333333301</v>
      </c>
      <c r="CH28">
        <v>1399.9953333333301</v>
      </c>
      <c r="CI28">
        <v>0.90000060000000004</v>
      </c>
      <c r="CJ28">
        <v>9.9999340000000006E-2</v>
      </c>
      <c r="CK28">
        <v>0</v>
      </c>
      <c r="CL28">
        <v>803.96143333333305</v>
      </c>
      <c r="CM28">
        <v>4.9997499999999997</v>
      </c>
      <c r="CN28">
        <v>11154.973333333301</v>
      </c>
      <c r="CO28">
        <v>12178.016666666699</v>
      </c>
      <c r="CP28">
        <v>49.345666666666702</v>
      </c>
      <c r="CQ28">
        <v>50.936999999999998</v>
      </c>
      <c r="CR28">
        <v>50.345599999999997</v>
      </c>
      <c r="CS28">
        <v>50.391466666666702</v>
      </c>
      <c r="CT28">
        <v>50.3121333333333</v>
      </c>
      <c r="CU28">
        <v>1255.4939999999999</v>
      </c>
      <c r="CV28">
        <v>139.50133333333301</v>
      </c>
      <c r="CW28">
        <v>0</v>
      </c>
      <c r="CX28">
        <v>64.299999952316298</v>
      </c>
      <c r="CY28">
        <v>0</v>
      </c>
      <c r="CZ28">
        <v>803.95080769230799</v>
      </c>
      <c r="DA28">
        <v>-0.62656409259262902</v>
      </c>
      <c r="DB28">
        <v>-4.7008547033973498</v>
      </c>
      <c r="DC28">
        <v>11155.211538461501</v>
      </c>
      <c r="DD28">
        <v>15</v>
      </c>
      <c r="DE28">
        <v>1608158905.0999999</v>
      </c>
      <c r="DF28" t="s">
        <v>327</v>
      </c>
      <c r="DG28">
        <v>1608158905.0999999</v>
      </c>
      <c r="DH28">
        <v>1608158898.5999999</v>
      </c>
      <c r="DI28">
        <v>24</v>
      </c>
      <c r="DJ28">
        <v>0.48399999999999999</v>
      </c>
      <c r="DK28">
        <v>1.0999999999999999E-2</v>
      </c>
      <c r="DL28">
        <v>3.5539999999999998</v>
      </c>
      <c r="DM28">
        <v>8.7999999999999995E-2</v>
      </c>
      <c r="DN28">
        <v>516</v>
      </c>
      <c r="DO28">
        <v>15</v>
      </c>
      <c r="DP28">
        <v>0.06</v>
      </c>
      <c r="DQ28">
        <v>0.04</v>
      </c>
      <c r="DR28">
        <v>17.3634659822435</v>
      </c>
      <c r="DS28">
        <v>-0.145737221798276</v>
      </c>
      <c r="DT28">
        <v>5.6447519446510802E-2</v>
      </c>
      <c r="DU28">
        <v>1</v>
      </c>
      <c r="DV28">
        <v>-21.747006666666699</v>
      </c>
      <c r="DW28">
        <v>0.18210100111229299</v>
      </c>
      <c r="DX28">
        <v>6.6782547287612404E-2</v>
      </c>
      <c r="DY28">
        <v>1</v>
      </c>
      <c r="DZ28">
        <v>1.1347259999999999</v>
      </c>
      <c r="EA28">
        <v>-3.60528587319233E-2</v>
      </c>
      <c r="EB28">
        <v>2.6423267524412399E-3</v>
      </c>
      <c r="EC28">
        <v>1</v>
      </c>
      <c r="ED28">
        <v>3</v>
      </c>
      <c r="EE28">
        <v>3</v>
      </c>
      <c r="EF28" t="s">
        <v>297</v>
      </c>
      <c r="EG28">
        <v>100</v>
      </c>
      <c r="EH28">
        <v>100</v>
      </c>
      <c r="EI28">
        <v>3.5539999999999998</v>
      </c>
      <c r="EJ28">
        <v>8.7900000000000006E-2</v>
      </c>
      <c r="EK28">
        <v>3.55435000000011</v>
      </c>
      <c r="EL28">
        <v>0</v>
      </c>
      <c r="EM28">
        <v>0</v>
      </c>
      <c r="EN28">
        <v>0</v>
      </c>
      <c r="EO28">
        <v>8.7957142857142401E-2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4.2</v>
      </c>
      <c r="EX28">
        <v>4.3</v>
      </c>
      <c r="EY28">
        <v>2</v>
      </c>
      <c r="EZ28">
        <v>512.91399999999999</v>
      </c>
      <c r="FA28">
        <v>459.99400000000003</v>
      </c>
      <c r="FB28">
        <v>23.9041</v>
      </c>
      <c r="FC28">
        <v>33.496899999999997</v>
      </c>
      <c r="FD28">
        <v>29.9999</v>
      </c>
      <c r="FE28">
        <v>33.409700000000001</v>
      </c>
      <c r="FF28">
        <v>33.372900000000001</v>
      </c>
      <c r="FG28">
        <v>38.463799999999999</v>
      </c>
      <c r="FH28">
        <v>0</v>
      </c>
      <c r="FI28">
        <v>100</v>
      </c>
      <c r="FJ28">
        <v>23.932500000000001</v>
      </c>
      <c r="FK28">
        <v>819.8</v>
      </c>
      <c r="FL28">
        <v>16.9345</v>
      </c>
      <c r="FM28">
        <v>101.41500000000001</v>
      </c>
      <c r="FN28">
        <v>100.812</v>
      </c>
    </row>
    <row r="29" spans="1:170" x14ac:dyDescent="0.25">
      <c r="A29">
        <v>13</v>
      </c>
      <c r="B29">
        <v>1608159270.0999999</v>
      </c>
      <c r="C29">
        <v>1119.5999999046301</v>
      </c>
      <c r="D29" t="s">
        <v>340</v>
      </c>
      <c r="E29" t="s">
        <v>341</v>
      </c>
      <c r="F29" t="s">
        <v>285</v>
      </c>
      <c r="G29" t="s">
        <v>286</v>
      </c>
      <c r="H29">
        <v>1608159262.3499999</v>
      </c>
      <c r="I29">
        <f t="shared" si="0"/>
        <v>8.6436856053748927E-4</v>
      </c>
      <c r="J29">
        <f t="shared" si="1"/>
        <v>17.579110817988511</v>
      </c>
      <c r="K29">
        <f t="shared" si="2"/>
        <v>899.828666666667</v>
      </c>
      <c r="L29">
        <f t="shared" si="3"/>
        <v>166.43056510825863</v>
      </c>
      <c r="M29">
        <f t="shared" si="4"/>
        <v>17.000027648128736</v>
      </c>
      <c r="N29">
        <f t="shared" si="5"/>
        <v>91.912877913752169</v>
      </c>
      <c r="O29">
        <f t="shared" si="6"/>
        <v>3.9606255322443287E-2</v>
      </c>
      <c r="P29">
        <f t="shared" si="7"/>
        <v>2.9658810998106149</v>
      </c>
      <c r="Q29">
        <f t="shared" si="8"/>
        <v>3.9314756490615353E-2</v>
      </c>
      <c r="R29">
        <f t="shared" si="9"/>
        <v>2.4597733834216023E-2</v>
      </c>
      <c r="S29">
        <f t="shared" si="10"/>
        <v>231.29710536614948</v>
      </c>
      <c r="T29">
        <f t="shared" si="11"/>
        <v>29.132500609223271</v>
      </c>
      <c r="U29">
        <f t="shared" si="12"/>
        <v>28.586203333333302</v>
      </c>
      <c r="V29">
        <f t="shared" si="13"/>
        <v>3.9264726903237945</v>
      </c>
      <c r="W29">
        <f t="shared" si="14"/>
        <v>45.913311302209017</v>
      </c>
      <c r="X29">
        <f t="shared" si="15"/>
        <v>1.7430551390238807</v>
      </c>
      <c r="Y29">
        <f t="shared" si="16"/>
        <v>3.7964047671290859</v>
      </c>
      <c r="Z29">
        <f t="shared" si="17"/>
        <v>2.1834175512999137</v>
      </c>
      <c r="AA29">
        <f t="shared" si="18"/>
        <v>-38.11865351970328</v>
      </c>
      <c r="AB29">
        <f t="shared" si="19"/>
        <v>-92.600907448522477</v>
      </c>
      <c r="AC29">
        <f t="shared" si="20"/>
        <v>-6.8258379476832607</v>
      </c>
      <c r="AD29">
        <f t="shared" si="21"/>
        <v>93.751706450240462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53799.815476028292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342</v>
      </c>
      <c r="AQ29">
        <v>817.62388461538501</v>
      </c>
      <c r="AR29">
        <v>1040.1600000000001</v>
      </c>
      <c r="AS29">
        <f t="shared" si="27"/>
        <v>0.21394411954373849</v>
      </c>
      <c r="AT29">
        <v>0.5</v>
      </c>
      <c r="AU29">
        <f t="shared" si="28"/>
        <v>1180.2159507473314</v>
      </c>
      <c r="AV29">
        <f t="shared" si="29"/>
        <v>17.579110817988511</v>
      </c>
      <c r="AW29">
        <f t="shared" si="30"/>
        <v>126.25013122705701</v>
      </c>
      <c r="AX29">
        <f t="shared" si="31"/>
        <v>0.40894670050761428</v>
      </c>
      <c r="AY29">
        <f t="shared" si="32"/>
        <v>1.5384352572347057E-2</v>
      </c>
      <c r="AZ29">
        <f t="shared" si="33"/>
        <v>2.1361329026303646</v>
      </c>
      <c r="BA29" t="s">
        <v>343</v>
      </c>
      <c r="BB29">
        <v>614.79</v>
      </c>
      <c r="BC29">
        <f t="shared" si="34"/>
        <v>425.37000000000012</v>
      </c>
      <c r="BD29">
        <f t="shared" si="35"/>
        <v>0.52315893312790041</v>
      </c>
      <c r="BE29">
        <f t="shared" si="36"/>
        <v>0.83931869950024374</v>
      </c>
      <c r="BF29">
        <f t="shared" si="37"/>
        <v>0.68539487026401935</v>
      </c>
      <c r="BG29">
        <f t="shared" si="38"/>
        <v>0.87250346162489767</v>
      </c>
      <c r="BH29">
        <f t="shared" si="39"/>
        <v>1400.03666666667</v>
      </c>
      <c r="BI29">
        <f t="shared" si="40"/>
        <v>1180.2159507473314</v>
      </c>
      <c r="BJ29">
        <f t="shared" si="41"/>
        <v>0.84298931509936303</v>
      </c>
      <c r="BK29">
        <f t="shared" si="42"/>
        <v>0.19597863019872636</v>
      </c>
      <c r="BL29">
        <v>6</v>
      </c>
      <c r="BM29">
        <v>0.5</v>
      </c>
      <c r="BN29" t="s">
        <v>290</v>
      </c>
      <c r="BO29">
        <v>2</v>
      </c>
      <c r="BP29">
        <v>1608159262.3499999</v>
      </c>
      <c r="BQ29">
        <v>899.828666666667</v>
      </c>
      <c r="BR29">
        <v>921.85609999999997</v>
      </c>
      <c r="BS29">
        <v>17.064540000000001</v>
      </c>
      <c r="BT29">
        <v>16.0450366666667</v>
      </c>
      <c r="BU29">
        <v>896.27419999999995</v>
      </c>
      <c r="BV29">
        <v>16.976586666666702</v>
      </c>
      <c r="BW29">
        <v>500.01906666666702</v>
      </c>
      <c r="BX29">
        <v>102.0992</v>
      </c>
      <c r="BY29">
        <v>4.5665259999999999E-2</v>
      </c>
      <c r="BZ29">
        <v>28.007073333333299</v>
      </c>
      <c r="CA29">
        <v>28.586203333333302</v>
      </c>
      <c r="CB29">
        <v>999.9</v>
      </c>
      <c r="CC29">
        <v>0</v>
      </c>
      <c r="CD29">
        <v>0</v>
      </c>
      <c r="CE29">
        <v>9998.6959999999999</v>
      </c>
      <c r="CF29">
        <v>0</v>
      </c>
      <c r="CG29">
        <v>302.77629999999999</v>
      </c>
      <c r="CH29">
        <v>1400.03666666667</v>
      </c>
      <c r="CI29">
        <v>0.89999986666666698</v>
      </c>
      <c r="CJ29">
        <v>0.10000008000000001</v>
      </c>
      <c r="CK29">
        <v>0</v>
      </c>
      <c r="CL29">
        <v>817.63816666666696</v>
      </c>
      <c r="CM29">
        <v>4.9997499999999997</v>
      </c>
      <c r="CN29">
        <v>11334.34</v>
      </c>
      <c r="CO29">
        <v>12178.3666666667</v>
      </c>
      <c r="CP29">
        <v>49.297533333333298</v>
      </c>
      <c r="CQ29">
        <v>50.936999999999998</v>
      </c>
      <c r="CR29">
        <v>50.337233333333302</v>
      </c>
      <c r="CS29">
        <v>50.362366666666702</v>
      </c>
      <c r="CT29">
        <v>50.301733333333303</v>
      </c>
      <c r="CU29">
        <v>1255.5316666666699</v>
      </c>
      <c r="CV29">
        <v>139.505</v>
      </c>
      <c r="CW29">
        <v>0</v>
      </c>
      <c r="CX29">
        <v>114.09999990463299</v>
      </c>
      <c r="CY29">
        <v>0</v>
      </c>
      <c r="CZ29">
        <v>817.62388461538501</v>
      </c>
      <c r="DA29">
        <v>0.31121367272351602</v>
      </c>
      <c r="DB29">
        <v>-6.0136751951354501</v>
      </c>
      <c r="DC29">
        <v>11334.188461538501</v>
      </c>
      <c r="DD29">
        <v>15</v>
      </c>
      <c r="DE29">
        <v>1608158905.0999999</v>
      </c>
      <c r="DF29" t="s">
        <v>327</v>
      </c>
      <c r="DG29">
        <v>1608158905.0999999</v>
      </c>
      <c r="DH29">
        <v>1608158898.5999999</v>
      </c>
      <c r="DI29">
        <v>24</v>
      </c>
      <c r="DJ29">
        <v>0.48399999999999999</v>
      </c>
      <c r="DK29">
        <v>1.0999999999999999E-2</v>
      </c>
      <c r="DL29">
        <v>3.5539999999999998</v>
      </c>
      <c r="DM29">
        <v>8.7999999999999995E-2</v>
      </c>
      <c r="DN29">
        <v>516</v>
      </c>
      <c r="DO29">
        <v>15</v>
      </c>
      <c r="DP29">
        <v>0.06</v>
      </c>
      <c r="DQ29">
        <v>0.04</v>
      </c>
      <c r="DR29">
        <v>17.5828871464035</v>
      </c>
      <c r="DS29">
        <v>-0.178848196151945</v>
      </c>
      <c r="DT29">
        <v>4.3187276099767302E-2</v>
      </c>
      <c r="DU29">
        <v>1</v>
      </c>
      <c r="DV29">
        <v>-22.029683333333299</v>
      </c>
      <c r="DW29">
        <v>0.18343314794208801</v>
      </c>
      <c r="DX29">
        <v>4.9878793645752401E-2</v>
      </c>
      <c r="DY29">
        <v>1</v>
      </c>
      <c r="DZ29">
        <v>1.02000333333333</v>
      </c>
      <c r="EA29">
        <v>-5.9024516129029501E-2</v>
      </c>
      <c r="EB29">
        <v>4.3146450864726196E-3</v>
      </c>
      <c r="EC29">
        <v>1</v>
      </c>
      <c r="ED29">
        <v>3</v>
      </c>
      <c r="EE29">
        <v>3</v>
      </c>
      <c r="EF29" t="s">
        <v>297</v>
      </c>
      <c r="EG29">
        <v>100</v>
      </c>
      <c r="EH29">
        <v>100</v>
      </c>
      <c r="EI29">
        <v>3.5539999999999998</v>
      </c>
      <c r="EJ29">
        <v>8.7999999999999995E-2</v>
      </c>
      <c r="EK29">
        <v>3.55435000000011</v>
      </c>
      <c r="EL29">
        <v>0</v>
      </c>
      <c r="EM29">
        <v>0</v>
      </c>
      <c r="EN29">
        <v>0</v>
      </c>
      <c r="EO29">
        <v>8.7957142857142401E-2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6.1</v>
      </c>
      <c r="EX29">
        <v>6.2</v>
      </c>
      <c r="EY29">
        <v>2</v>
      </c>
      <c r="EZ29">
        <v>512.89400000000001</v>
      </c>
      <c r="FA29">
        <v>460.726</v>
      </c>
      <c r="FB29">
        <v>23.922899999999998</v>
      </c>
      <c r="FC29">
        <v>33.463900000000002</v>
      </c>
      <c r="FD29">
        <v>29.9998</v>
      </c>
      <c r="FE29">
        <v>33.405200000000001</v>
      </c>
      <c r="FF29">
        <v>33.371600000000001</v>
      </c>
      <c r="FG29">
        <v>42.180199999999999</v>
      </c>
      <c r="FH29">
        <v>0</v>
      </c>
      <c r="FI29">
        <v>100</v>
      </c>
      <c r="FJ29">
        <v>23.920400000000001</v>
      </c>
      <c r="FK29">
        <v>921.87800000000004</v>
      </c>
      <c r="FL29">
        <v>16.972899999999999</v>
      </c>
      <c r="FM29">
        <v>101.41200000000001</v>
      </c>
      <c r="FN29">
        <v>100.819</v>
      </c>
    </row>
    <row r="30" spans="1:170" x14ac:dyDescent="0.25">
      <c r="A30">
        <v>14</v>
      </c>
      <c r="B30">
        <v>1608159331.0999999</v>
      </c>
      <c r="C30">
        <v>1180.5999999046301</v>
      </c>
      <c r="D30" t="s">
        <v>344</v>
      </c>
      <c r="E30" t="s">
        <v>345</v>
      </c>
      <c r="F30" t="s">
        <v>285</v>
      </c>
      <c r="G30" t="s">
        <v>286</v>
      </c>
      <c r="H30">
        <v>1608159323.3499999</v>
      </c>
      <c r="I30">
        <f t="shared" si="0"/>
        <v>8.2242380167316337E-4</v>
      </c>
      <c r="J30">
        <f t="shared" si="1"/>
        <v>25.307621234987383</v>
      </c>
      <c r="K30">
        <f t="shared" si="2"/>
        <v>1188.6659999999999</v>
      </c>
      <c r="L30">
        <f t="shared" si="3"/>
        <v>90.503928249876324</v>
      </c>
      <c r="M30">
        <f t="shared" si="4"/>
        <v>9.2443945407370141</v>
      </c>
      <c r="N30">
        <f t="shared" si="5"/>
        <v>121.41459153928734</v>
      </c>
      <c r="O30">
        <f t="shared" si="6"/>
        <v>3.7867520682542101E-2</v>
      </c>
      <c r="P30">
        <f t="shared" si="7"/>
        <v>2.966538912471262</v>
      </c>
      <c r="Q30">
        <f t="shared" si="8"/>
        <v>3.760101966448625E-2</v>
      </c>
      <c r="R30">
        <f t="shared" si="9"/>
        <v>2.352442485243126E-2</v>
      </c>
      <c r="S30">
        <f t="shared" si="10"/>
        <v>231.29933625124886</v>
      </c>
      <c r="T30">
        <f t="shared" si="11"/>
        <v>29.119230481275661</v>
      </c>
      <c r="U30">
        <f t="shared" si="12"/>
        <v>28.5589266666667</v>
      </c>
      <c r="V30">
        <f t="shared" si="13"/>
        <v>3.920260481597702</v>
      </c>
      <c r="W30">
        <f t="shared" si="14"/>
        <v>46.110985324400303</v>
      </c>
      <c r="X30">
        <f t="shared" si="15"/>
        <v>1.7481279970419026</v>
      </c>
      <c r="Y30">
        <f t="shared" si="16"/>
        <v>3.791131299284674</v>
      </c>
      <c r="Z30">
        <f t="shared" si="17"/>
        <v>2.1721324845557994</v>
      </c>
      <c r="AA30">
        <f t="shared" si="18"/>
        <v>-36.268889653786502</v>
      </c>
      <c r="AB30">
        <f t="shared" si="19"/>
        <v>-92.072345688542072</v>
      </c>
      <c r="AC30">
        <f t="shared" si="20"/>
        <v>-6.7836446218871318</v>
      </c>
      <c r="AD30">
        <f t="shared" si="21"/>
        <v>96.174456287033166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53823.278198582477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346</v>
      </c>
      <c r="AQ30">
        <v>845.59028000000001</v>
      </c>
      <c r="AR30">
        <v>1101.06</v>
      </c>
      <c r="AS30">
        <f t="shared" si="27"/>
        <v>0.23202161553412159</v>
      </c>
      <c r="AT30">
        <v>0.5</v>
      </c>
      <c r="AU30">
        <f t="shared" si="28"/>
        <v>1180.2279607473158</v>
      </c>
      <c r="AV30">
        <f t="shared" si="29"/>
        <v>25.307621234987383</v>
      </c>
      <c r="AW30">
        <f t="shared" si="30"/>
        <v>136.91919907556704</v>
      </c>
      <c r="AX30">
        <f t="shared" si="31"/>
        <v>0.43934027210142945</v>
      </c>
      <c r="AY30">
        <f t="shared" si="32"/>
        <v>2.1932516069533798E-2</v>
      </c>
      <c r="AZ30">
        <f t="shared" si="33"/>
        <v>1.9626723339327559</v>
      </c>
      <c r="BA30" t="s">
        <v>347</v>
      </c>
      <c r="BB30">
        <v>617.32000000000005</v>
      </c>
      <c r="BC30">
        <f t="shared" si="34"/>
        <v>483.7399999999999</v>
      </c>
      <c r="BD30">
        <f t="shared" si="35"/>
        <v>0.52811369744077397</v>
      </c>
      <c r="BE30">
        <f t="shared" si="36"/>
        <v>0.81709493489012242</v>
      </c>
      <c r="BF30">
        <f t="shared" si="37"/>
        <v>0.6625542854178883</v>
      </c>
      <c r="BG30">
        <f t="shared" si="38"/>
        <v>0.84858925192654833</v>
      </c>
      <c r="BH30">
        <f t="shared" si="39"/>
        <v>1400.0509999999999</v>
      </c>
      <c r="BI30">
        <f t="shared" si="40"/>
        <v>1180.2279607473158</v>
      </c>
      <c r="BJ30">
        <f t="shared" si="41"/>
        <v>0.84298926306778532</v>
      </c>
      <c r="BK30">
        <f t="shared" si="42"/>
        <v>0.19597852613557046</v>
      </c>
      <c r="BL30">
        <v>6</v>
      </c>
      <c r="BM30">
        <v>0.5</v>
      </c>
      <c r="BN30" t="s">
        <v>290</v>
      </c>
      <c r="BO30">
        <v>2</v>
      </c>
      <c r="BP30">
        <v>1608159323.3499999</v>
      </c>
      <c r="BQ30">
        <v>1188.6659999999999</v>
      </c>
      <c r="BR30">
        <v>1220.2073333333301</v>
      </c>
      <c r="BS30">
        <v>17.114419999999999</v>
      </c>
      <c r="BT30">
        <v>16.14443</v>
      </c>
      <c r="BU30">
        <v>1185.1116666666701</v>
      </c>
      <c r="BV30">
        <v>17.0264633333333</v>
      </c>
      <c r="BW30">
        <v>500.01453333333302</v>
      </c>
      <c r="BX30">
        <v>102.09780000000001</v>
      </c>
      <c r="BY30">
        <v>4.5772323333333302E-2</v>
      </c>
      <c r="BZ30">
        <v>27.983229999999999</v>
      </c>
      <c r="CA30">
        <v>28.5589266666667</v>
      </c>
      <c r="CB30">
        <v>999.9</v>
      </c>
      <c r="CC30">
        <v>0</v>
      </c>
      <c r="CD30">
        <v>0</v>
      </c>
      <c r="CE30">
        <v>10002.5593333333</v>
      </c>
      <c r="CF30">
        <v>0</v>
      </c>
      <c r="CG30">
        <v>301.34916666666697</v>
      </c>
      <c r="CH30">
        <v>1400.0509999999999</v>
      </c>
      <c r="CI30">
        <v>0.90000060000000004</v>
      </c>
      <c r="CJ30">
        <v>9.9999340000000006E-2</v>
      </c>
      <c r="CK30">
        <v>0</v>
      </c>
      <c r="CL30">
        <v>845.53026666666699</v>
      </c>
      <c r="CM30">
        <v>4.9997499999999997</v>
      </c>
      <c r="CN30">
        <v>11717.506666666701</v>
      </c>
      <c r="CO30">
        <v>12178.4866666667</v>
      </c>
      <c r="CP30">
        <v>49.328866666666599</v>
      </c>
      <c r="CQ30">
        <v>50.928733333333298</v>
      </c>
      <c r="CR30">
        <v>50.339366666666699</v>
      </c>
      <c r="CS30">
        <v>50.370733333333298</v>
      </c>
      <c r="CT30">
        <v>50.3100666666666</v>
      </c>
      <c r="CU30">
        <v>1255.547</v>
      </c>
      <c r="CV30">
        <v>139.50399999999999</v>
      </c>
      <c r="CW30">
        <v>0</v>
      </c>
      <c r="CX30">
        <v>60.299999952316298</v>
      </c>
      <c r="CY30">
        <v>0</v>
      </c>
      <c r="CZ30">
        <v>845.59028000000001</v>
      </c>
      <c r="DA30">
        <v>7.4331538519182798</v>
      </c>
      <c r="DB30">
        <v>86.807692344368803</v>
      </c>
      <c r="DC30">
        <v>11717.796</v>
      </c>
      <c r="DD30">
        <v>15</v>
      </c>
      <c r="DE30">
        <v>1608158905.0999999</v>
      </c>
      <c r="DF30" t="s">
        <v>327</v>
      </c>
      <c r="DG30">
        <v>1608158905.0999999</v>
      </c>
      <c r="DH30">
        <v>1608158898.5999999</v>
      </c>
      <c r="DI30">
        <v>24</v>
      </c>
      <c r="DJ30">
        <v>0.48399999999999999</v>
      </c>
      <c r="DK30">
        <v>1.0999999999999999E-2</v>
      </c>
      <c r="DL30">
        <v>3.5539999999999998</v>
      </c>
      <c r="DM30">
        <v>8.7999999999999995E-2</v>
      </c>
      <c r="DN30">
        <v>516</v>
      </c>
      <c r="DO30">
        <v>15</v>
      </c>
      <c r="DP30">
        <v>0.06</v>
      </c>
      <c r="DQ30">
        <v>0.04</v>
      </c>
      <c r="DR30">
        <v>25.3591016141858</v>
      </c>
      <c r="DS30">
        <v>-0.35971763210301699</v>
      </c>
      <c r="DT30">
        <v>0.19049456335321399</v>
      </c>
      <c r="DU30">
        <v>1</v>
      </c>
      <c r="DV30">
        <v>-31.567903333333302</v>
      </c>
      <c r="DW30">
        <v>2.28226918798187E-2</v>
      </c>
      <c r="DX30">
        <v>0.191509069381989</v>
      </c>
      <c r="DY30">
        <v>1</v>
      </c>
      <c r="DZ30">
        <v>0.96981573333333304</v>
      </c>
      <c r="EA30">
        <v>1.72635550611808E-2</v>
      </c>
      <c r="EB30">
        <v>1.6561334473874901E-3</v>
      </c>
      <c r="EC30">
        <v>1</v>
      </c>
      <c r="ED30">
        <v>3</v>
      </c>
      <c r="EE30">
        <v>3</v>
      </c>
      <c r="EF30" t="s">
        <v>297</v>
      </c>
      <c r="EG30">
        <v>100</v>
      </c>
      <c r="EH30">
        <v>100</v>
      </c>
      <c r="EI30">
        <v>3.56</v>
      </c>
      <c r="EJ30">
        <v>8.7900000000000006E-2</v>
      </c>
      <c r="EK30">
        <v>3.55435000000011</v>
      </c>
      <c r="EL30">
        <v>0</v>
      </c>
      <c r="EM30">
        <v>0</v>
      </c>
      <c r="EN30">
        <v>0</v>
      </c>
      <c r="EO30">
        <v>8.7957142857142401E-2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7.1</v>
      </c>
      <c r="EX30">
        <v>7.2</v>
      </c>
      <c r="EY30">
        <v>2</v>
      </c>
      <c r="EZ30">
        <v>513.03099999999995</v>
      </c>
      <c r="FA30">
        <v>461.59100000000001</v>
      </c>
      <c r="FB30">
        <v>23.879000000000001</v>
      </c>
      <c r="FC30">
        <v>33.439900000000002</v>
      </c>
      <c r="FD30">
        <v>30.0002</v>
      </c>
      <c r="FE30">
        <v>33.3919</v>
      </c>
      <c r="FF30">
        <v>33.362699999999997</v>
      </c>
      <c r="FG30">
        <v>52.776499999999999</v>
      </c>
      <c r="FH30">
        <v>0</v>
      </c>
      <c r="FI30">
        <v>100</v>
      </c>
      <c r="FJ30">
        <v>23.883700000000001</v>
      </c>
      <c r="FK30">
        <v>1224.5</v>
      </c>
      <c r="FL30">
        <v>17.037800000000001</v>
      </c>
      <c r="FM30">
        <v>101.417</v>
      </c>
      <c r="FN30">
        <v>100.82299999999999</v>
      </c>
    </row>
    <row r="31" spans="1:170" x14ac:dyDescent="0.25">
      <c r="A31">
        <v>15</v>
      </c>
      <c r="B31">
        <v>1608159451.5999999</v>
      </c>
      <c r="C31">
        <v>1301.0999999046301</v>
      </c>
      <c r="D31" t="s">
        <v>348</v>
      </c>
      <c r="E31" t="s">
        <v>349</v>
      </c>
      <c r="F31" t="s">
        <v>285</v>
      </c>
      <c r="G31" t="s">
        <v>286</v>
      </c>
      <c r="H31">
        <v>1608159443.5999999</v>
      </c>
      <c r="I31">
        <f t="shared" si="0"/>
        <v>7.2556750369324704E-4</v>
      </c>
      <c r="J31">
        <f t="shared" si="1"/>
        <v>23.281999046297276</v>
      </c>
      <c r="K31">
        <f t="shared" si="2"/>
        <v>1399.9561290322599</v>
      </c>
      <c r="L31">
        <f t="shared" si="3"/>
        <v>247.605473108062</v>
      </c>
      <c r="M31">
        <f t="shared" si="4"/>
        <v>25.290398016702181</v>
      </c>
      <c r="N31">
        <f t="shared" si="5"/>
        <v>142.99137763281831</v>
      </c>
      <c r="O31">
        <f t="shared" si="6"/>
        <v>3.3333377858242821E-2</v>
      </c>
      <c r="P31">
        <f t="shared" si="7"/>
        <v>2.9655099780260636</v>
      </c>
      <c r="Q31">
        <f t="shared" si="8"/>
        <v>3.3126616879458393E-2</v>
      </c>
      <c r="R31">
        <f t="shared" si="9"/>
        <v>2.0722605140158827E-2</v>
      </c>
      <c r="S31">
        <f t="shared" si="10"/>
        <v>231.29386156427915</v>
      </c>
      <c r="T31">
        <f t="shared" si="11"/>
        <v>29.164517112316744</v>
      </c>
      <c r="U31">
        <f t="shared" si="12"/>
        <v>28.5987935483871</v>
      </c>
      <c r="V31">
        <f t="shared" si="13"/>
        <v>3.9293429826475612</v>
      </c>
      <c r="W31">
        <f t="shared" si="14"/>
        <v>46.223152296854792</v>
      </c>
      <c r="X31">
        <f t="shared" si="15"/>
        <v>1.7544329929350218</v>
      </c>
      <c r="Y31">
        <f t="shared" si="16"/>
        <v>3.7955719282572606</v>
      </c>
      <c r="Z31">
        <f t="shared" si="17"/>
        <v>2.1749099897125395</v>
      </c>
      <c r="AA31">
        <f t="shared" si="18"/>
        <v>-31.997526912872193</v>
      </c>
      <c r="AB31">
        <f t="shared" si="19"/>
        <v>-95.203921124070845</v>
      </c>
      <c r="AC31">
        <f t="shared" si="20"/>
        <v>-7.018899443586414</v>
      </c>
      <c r="AD31">
        <f t="shared" si="21"/>
        <v>97.073514083749714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53789.540559493951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350</v>
      </c>
      <c r="AQ31">
        <v>860.56219230769204</v>
      </c>
      <c r="AR31">
        <v>1128.23</v>
      </c>
      <c r="AS31">
        <f t="shared" si="27"/>
        <v>0.23724578117255168</v>
      </c>
      <c r="AT31">
        <v>0.5</v>
      </c>
      <c r="AU31">
        <f t="shared" si="28"/>
        <v>1180.198229779613</v>
      </c>
      <c r="AV31">
        <f t="shared" si="29"/>
        <v>23.281999046297276</v>
      </c>
      <c r="AW31">
        <f t="shared" si="30"/>
        <v>139.99852548126347</v>
      </c>
      <c r="AX31">
        <f t="shared" si="31"/>
        <v>0.44560063107699671</v>
      </c>
      <c r="AY31">
        <f t="shared" si="32"/>
        <v>2.0216727939482679E-2</v>
      </c>
      <c r="AZ31">
        <f t="shared" si="33"/>
        <v>1.891325350327504</v>
      </c>
      <c r="BA31" t="s">
        <v>351</v>
      </c>
      <c r="BB31">
        <v>625.49</v>
      </c>
      <c r="BC31">
        <f t="shared" si="34"/>
        <v>502.74</v>
      </c>
      <c r="BD31">
        <f t="shared" si="35"/>
        <v>0.53241796493676252</v>
      </c>
      <c r="BE31">
        <f t="shared" si="36"/>
        <v>0.80932188925847393</v>
      </c>
      <c r="BF31">
        <f t="shared" si="37"/>
        <v>0.64849379122179629</v>
      </c>
      <c r="BG31">
        <f t="shared" si="38"/>
        <v>0.83792013735340953</v>
      </c>
      <c r="BH31">
        <f t="shared" si="39"/>
        <v>1400.01548387097</v>
      </c>
      <c r="BI31">
        <f t="shared" si="40"/>
        <v>1180.198229779613</v>
      </c>
      <c r="BJ31">
        <f t="shared" si="41"/>
        <v>0.84298941217166135</v>
      </c>
      <c r="BK31">
        <f t="shared" si="42"/>
        <v>0.19597882434332267</v>
      </c>
      <c r="BL31">
        <v>6</v>
      </c>
      <c r="BM31">
        <v>0.5</v>
      </c>
      <c r="BN31" t="s">
        <v>290</v>
      </c>
      <c r="BO31">
        <v>2</v>
      </c>
      <c r="BP31">
        <v>1608159443.5999999</v>
      </c>
      <c r="BQ31">
        <v>1399.9561290322599</v>
      </c>
      <c r="BR31">
        <v>1429.11290322581</v>
      </c>
      <c r="BS31">
        <v>17.176764516129001</v>
      </c>
      <c r="BT31">
        <v>16.321054838709699</v>
      </c>
      <c r="BU31">
        <v>1396.4019354838699</v>
      </c>
      <c r="BV31">
        <v>17.088799999999999</v>
      </c>
      <c r="BW31">
        <v>500.00925806451602</v>
      </c>
      <c r="BX31">
        <v>102.09454838709701</v>
      </c>
      <c r="BY31">
        <v>4.5350619354838702E-2</v>
      </c>
      <c r="BZ31">
        <v>28.003309677419399</v>
      </c>
      <c r="CA31">
        <v>28.5987935483871</v>
      </c>
      <c r="CB31">
        <v>999.9</v>
      </c>
      <c r="CC31">
        <v>0</v>
      </c>
      <c r="CD31">
        <v>0</v>
      </c>
      <c r="CE31">
        <v>9997.0496774193598</v>
      </c>
      <c r="CF31">
        <v>0</v>
      </c>
      <c r="CG31">
        <v>297.73538709677399</v>
      </c>
      <c r="CH31">
        <v>1400.01548387097</v>
      </c>
      <c r="CI31">
        <v>0.89999612903225801</v>
      </c>
      <c r="CJ31">
        <v>0.100003851612903</v>
      </c>
      <c r="CK31">
        <v>0</v>
      </c>
      <c r="CL31">
        <v>860.57361290322604</v>
      </c>
      <c r="CM31">
        <v>4.9997499999999997</v>
      </c>
      <c r="CN31">
        <v>11919.2838709677</v>
      </c>
      <c r="CO31">
        <v>12178.1612903226</v>
      </c>
      <c r="CP31">
        <v>49.276000000000003</v>
      </c>
      <c r="CQ31">
        <v>50.875</v>
      </c>
      <c r="CR31">
        <v>50.295999999999999</v>
      </c>
      <c r="CS31">
        <v>50.336387096774203</v>
      </c>
      <c r="CT31">
        <v>50.253870967741904</v>
      </c>
      <c r="CU31">
        <v>1255.5080645161299</v>
      </c>
      <c r="CV31">
        <v>139.50741935483899</v>
      </c>
      <c r="CW31">
        <v>0</v>
      </c>
      <c r="CX31">
        <v>119.69999980926499</v>
      </c>
      <c r="CY31">
        <v>0</v>
      </c>
      <c r="CZ31">
        <v>860.56219230769204</v>
      </c>
      <c r="DA31">
        <v>-2.8633504333672</v>
      </c>
      <c r="DB31">
        <v>-54.126495760545502</v>
      </c>
      <c r="DC31">
        <v>11919.069230769201</v>
      </c>
      <c r="DD31">
        <v>15</v>
      </c>
      <c r="DE31">
        <v>1608158905.0999999</v>
      </c>
      <c r="DF31" t="s">
        <v>327</v>
      </c>
      <c r="DG31">
        <v>1608158905.0999999</v>
      </c>
      <c r="DH31">
        <v>1608158898.5999999</v>
      </c>
      <c r="DI31">
        <v>24</v>
      </c>
      <c r="DJ31">
        <v>0.48399999999999999</v>
      </c>
      <c r="DK31">
        <v>1.0999999999999999E-2</v>
      </c>
      <c r="DL31">
        <v>3.5539999999999998</v>
      </c>
      <c r="DM31">
        <v>8.7999999999999995E-2</v>
      </c>
      <c r="DN31">
        <v>516</v>
      </c>
      <c r="DO31">
        <v>15</v>
      </c>
      <c r="DP31">
        <v>0.06</v>
      </c>
      <c r="DQ31">
        <v>0.04</v>
      </c>
      <c r="DR31">
        <v>23.290021606510098</v>
      </c>
      <c r="DS31">
        <v>-2.3541828996094698</v>
      </c>
      <c r="DT31">
        <v>0.188852503551141</v>
      </c>
      <c r="DU31">
        <v>0</v>
      </c>
      <c r="DV31">
        <v>-29.138723333333299</v>
      </c>
      <c r="DW31">
        <v>2.72474215795323</v>
      </c>
      <c r="DX31">
        <v>0.21710092228167799</v>
      </c>
      <c r="DY31">
        <v>0</v>
      </c>
      <c r="DZ31">
        <v>0.85537980000000002</v>
      </c>
      <c r="EA31">
        <v>-8.1502932146829896E-2</v>
      </c>
      <c r="EB31">
        <v>5.9102449548784899E-3</v>
      </c>
      <c r="EC31">
        <v>1</v>
      </c>
      <c r="ED31">
        <v>1</v>
      </c>
      <c r="EE31">
        <v>3</v>
      </c>
      <c r="EF31" t="s">
        <v>352</v>
      </c>
      <c r="EG31">
        <v>100</v>
      </c>
      <c r="EH31">
        <v>100</v>
      </c>
      <c r="EI31">
        <v>3.56</v>
      </c>
      <c r="EJ31">
        <v>8.7900000000000006E-2</v>
      </c>
      <c r="EK31">
        <v>3.55435000000011</v>
      </c>
      <c r="EL31">
        <v>0</v>
      </c>
      <c r="EM31">
        <v>0</v>
      </c>
      <c r="EN31">
        <v>0</v>
      </c>
      <c r="EO31">
        <v>8.7957142857142401E-2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9.1</v>
      </c>
      <c r="EX31">
        <v>9.1999999999999993</v>
      </c>
      <c r="EY31">
        <v>2</v>
      </c>
      <c r="EZ31">
        <v>512.822</v>
      </c>
      <c r="FA31">
        <v>462.22699999999998</v>
      </c>
      <c r="FB31">
        <v>23.9514</v>
      </c>
      <c r="FC31">
        <v>33.392099999999999</v>
      </c>
      <c r="FD31">
        <v>30.001100000000001</v>
      </c>
      <c r="FE31">
        <v>33.358699999999999</v>
      </c>
      <c r="FF31">
        <v>33.330100000000002</v>
      </c>
      <c r="FG31">
        <v>59.649900000000002</v>
      </c>
      <c r="FH31">
        <v>0</v>
      </c>
      <c r="FI31">
        <v>100</v>
      </c>
      <c r="FJ31">
        <v>23.934699999999999</v>
      </c>
      <c r="FK31">
        <v>1428.67</v>
      </c>
      <c r="FL31">
        <v>17.1068</v>
      </c>
      <c r="FM31">
        <v>101.42100000000001</v>
      </c>
      <c r="FN31">
        <v>100.827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2020-12-16T14:58:49Z</dcterms:created>
  <dcterms:modified xsi:type="dcterms:W3CDTF">2021-05-04T23:32:24Z</dcterms:modified>
</cp:coreProperties>
</file>