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uments\Forrestel Lab\GH Drydown\Data\Raw_Data_Preharvest_GHDD_20\CO2 curves!\all excel files\"/>
    </mc:Choice>
  </mc:AlternateContent>
  <xr:revisionPtr revIDLastSave="0" documentId="13_ncr:1_{BC66B0EB-421E-46D4-BF3B-527C2C45BBB9}" xr6:coauthVersionLast="46" xr6:coauthVersionMax="46" xr10:uidLastSave="{00000000-0000-0000-0000-000000000000}"/>
  <bookViews>
    <workbookView xWindow="4185" yWindow="4185" windowWidth="21600" windowHeight="11385" xr2:uid="{00000000-000D-0000-FFFF-FFFF00000000}"/>
  </bookViews>
  <sheets>
    <sheet name="Measurements" sheetId="1" r:id="rId1"/>
    <sheet name="Remarks" sheetId="2" r:id="rId2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O31" i="1" l="1"/>
  <c r="BN31" i="1"/>
  <c r="BL31" i="1"/>
  <c r="BM31" i="1" s="1"/>
  <c r="BI31" i="1"/>
  <c r="BH31" i="1"/>
  <c r="BG31" i="1"/>
  <c r="BF31" i="1"/>
  <c r="BJ31" i="1" s="1"/>
  <c r="BK31" i="1" s="1"/>
  <c r="BE31" i="1"/>
  <c r="BA31" i="1"/>
  <c r="AU31" i="1"/>
  <c r="AO31" i="1"/>
  <c r="AJ31" i="1"/>
  <c r="AH31" i="1"/>
  <c r="L31" i="1" s="1"/>
  <c r="Z31" i="1"/>
  <c r="Y31" i="1"/>
  <c r="X31" i="1"/>
  <c r="Q31" i="1"/>
  <c r="K31" i="1"/>
  <c r="AX31" i="1" s="1"/>
  <c r="BO30" i="1"/>
  <c r="BN30" i="1"/>
  <c r="BL30" i="1"/>
  <c r="BM30" i="1" s="1"/>
  <c r="BJ30" i="1"/>
  <c r="BK30" i="1" s="1"/>
  <c r="BI30" i="1"/>
  <c r="BH30" i="1"/>
  <c r="BG30" i="1"/>
  <c r="BF30" i="1"/>
  <c r="BE30" i="1"/>
  <c r="BA30" i="1"/>
  <c r="AU30" i="1"/>
  <c r="AO30" i="1"/>
  <c r="AJ30" i="1"/>
  <c r="AH30" i="1" s="1"/>
  <c r="Z30" i="1"/>
  <c r="Y30" i="1"/>
  <c r="X30" i="1" s="1"/>
  <c r="Q30" i="1"/>
  <c r="BO29" i="1"/>
  <c r="BN29" i="1"/>
  <c r="BL29" i="1"/>
  <c r="BM29" i="1" s="1"/>
  <c r="BI29" i="1"/>
  <c r="BH29" i="1"/>
  <c r="BG29" i="1"/>
  <c r="BF29" i="1"/>
  <c r="BJ29" i="1" s="1"/>
  <c r="BK29" i="1" s="1"/>
  <c r="BE29" i="1"/>
  <c r="BA29" i="1"/>
  <c r="AU29" i="1"/>
  <c r="AO29" i="1"/>
  <c r="AJ29" i="1"/>
  <c r="AI29" i="1"/>
  <c r="AH29" i="1"/>
  <c r="L29" i="1" s="1"/>
  <c r="Z29" i="1"/>
  <c r="Y29" i="1"/>
  <c r="X29" i="1" s="1"/>
  <c r="Q29" i="1"/>
  <c r="K29" i="1"/>
  <c r="AX29" i="1" s="1"/>
  <c r="BO28" i="1"/>
  <c r="BN28" i="1"/>
  <c r="BL28" i="1"/>
  <c r="BM28" i="1" s="1"/>
  <c r="BJ28" i="1"/>
  <c r="BK28" i="1" s="1"/>
  <c r="BI28" i="1"/>
  <c r="BH28" i="1"/>
  <c r="BG28" i="1"/>
  <c r="BF28" i="1"/>
  <c r="BE28" i="1"/>
  <c r="BA28" i="1"/>
  <c r="AU28" i="1"/>
  <c r="AO28" i="1"/>
  <c r="AJ28" i="1"/>
  <c r="AH28" i="1" s="1"/>
  <c r="Z28" i="1"/>
  <c r="Y28" i="1"/>
  <c r="X28" i="1" s="1"/>
  <c r="Q28" i="1"/>
  <c r="BO27" i="1"/>
  <c r="BN27" i="1"/>
  <c r="BL27" i="1"/>
  <c r="BM27" i="1" s="1"/>
  <c r="BI27" i="1"/>
  <c r="BH27" i="1"/>
  <c r="BG27" i="1"/>
  <c r="BF27" i="1"/>
  <c r="BJ27" i="1" s="1"/>
  <c r="BK27" i="1" s="1"/>
  <c r="BE27" i="1"/>
  <c r="BA27" i="1"/>
  <c r="AU27" i="1"/>
  <c r="AO27" i="1"/>
  <c r="AJ27" i="1"/>
  <c r="AH27" i="1"/>
  <c r="L27" i="1" s="1"/>
  <c r="Z27" i="1"/>
  <c r="Y27" i="1"/>
  <c r="X27" i="1"/>
  <c r="Q27" i="1"/>
  <c r="BO26" i="1"/>
  <c r="BN26" i="1"/>
  <c r="BL26" i="1"/>
  <c r="BM26" i="1" s="1"/>
  <c r="BJ26" i="1"/>
  <c r="BK26" i="1" s="1"/>
  <c r="BI26" i="1"/>
  <c r="BH26" i="1"/>
  <c r="BG26" i="1"/>
  <c r="BF26" i="1"/>
  <c r="BE26" i="1"/>
  <c r="BA26" i="1"/>
  <c r="AU26" i="1"/>
  <c r="AO26" i="1"/>
  <c r="AJ26" i="1"/>
  <c r="AH26" i="1" s="1"/>
  <c r="Z26" i="1"/>
  <c r="Y26" i="1"/>
  <c r="X26" i="1" s="1"/>
  <c r="Q26" i="1"/>
  <c r="BO25" i="1"/>
  <c r="BN25" i="1"/>
  <c r="BL25" i="1"/>
  <c r="BM25" i="1" s="1"/>
  <c r="BI25" i="1"/>
  <c r="BH25" i="1"/>
  <c r="BG25" i="1"/>
  <c r="BF25" i="1"/>
  <c r="BJ25" i="1" s="1"/>
  <c r="BK25" i="1" s="1"/>
  <c r="BE25" i="1"/>
  <c r="BA25" i="1"/>
  <c r="AU25" i="1"/>
  <c r="AO25" i="1"/>
  <c r="AJ25" i="1"/>
  <c r="AH25" i="1"/>
  <c r="L25" i="1" s="1"/>
  <c r="Z25" i="1"/>
  <c r="Y25" i="1"/>
  <c r="X25" i="1"/>
  <c r="Q25" i="1"/>
  <c r="BO24" i="1"/>
  <c r="BN24" i="1"/>
  <c r="BL24" i="1"/>
  <c r="BM24" i="1" s="1"/>
  <c r="BJ24" i="1"/>
  <c r="BK24" i="1" s="1"/>
  <c r="BI24" i="1"/>
  <c r="BH24" i="1"/>
  <c r="BG24" i="1"/>
  <c r="BF24" i="1"/>
  <c r="BE24" i="1"/>
  <c r="BA24" i="1"/>
  <c r="AU24" i="1"/>
  <c r="AO24" i="1"/>
  <c r="AJ24" i="1"/>
  <c r="AH24" i="1" s="1"/>
  <c r="Z24" i="1"/>
  <c r="Y24" i="1"/>
  <c r="X24" i="1" s="1"/>
  <c r="Q24" i="1"/>
  <c r="BO23" i="1"/>
  <c r="BN23" i="1"/>
  <c r="BL23" i="1"/>
  <c r="BM23" i="1" s="1"/>
  <c r="BI23" i="1"/>
  <c r="BH23" i="1"/>
  <c r="BG23" i="1"/>
  <c r="BF23" i="1"/>
  <c r="BJ23" i="1" s="1"/>
  <c r="BK23" i="1" s="1"/>
  <c r="BE23" i="1"/>
  <c r="BA23" i="1"/>
  <c r="AU23" i="1"/>
  <c r="AO23" i="1"/>
  <c r="AJ23" i="1"/>
  <c r="AH23" i="1"/>
  <c r="L23" i="1" s="1"/>
  <c r="Z23" i="1"/>
  <c r="Y23" i="1"/>
  <c r="X23" i="1" s="1"/>
  <c r="Q23" i="1"/>
  <c r="BO22" i="1"/>
  <c r="BN22" i="1"/>
  <c r="BL22" i="1"/>
  <c r="BM22" i="1" s="1"/>
  <c r="BJ22" i="1"/>
  <c r="BK22" i="1" s="1"/>
  <c r="BI22" i="1"/>
  <c r="BH22" i="1"/>
  <c r="BG22" i="1"/>
  <c r="BF22" i="1"/>
  <c r="BE22" i="1"/>
  <c r="BA22" i="1"/>
  <c r="AU22" i="1"/>
  <c r="AO22" i="1"/>
  <c r="AJ22" i="1"/>
  <c r="AH22" i="1" s="1"/>
  <c r="Z22" i="1"/>
  <c r="Y22" i="1"/>
  <c r="X22" i="1" s="1"/>
  <c r="Q22" i="1"/>
  <c r="BO21" i="1"/>
  <c r="BN21" i="1"/>
  <c r="BL21" i="1"/>
  <c r="BM21" i="1" s="1"/>
  <c r="BI21" i="1"/>
  <c r="BH21" i="1"/>
  <c r="BG21" i="1"/>
  <c r="BF21" i="1"/>
  <c r="BJ21" i="1" s="1"/>
  <c r="BK21" i="1" s="1"/>
  <c r="BE21" i="1"/>
  <c r="BA21" i="1"/>
  <c r="AU21" i="1"/>
  <c r="AO21" i="1"/>
  <c r="AJ21" i="1"/>
  <c r="AH21" i="1"/>
  <c r="L21" i="1" s="1"/>
  <c r="Z21" i="1"/>
  <c r="Y21" i="1"/>
  <c r="X21" i="1" s="1"/>
  <c r="Q21" i="1"/>
  <c r="BO20" i="1"/>
  <c r="BN20" i="1"/>
  <c r="BL20" i="1"/>
  <c r="BM20" i="1" s="1"/>
  <c r="BJ20" i="1"/>
  <c r="BK20" i="1" s="1"/>
  <c r="BI20" i="1"/>
  <c r="BH20" i="1"/>
  <c r="BG20" i="1"/>
  <c r="BF20" i="1"/>
  <c r="BE20" i="1"/>
  <c r="BA20" i="1"/>
  <c r="AU20" i="1"/>
  <c r="AO20" i="1"/>
  <c r="AJ20" i="1"/>
  <c r="AH20" i="1" s="1"/>
  <c r="Z20" i="1"/>
  <c r="Y20" i="1"/>
  <c r="X20" i="1" s="1"/>
  <c r="Q20" i="1"/>
  <c r="BO19" i="1"/>
  <c r="BN19" i="1"/>
  <c r="BL19" i="1"/>
  <c r="BM19" i="1" s="1"/>
  <c r="BI19" i="1"/>
  <c r="BH19" i="1"/>
  <c r="BG19" i="1"/>
  <c r="BF19" i="1"/>
  <c r="BJ19" i="1" s="1"/>
  <c r="BK19" i="1" s="1"/>
  <c r="BE19" i="1"/>
  <c r="BA19" i="1"/>
  <c r="AU19" i="1"/>
  <c r="AO19" i="1"/>
  <c r="AJ19" i="1"/>
  <c r="AH19" i="1"/>
  <c r="L19" i="1" s="1"/>
  <c r="Z19" i="1"/>
  <c r="Y19" i="1"/>
  <c r="X19" i="1"/>
  <c r="Q19" i="1"/>
  <c r="BO18" i="1"/>
  <c r="BN18" i="1"/>
  <c r="BL18" i="1"/>
  <c r="BM18" i="1" s="1"/>
  <c r="BJ18" i="1"/>
  <c r="BK18" i="1" s="1"/>
  <c r="BI18" i="1"/>
  <c r="BH18" i="1"/>
  <c r="BG18" i="1"/>
  <c r="BF18" i="1"/>
  <c r="BE18" i="1"/>
  <c r="BA18" i="1"/>
  <c r="AU18" i="1"/>
  <c r="AO18" i="1"/>
  <c r="AJ18" i="1"/>
  <c r="AH18" i="1" s="1"/>
  <c r="Z18" i="1"/>
  <c r="Y18" i="1"/>
  <c r="X18" i="1" s="1"/>
  <c r="Q18" i="1"/>
  <c r="BO17" i="1"/>
  <c r="BN17" i="1"/>
  <c r="BL17" i="1"/>
  <c r="BM17" i="1" s="1"/>
  <c r="BI17" i="1"/>
  <c r="BH17" i="1"/>
  <c r="BG17" i="1"/>
  <c r="BF17" i="1"/>
  <c r="BJ17" i="1" s="1"/>
  <c r="BK17" i="1" s="1"/>
  <c r="BE17" i="1"/>
  <c r="BA17" i="1"/>
  <c r="AU17" i="1"/>
  <c r="AO17" i="1"/>
  <c r="AJ17" i="1"/>
  <c r="AH17" i="1"/>
  <c r="L17" i="1" s="1"/>
  <c r="Z17" i="1"/>
  <c r="Y17" i="1"/>
  <c r="X17" i="1"/>
  <c r="Q17" i="1"/>
  <c r="O18" i="1" l="1"/>
  <c r="L18" i="1"/>
  <c r="K18" i="1"/>
  <c r="AX18" i="1" s="1"/>
  <c r="AI18" i="1"/>
  <c r="J18" i="1"/>
  <c r="I18" i="1" s="1"/>
  <c r="AZ29" i="1"/>
  <c r="AY29" i="1"/>
  <c r="T25" i="1"/>
  <c r="AW25" i="1"/>
  <c r="T29" i="1"/>
  <c r="AW29" i="1"/>
  <c r="O20" i="1"/>
  <c r="AI20" i="1"/>
  <c r="L20" i="1"/>
  <c r="K20" i="1"/>
  <c r="AX20" i="1" s="1"/>
  <c r="AZ20" i="1" s="1"/>
  <c r="J20" i="1"/>
  <c r="I20" i="1" s="1"/>
  <c r="O22" i="1"/>
  <c r="AI22" i="1"/>
  <c r="L22" i="1"/>
  <c r="K22" i="1"/>
  <c r="AX22" i="1" s="1"/>
  <c r="J22" i="1"/>
  <c r="I22" i="1" s="1"/>
  <c r="O24" i="1"/>
  <c r="L24" i="1"/>
  <c r="K24" i="1"/>
  <c r="AX24" i="1" s="1"/>
  <c r="AZ24" i="1" s="1"/>
  <c r="AI24" i="1"/>
  <c r="J24" i="1"/>
  <c r="I24" i="1" s="1"/>
  <c r="T31" i="1"/>
  <c r="AW31" i="1"/>
  <c r="O30" i="1"/>
  <c r="L30" i="1"/>
  <c r="K30" i="1"/>
  <c r="AX30" i="1" s="1"/>
  <c r="AZ30" i="1" s="1"/>
  <c r="J30" i="1"/>
  <c r="I30" i="1" s="1"/>
  <c r="AI30" i="1"/>
  <c r="AY30" i="1"/>
  <c r="T17" i="1"/>
  <c r="AW17" i="1"/>
  <c r="AY18" i="1"/>
  <c r="AW18" i="1"/>
  <c r="T18" i="1"/>
  <c r="O26" i="1"/>
  <c r="L26" i="1"/>
  <c r="K26" i="1"/>
  <c r="AX26" i="1" s="1"/>
  <c r="AZ26" i="1" s="1"/>
  <c r="J26" i="1"/>
  <c r="I26" i="1" s="1"/>
  <c r="AI26" i="1"/>
  <c r="AZ31" i="1"/>
  <c r="AY31" i="1"/>
  <c r="AY23" i="1"/>
  <c r="AW26" i="1"/>
  <c r="AY26" i="1" s="1"/>
  <c r="T26" i="1"/>
  <c r="AY25" i="1"/>
  <c r="T27" i="1"/>
  <c r="AW27" i="1"/>
  <c r="AY27" i="1" s="1"/>
  <c r="AW28" i="1"/>
  <c r="AY28" i="1" s="1"/>
  <c r="T28" i="1"/>
  <c r="AW30" i="1"/>
  <c r="T30" i="1"/>
  <c r="AY17" i="1"/>
  <c r="T19" i="1"/>
  <c r="AW19" i="1"/>
  <c r="AY19" i="1" s="1"/>
  <c r="AY20" i="1"/>
  <c r="AW20" i="1"/>
  <c r="T20" i="1"/>
  <c r="T21" i="1"/>
  <c r="AW21" i="1"/>
  <c r="AY21" i="1" s="1"/>
  <c r="AW22" i="1"/>
  <c r="AY22" i="1" s="1"/>
  <c r="T22" i="1"/>
  <c r="T23" i="1"/>
  <c r="AW23" i="1"/>
  <c r="AW24" i="1"/>
  <c r="AY24" i="1" s="1"/>
  <c r="T24" i="1"/>
  <c r="AI28" i="1"/>
  <c r="O28" i="1"/>
  <c r="L28" i="1"/>
  <c r="K28" i="1"/>
  <c r="AX28" i="1" s="1"/>
  <c r="AZ28" i="1" s="1"/>
  <c r="J28" i="1"/>
  <c r="I28" i="1" s="1"/>
  <c r="O17" i="1"/>
  <c r="O19" i="1"/>
  <c r="O21" i="1"/>
  <c r="O23" i="1"/>
  <c r="O25" i="1"/>
  <c r="O27" i="1"/>
  <c r="O29" i="1"/>
  <c r="O31" i="1"/>
  <c r="AI17" i="1"/>
  <c r="AI19" i="1"/>
  <c r="AI21" i="1"/>
  <c r="AI23" i="1"/>
  <c r="AI25" i="1"/>
  <c r="AI27" i="1"/>
  <c r="AI31" i="1"/>
  <c r="J17" i="1"/>
  <c r="I17" i="1" s="1"/>
  <c r="J19" i="1"/>
  <c r="I19" i="1" s="1"/>
  <c r="J21" i="1"/>
  <c r="I21" i="1" s="1"/>
  <c r="J23" i="1"/>
  <c r="I23" i="1" s="1"/>
  <c r="J25" i="1"/>
  <c r="I25" i="1" s="1"/>
  <c r="J27" i="1"/>
  <c r="I27" i="1" s="1"/>
  <c r="J29" i="1"/>
  <c r="I29" i="1" s="1"/>
  <c r="J31" i="1"/>
  <c r="I31" i="1" s="1"/>
  <c r="K17" i="1"/>
  <c r="AX17" i="1" s="1"/>
  <c r="AZ17" i="1" s="1"/>
  <c r="K19" i="1"/>
  <c r="AX19" i="1" s="1"/>
  <c r="K21" i="1"/>
  <c r="AX21" i="1" s="1"/>
  <c r="AZ21" i="1" s="1"/>
  <c r="K23" i="1"/>
  <c r="AX23" i="1" s="1"/>
  <c r="AZ23" i="1" s="1"/>
  <c r="K25" i="1"/>
  <c r="AX25" i="1" s="1"/>
  <c r="AZ25" i="1" s="1"/>
  <c r="K27" i="1"/>
  <c r="AX27" i="1" s="1"/>
  <c r="AZ27" i="1" s="1"/>
  <c r="AB30" i="1" l="1"/>
  <c r="AB20" i="1"/>
  <c r="AB24" i="1"/>
  <c r="R24" i="1"/>
  <c r="P24" i="1" s="1"/>
  <c r="S24" i="1" s="1"/>
  <c r="M24" i="1" s="1"/>
  <c r="N24" i="1" s="1"/>
  <c r="U28" i="1"/>
  <c r="V28" i="1" s="1"/>
  <c r="AB25" i="1"/>
  <c r="AB18" i="1"/>
  <c r="AB23" i="1"/>
  <c r="U24" i="1"/>
  <c r="V24" i="1" s="1"/>
  <c r="U30" i="1"/>
  <c r="V30" i="1" s="1"/>
  <c r="U27" i="1"/>
  <c r="V27" i="1" s="1"/>
  <c r="U23" i="1"/>
  <c r="V23" i="1" s="1"/>
  <c r="R23" i="1" s="1"/>
  <c r="P23" i="1" s="1"/>
  <c r="S23" i="1" s="1"/>
  <c r="M23" i="1" s="1"/>
  <c r="N23" i="1" s="1"/>
  <c r="U18" i="1"/>
  <c r="V18" i="1" s="1"/>
  <c r="AB21" i="1"/>
  <c r="U21" i="1"/>
  <c r="V21" i="1" s="1"/>
  <c r="AB22" i="1"/>
  <c r="R22" i="1"/>
  <c r="P22" i="1" s="1"/>
  <c r="S22" i="1" s="1"/>
  <c r="M22" i="1" s="1"/>
  <c r="N22" i="1" s="1"/>
  <c r="AZ18" i="1"/>
  <c r="U29" i="1"/>
  <c r="V29" i="1" s="1"/>
  <c r="AB27" i="1"/>
  <c r="R27" i="1"/>
  <c r="P27" i="1" s="1"/>
  <c r="S27" i="1" s="1"/>
  <c r="M27" i="1" s="1"/>
  <c r="N27" i="1" s="1"/>
  <c r="AZ19" i="1"/>
  <c r="AB19" i="1"/>
  <c r="R19" i="1"/>
  <c r="P19" i="1" s="1"/>
  <c r="S19" i="1" s="1"/>
  <c r="M19" i="1" s="1"/>
  <c r="N19" i="1" s="1"/>
  <c r="U20" i="1"/>
  <c r="V20" i="1" s="1"/>
  <c r="AZ22" i="1"/>
  <c r="U25" i="1"/>
  <c r="V25" i="1" s="1"/>
  <c r="R25" i="1" s="1"/>
  <c r="P25" i="1" s="1"/>
  <c r="S25" i="1" s="1"/>
  <c r="M25" i="1" s="1"/>
  <c r="N25" i="1" s="1"/>
  <c r="AB31" i="1"/>
  <c r="AB29" i="1"/>
  <c r="R29" i="1"/>
  <c r="P29" i="1" s="1"/>
  <c r="S29" i="1" s="1"/>
  <c r="M29" i="1" s="1"/>
  <c r="N29" i="1" s="1"/>
  <c r="U22" i="1"/>
  <c r="V22" i="1" s="1"/>
  <c r="U19" i="1"/>
  <c r="V19" i="1" s="1"/>
  <c r="AB17" i="1"/>
  <c r="R17" i="1"/>
  <c r="P17" i="1" s="1"/>
  <c r="S17" i="1" s="1"/>
  <c r="M17" i="1" s="1"/>
  <c r="N17" i="1" s="1"/>
  <c r="AB28" i="1"/>
  <c r="R28" i="1"/>
  <c r="P28" i="1" s="1"/>
  <c r="S28" i="1" s="1"/>
  <c r="M28" i="1" s="1"/>
  <c r="N28" i="1" s="1"/>
  <c r="U26" i="1"/>
  <c r="V26" i="1" s="1"/>
  <c r="AB26" i="1"/>
  <c r="R26" i="1"/>
  <c r="P26" i="1" s="1"/>
  <c r="S26" i="1" s="1"/>
  <c r="M26" i="1" s="1"/>
  <c r="N26" i="1" s="1"/>
  <c r="U17" i="1"/>
  <c r="V17" i="1" s="1"/>
  <c r="U31" i="1"/>
  <c r="V31" i="1" s="1"/>
  <c r="R31" i="1" s="1"/>
  <c r="P31" i="1" s="1"/>
  <c r="S31" i="1" s="1"/>
  <c r="M31" i="1" s="1"/>
  <c r="N31" i="1" s="1"/>
  <c r="W20" i="1" l="1"/>
  <c r="AA20" i="1" s="1"/>
  <c r="AD20" i="1"/>
  <c r="AC20" i="1"/>
  <c r="W18" i="1"/>
  <c r="AA18" i="1" s="1"/>
  <c r="AD18" i="1"/>
  <c r="AC18" i="1"/>
  <c r="W24" i="1"/>
  <c r="AA24" i="1" s="1"/>
  <c r="AD24" i="1"/>
  <c r="AE24" i="1" s="1"/>
  <c r="AC24" i="1"/>
  <c r="W28" i="1"/>
  <c r="AA28" i="1" s="1"/>
  <c r="AD28" i="1"/>
  <c r="AE28" i="1" s="1"/>
  <c r="AC28" i="1"/>
  <c r="W17" i="1"/>
  <c r="AA17" i="1" s="1"/>
  <c r="AC17" i="1"/>
  <c r="AD17" i="1"/>
  <c r="AE17" i="1" s="1"/>
  <c r="AC21" i="1"/>
  <c r="W21" i="1"/>
  <c r="AA21" i="1" s="1"/>
  <c r="AD21" i="1"/>
  <c r="W27" i="1"/>
  <c r="AA27" i="1" s="1"/>
  <c r="AD27" i="1"/>
  <c r="AC27" i="1"/>
  <c r="R18" i="1"/>
  <c r="P18" i="1" s="1"/>
  <c r="S18" i="1" s="1"/>
  <c r="M18" i="1" s="1"/>
  <c r="N18" i="1" s="1"/>
  <c r="R20" i="1"/>
  <c r="P20" i="1" s="1"/>
  <c r="S20" i="1" s="1"/>
  <c r="M20" i="1" s="1"/>
  <c r="N20" i="1" s="1"/>
  <c r="W23" i="1"/>
  <c r="AA23" i="1" s="1"/>
  <c r="AD23" i="1"/>
  <c r="AC23" i="1"/>
  <c r="AC19" i="1"/>
  <c r="W19" i="1"/>
  <c r="AA19" i="1" s="1"/>
  <c r="AD19" i="1"/>
  <c r="R21" i="1"/>
  <c r="P21" i="1" s="1"/>
  <c r="S21" i="1" s="1"/>
  <c r="M21" i="1" s="1"/>
  <c r="N21" i="1" s="1"/>
  <c r="W30" i="1"/>
  <c r="AA30" i="1" s="1"/>
  <c r="AD30" i="1"/>
  <c r="AE30" i="1" s="1"/>
  <c r="AC30" i="1"/>
  <c r="R30" i="1"/>
  <c r="P30" i="1" s="1"/>
  <c r="S30" i="1" s="1"/>
  <c r="M30" i="1" s="1"/>
  <c r="N30" i="1" s="1"/>
  <c r="W31" i="1"/>
  <c r="AA31" i="1" s="1"/>
  <c r="AC31" i="1"/>
  <c r="AD31" i="1"/>
  <c r="AE31" i="1" s="1"/>
  <c r="W25" i="1"/>
  <c r="AA25" i="1" s="1"/>
  <c r="AC25" i="1"/>
  <c r="AD25" i="1"/>
  <c r="AE25" i="1" s="1"/>
  <c r="W26" i="1"/>
  <c r="AA26" i="1" s="1"/>
  <c r="AD26" i="1"/>
  <c r="AC26" i="1"/>
  <c r="W22" i="1"/>
  <c r="AA22" i="1" s="1"/>
  <c r="AD22" i="1"/>
  <c r="AC22" i="1"/>
  <c r="W29" i="1"/>
  <c r="AA29" i="1" s="1"/>
  <c r="AD29" i="1"/>
  <c r="AE29" i="1" s="1"/>
  <c r="AC29" i="1"/>
  <c r="AE22" i="1" l="1"/>
  <c r="AE19" i="1"/>
  <c r="AE18" i="1"/>
  <c r="AE27" i="1"/>
  <c r="AE21" i="1"/>
  <c r="AE20" i="1"/>
  <c r="AE26" i="1"/>
  <c r="AE23" i="1"/>
</calcChain>
</file>

<file path=xl/sharedStrings.xml><?xml version="1.0" encoding="utf-8"?>
<sst xmlns="http://schemas.openxmlformats.org/spreadsheetml/2006/main" count="702" uniqueCount="360">
  <si>
    <t>File opened</t>
  </si>
  <si>
    <t>2020-12-17 08:50:43</t>
  </si>
  <si>
    <t>Console s/n</t>
  </si>
  <si>
    <t>68C-901130</t>
  </si>
  <si>
    <t>Console ver</t>
  </si>
  <si>
    <t>Bluestem v.1.4.07</t>
  </si>
  <si>
    <t>Scripts ver</t>
  </si>
  <si>
    <t>2020.06  1.4.07, Oct 2020</t>
  </si>
  <si>
    <t>Head s/n</t>
  </si>
  <si>
    <t>68H-581130</t>
  </si>
  <si>
    <t>Head ver</t>
  </si>
  <si>
    <t>1.4.2</t>
  </si>
  <si>
    <t>Head cal</t>
  </si>
  <si>
    <t>{"h2oazero": "1.16161", "co2aspan2b": "0.086568", "co2bspan2": "0", "co2aspanconc2": "0", "h2obspan1": "0.998939", "co2aspan2": "0", "h2obzero": "1.16501", "flowazero": "0.317", "h2obspanconc1": "12.17", "co2bspanconc2": "0", "co2aspanconc1": "400", "h2oaspanconc2": "0", "h2obspan2": "0", "h2oaspanconc1": "12.17", "tazero": "0.00104713", "co2aspan1": "1.00054", "co2bspan1": "0.999577", "co2azero": "0.892502", "h2oaspan2": "0", "co2aspan2a": "0.0865215", "co2bzero": "0.898612", "h2obspan2b": "0.0677395", "h2oaspan2b": "0.0671222", "flowmeterzero": "0.990581", "co2bspan2b": "0.087286", "h2obspan2a": "0.0678114", "oxygen": "21", "co2bspanconc1": "400", "ssb_ref": "34919.1", "ssa_ref": "37127.4", "h2oaspan1": "1.00398", "h2oaspan2a": "0.0668561", "h2obspanconc2": "0", "co2bspan2a": "0.0873229", "chamberpressurezero": "2.57375", "flowbzero": "0.26", "tbzero": "0.0513058"}</t>
  </si>
  <si>
    <t>Chamber type</t>
  </si>
  <si>
    <t>6800-01a</t>
  </si>
  <si>
    <t>Chamber s/n</t>
  </si>
  <si>
    <t>MPF-551014</t>
  </si>
  <si>
    <t>Chamber rev</t>
  </si>
  <si>
    <t>0</t>
  </si>
  <si>
    <t>Chamber cal</t>
  </si>
  <si>
    <t>Fluorometer</t>
  </si>
  <si>
    <t>Flr. Version</t>
  </si>
  <si>
    <t>1.4.3</t>
  </si>
  <si>
    <t>08:50:43</t>
  </si>
  <si>
    <t>Stability Definition:	ΔH2O (Meas2): Slp&lt;0.2 Per=15	ΔCO2 (Meas2): Slp&lt;0.2 Per=15	A (GasEx): Slp&lt;0.5 Per=15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</si>
  <si>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</si>
  <si>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</si>
  <si>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</si>
  <si>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</si>
  <si>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</si>
  <si>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</si>
  <si>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</si>
  <si>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</si>
  <si>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</si>
  <si>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</si>
  <si>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</si>
  <si>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</si>
  <si>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</si>
  <si>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</si>
  <si>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</si>
  <si>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</si>
  <si>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</si>
  <si>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</si>
  <si>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</si>
  <si>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</si>
  <si>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</si>
  <si>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</si>
  <si>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</si>
  <si>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</si>
  <si>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</si>
  <si>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</si>
  <si>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</si>
  <si>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</si>
  <si>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</si>
  <si>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</si>
  <si>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</si>
  <si>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</si>
  <si>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</si>
  <si>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</si>
  <si>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</si>
  <si>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</si>
  <si>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</si>
  <si>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</si>
  <si>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</si>
  <si>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</si>
  <si>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</si>
  <si>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</si>
  <si>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</si>
  <si>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</si>
  <si>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</si>
  <si>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</si>
  <si>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</si>
  <si>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</si>
  <si>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</si>
  <si>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</si>
  <si>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</si>
  <si>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</si>
  <si>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4.65699 90.8869 379.722 605.635 841.815 1039.01 1224.8 1380.41</t>
  </si>
  <si>
    <t>Fs_true</t>
  </si>
  <si>
    <t>1.11337 104.448 404.176 601.654 803.986 1000.69 1203.33 1401.91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</si>
  <si>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</si>
  <si>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</si>
  <si>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</si>
  <si>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</si>
  <si>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</si>
  <si>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</si>
  <si>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</si>
  <si>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</si>
  <si>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</si>
  <si>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</si>
  <si>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</si>
  <si>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</si>
  <si>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</si>
  <si>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</si>
  <si>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</si>
  <si>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</si>
  <si>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</si>
  <si>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</si>
  <si>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</si>
  <si>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</si>
  <si>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</si>
  <si>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</si>
  <si>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</si>
  <si>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</si>
  <si>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</si>
  <si>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</si>
  <si>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</si>
  <si>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</si>
  <si>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</si>
  <si>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</si>
  <si>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</si>
  <si>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</si>
  <si>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</si>
  <si>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</si>
  <si>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</si>
  <si>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</si>
  <si>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</si>
  <si>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</si>
  <si>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</si>
  <si>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</si>
  <si>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</si>
  <si>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</si>
  <si>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</si>
  <si>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</si>
  <si>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</si>
  <si>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</si>
  <si>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</si>
  <si>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</si>
  <si>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</si>
  <si>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</si>
  <si>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</si>
  <si>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</si>
  <si>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</si>
  <si>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</si>
  <si>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</si>
  <si>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Adark</t>
  </si>
  <si>
    <t>LightAdaptedID</t>
  </si>
  <si>
    <t>Qmax</t>
  </si>
  <si>
    <t>Fs</t>
  </si>
  <si>
    <t>Fm'</t>
  </si>
  <si>
    <t>PhiPS2</t>
  </si>
  <si>
    <t>PS2/1</t>
  </si>
  <si>
    <t>Qabs_fs</t>
  </si>
  <si>
    <t>Afs</t>
  </si>
  <si>
    <t>ETR</t>
  </si>
  <si>
    <t>PhiCO2</t>
  </si>
  <si>
    <t>NPQ</t>
  </si>
  <si>
    <t>DarkPulseID</t>
  </si>
  <si>
    <t>Fs_dp</t>
  </si>
  <si>
    <t>Fo'</t>
  </si>
  <si>
    <t>Fv'/Fm'</t>
  </si>
  <si>
    <t>qP</t>
  </si>
  <si>
    <t>qN</t>
  </si>
  <si>
    <t>qP_Fo</t>
  </si>
  <si>
    <t>qN_Fo</t>
  </si>
  <si>
    <t>qL</t>
  </si>
  <si>
    <t>1-qL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</si>
  <si>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</si>
  <si>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</si>
  <si>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</si>
  <si>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</si>
  <si>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</si>
  <si>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</si>
  <si>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</si>
  <si>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</si>
  <si>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</si>
  <si>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</si>
  <si>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</si>
  <si>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</si>
  <si>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</si>
  <si>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</si>
  <si>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</si>
  <si>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</si>
  <si>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</si>
  <si>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</si>
  <si>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</si>
  <si>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</si>
  <si>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</si>
  <si>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</si>
  <si>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</si>
  <si>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</si>
  <si>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</si>
  <si>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</si>
  <si>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</si>
  <si>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</si>
  <si>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</si>
  <si>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</si>
  <si>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</si>
  <si>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</si>
  <si>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</si>
  <si>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</si>
  <si>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</si>
  <si>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</si>
  <si>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</si>
  <si>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</si>
  <si>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</si>
  <si>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</si>
  <si>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</si>
  <si>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</si>
  <si>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</si>
  <si>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</si>
  <si>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</si>
  <si>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</si>
  <si>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</si>
  <si>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</si>
  <si>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</si>
  <si>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</si>
  <si>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</si>
  <si>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</si>
  <si>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</si>
  <si>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</si>
  <si>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</si>
  <si>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</si>
  <si>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</si>
  <si>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</si>
  <si>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</si>
  <si>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</si>
  <si>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</si>
  <si>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</si>
  <si>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</si>
  <si>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</si>
  <si>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</si>
  <si>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</si>
  <si>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</si>
  <si>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</si>
  <si>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</si>
  <si>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</si>
  <si>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</si>
  <si>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</si>
  <si>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</si>
  <si>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</si>
  <si>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</si>
  <si>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</si>
  <si>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</si>
  <si>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</si>
  <si>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</si>
  <si>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</si>
  <si>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</si>
  <si>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</si>
  <si>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</si>
  <si>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</si>
  <si>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</si>
  <si>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</si>
  <si>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</si>
  <si>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</si>
  <si>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</si>
  <si>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</si>
  <si>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</si>
  <si>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</si>
  <si>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</si>
  <si>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</si>
  <si>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</si>
  <si>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</si>
  <si>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</si>
  <si>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</si>
  <si>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</si>
  <si>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</si>
  <si>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</si>
  <si>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</si>
  <si>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</si>
  <si>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</si>
  <si>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</si>
  <si>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</si>
  <si>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</si>
  <si>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</si>
  <si>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</si>
  <si>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</si>
  <si>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</si>
  <si>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</si>
  <si>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</si>
  <si>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</si>
  <si>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</si>
  <si>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</si>
  <si>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</si>
  <si>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</si>
  <si>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</si>
  <si>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</si>
  <si>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</si>
  <si>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</si>
  <si>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</si>
  <si>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</si>
  <si>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</si>
  <si>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</si>
  <si>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</si>
  <si>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</si>
  <si>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</si>
  <si>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</si>
  <si>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</si>
  <si>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20201217 09:09:11</t>
  </si>
  <si>
    <t>09:09:11</t>
  </si>
  <si>
    <t>1149</t>
  </si>
  <si>
    <t>_1</t>
  </si>
  <si>
    <t>-</t>
  </si>
  <si>
    <t>RECT-2836-20201217-09_09_04</t>
  </si>
  <si>
    <t>DARK-2837-20201217-09_09_12</t>
  </si>
  <si>
    <t>0: Broadleaf</t>
  </si>
  <si>
    <t>08:59:51</t>
  </si>
  <si>
    <t>1/3</t>
  </si>
  <si>
    <t>20201217 09:11:12</t>
  </si>
  <si>
    <t>09:11:12</t>
  </si>
  <si>
    <t>RECT-2838-20201217-09_11_04</t>
  </si>
  <si>
    <t>DARK-2839-20201217-09_11_12</t>
  </si>
  <si>
    <t>09:10:20</t>
  </si>
  <si>
    <t>0/3</t>
  </si>
  <si>
    <t>20201217 09:12:28</t>
  </si>
  <si>
    <t>09:12:28</t>
  </si>
  <si>
    <t>RECT-2840-20201217-09_12_20</t>
  </si>
  <si>
    <t>DARK-2841-20201217-09_12_28</t>
  </si>
  <si>
    <t>3/3</t>
  </si>
  <si>
    <t>20201217 09:13:40</t>
  </si>
  <si>
    <t>09:13:40</t>
  </si>
  <si>
    <t>RECT-2842-20201217-09_13_32</t>
  </si>
  <si>
    <t>DARK-2843-20201217-09_13_40</t>
  </si>
  <si>
    <t>20201217 09:15:15</t>
  </si>
  <si>
    <t>09:15:15</t>
  </si>
  <si>
    <t>RECT-2844-20201217-09_15_07</t>
  </si>
  <si>
    <t>DARK-2845-20201217-09_15_15</t>
  </si>
  <si>
    <t>20201217 09:17:03</t>
  </si>
  <si>
    <t>09:17:03</t>
  </si>
  <si>
    <t>RECT-2846-20201217-09_16_56</t>
  </si>
  <si>
    <t>DARK-2847-20201217-09_17_03</t>
  </si>
  <si>
    <t>20201217 09:18:17</t>
  </si>
  <si>
    <t>09:18:17</t>
  </si>
  <si>
    <t>RECT-2848-20201217-09_18_09</t>
  </si>
  <si>
    <t>DARK-2849-20201217-09_18_17</t>
  </si>
  <si>
    <t>20201217 09:20:17</t>
  </si>
  <si>
    <t>09:20:17</t>
  </si>
  <si>
    <t>RECT-2850-20201217-09_20_10</t>
  </si>
  <si>
    <t>DARK-2851-20201217-09_20_18</t>
  </si>
  <si>
    <t>20201217 09:21:50</t>
  </si>
  <si>
    <t>09:21:50</t>
  </si>
  <si>
    <t>RECT-2852-20201217-09_21_43</t>
  </si>
  <si>
    <t>DARK-2853-20201217-09_21_50</t>
  </si>
  <si>
    <t>09:22:12</t>
  </si>
  <si>
    <t>20201217 09:23:48</t>
  </si>
  <si>
    <t>09:23:48</t>
  </si>
  <si>
    <t>RECT-2854-20201217-09_23_41</t>
  </si>
  <si>
    <t>DARK-2855-20201217-09_23_48</t>
  </si>
  <si>
    <t>20201217 09:25:24</t>
  </si>
  <si>
    <t>09:25:24</t>
  </si>
  <si>
    <t>RECT-2856-20201217-09_25_17</t>
  </si>
  <si>
    <t>DARK-2857-20201217-09_25_24</t>
  </si>
  <si>
    <t>20201217 09:27:24</t>
  </si>
  <si>
    <t>09:27:24</t>
  </si>
  <si>
    <t>RECT-2858-20201217-09_27_17</t>
  </si>
  <si>
    <t>DARK-2859-20201217-09_27_25</t>
  </si>
  <si>
    <t>20201217 09:29:25</t>
  </si>
  <si>
    <t>09:29:25</t>
  </si>
  <si>
    <t>RECT-2860-20201217-09_29_18</t>
  </si>
  <si>
    <t>DARK-2861-20201217-09_29_25</t>
  </si>
  <si>
    <t>20201217 09:31:25</t>
  </si>
  <si>
    <t>09:31:25</t>
  </si>
  <si>
    <t>RECT-2862-20201217-09_31_18</t>
  </si>
  <si>
    <t>DARK-2863-20201217-09_31_26</t>
  </si>
  <si>
    <t>20201217 09:33:26</t>
  </si>
  <si>
    <t>09:33:26</t>
  </si>
  <si>
    <t>RECT-2864-20201217-09_33_19</t>
  </si>
  <si>
    <t>DARK-2865-20201217-09_33_27</t>
  </si>
  <si>
    <t>09:33:51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</si>
</sst>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R31"/>
  <sheetViews>
    <sheetView tabSelected="1" workbookViewId="0"/>
  </sheetViews>
  <sheetFormatPr defaultRowHeight="15" x14ac:dyDescent="0.25"/>
  <sheetData>
    <row r="2" spans="1:174" x14ac:dyDescent="0.25">
      <c r="A2" t="s">
        <v>26</v>
      </c>
      <c r="B2" t="s">
        <v>27</v>
      </c>
      <c r="C2" t="s">
        <v>29</v>
      </c>
    </row>
    <row r="3" spans="1:174" x14ac:dyDescent="0.25">
      <c r="B3" t="s">
        <v>28</v>
      </c>
      <c r="C3">
        <v>21</v>
      </c>
    </row>
    <row r="4" spans="1:174" x14ac:dyDescent="0.25">
      <c r="A4" t="s">
        <v>30</v>
      </c>
      <c r="B4" t="s">
        <v>31</v>
      </c>
      <c r="C4" t="s">
        <v>32</v>
      </c>
      <c r="D4" t="s">
        <v>34</v>
      </c>
      <c r="E4" t="s">
        <v>35</v>
      </c>
      <c r="F4" t="s">
        <v>36</v>
      </c>
      <c r="G4" t="s">
        <v>37</v>
      </c>
      <c r="H4" t="s">
        <v>38</v>
      </c>
      <c r="I4" t="s">
        <v>39</v>
      </c>
      <c r="J4" t="s">
        <v>40</v>
      </c>
      <c r="K4" t="s">
        <v>41</v>
      </c>
    </row>
    <row r="5" spans="1:174" x14ac:dyDescent="0.25">
      <c r="B5" t="s">
        <v>15</v>
      </c>
      <c r="C5" t="s">
        <v>33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174" x14ac:dyDescent="0.25">
      <c r="A6" t="s">
        <v>42</v>
      </c>
      <c r="B6" t="s">
        <v>43</v>
      </c>
      <c r="C6" t="s">
        <v>44</v>
      </c>
      <c r="D6" t="s">
        <v>45</v>
      </c>
      <c r="E6" t="s">
        <v>46</v>
      </c>
    </row>
    <row r="7" spans="1:174" x14ac:dyDescent="0.25">
      <c r="B7">
        <v>0</v>
      </c>
      <c r="C7">
        <v>1</v>
      </c>
      <c r="D7">
        <v>0</v>
      </c>
      <c r="E7">
        <v>0</v>
      </c>
    </row>
    <row r="8" spans="1:174" x14ac:dyDescent="0.25">
      <c r="A8" t="s">
        <v>47</v>
      </c>
      <c r="B8" t="s">
        <v>48</v>
      </c>
      <c r="C8" t="s">
        <v>50</v>
      </c>
      <c r="D8" t="s">
        <v>52</v>
      </c>
      <c r="E8" t="s">
        <v>53</v>
      </c>
      <c r="F8" t="s">
        <v>54</v>
      </c>
      <c r="G8" t="s">
        <v>55</v>
      </c>
      <c r="H8" t="s">
        <v>56</v>
      </c>
      <c r="I8" t="s">
        <v>57</v>
      </c>
      <c r="J8" t="s">
        <v>58</v>
      </c>
      <c r="K8" t="s">
        <v>59</v>
      </c>
      <c r="L8" t="s">
        <v>60</v>
      </c>
      <c r="M8" t="s">
        <v>61</v>
      </c>
      <c r="N8" t="s">
        <v>62</v>
      </c>
      <c r="O8" t="s">
        <v>63</v>
      </c>
      <c r="P8" t="s">
        <v>64</v>
      </c>
      <c r="Q8" t="s">
        <v>65</v>
      </c>
    </row>
    <row r="9" spans="1:174" x14ac:dyDescent="0.25">
      <c r="B9" t="s">
        <v>49</v>
      </c>
      <c r="C9" t="s">
        <v>51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4" x14ac:dyDescent="0.25">
      <c r="A10" t="s">
        <v>66</v>
      </c>
      <c r="B10" t="s">
        <v>67</v>
      </c>
      <c r="C10" t="s">
        <v>68</v>
      </c>
      <c r="D10" t="s">
        <v>69</v>
      </c>
      <c r="E10" t="s">
        <v>70</v>
      </c>
      <c r="F10" t="s">
        <v>71</v>
      </c>
    </row>
    <row r="11" spans="1:174" x14ac:dyDescent="0.25">
      <c r="B11">
        <v>0</v>
      </c>
      <c r="C11">
        <v>0</v>
      </c>
      <c r="D11">
        <v>0</v>
      </c>
      <c r="E11">
        <v>0</v>
      </c>
      <c r="F11">
        <v>1</v>
      </c>
    </row>
    <row r="12" spans="1:174" x14ac:dyDescent="0.25">
      <c r="A12" t="s">
        <v>72</v>
      </c>
      <c r="B12" t="s">
        <v>73</v>
      </c>
      <c r="C12" t="s">
        <v>74</v>
      </c>
      <c r="D12" t="s">
        <v>75</v>
      </c>
      <c r="E12" t="s">
        <v>76</v>
      </c>
      <c r="F12" t="s">
        <v>77</v>
      </c>
      <c r="G12" t="s">
        <v>79</v>
      </c>
      <c r="H12" t="s">
        <v>81</v>
      </c>
    </row>
    <row r="13" spans="1:174" x14ac:dyDescent="0.25">
      <c r="B13">
        <v>-6276</v>
      </c>
      <c r="C13">
        <v>6.6</v>
      </c>
      <c r="D13">
        <v>1.7090000000000001E-5</v>
      </c>
      <c r="E13">
        <v>3.11</v>
      </c>
      <c r="F13" t="s">
        <v>78</v>
      </c>
      <c r="G13" t="s">
        <v>80</v>
      </c>
      <c r="H13">
        <v>0</v>
      </c>
    </row>
    <row r="14" spans="1:174" x14ac:dyDescent="0.25">
      <c r="A14" t="s">
        <v>82</v>
      </c>
      <c r="B14" t="s">
        <v>82</v>
      </c>
      <c r="C14" t="s">
        <v>82</v>
      </c>
      <c r="D14" t="s">
        <v>82</v>
      </c>
      <c r="E14" t="s">
        <v>82</v>
      </c>
      <c r="F14" t="s">
        <v>83</v>
      </c>
      <c r="G14" t="s">
        <v>83</v>
      </c>
      <c r="H14" t="s">
        <v>84</v>
      </c>
      <c r="I14" t="s">
        <v>84</v>
      </c>
      <c r="J14" t="s">
        <v>84</v>
      </c>
      <c r="K14" t="s">
        <v>84</v>
      </c>
      <c r="L14" t="s">
        <v>84</v>
      </c>
      <c r="M14" t="s">
        <v>84</v>
      </c>
      <c r="N14" t="s">
        <v>84</v>
      </c>
      <c r="O14" t="s">
        <v>84</v>
      </c>
      <c r="P14" t="s">
        <v>84</v>
      </c>
      <c r="Q14" t="s">
        <v>84</v>
      </c>
      <c r="R14" t="s">
        <v>84</v>
      </c>
      <c r="S14" t="s">
        <v>84</v>
      </c>
      <c r="T14" t="s">
        <v>84</v>
      </c>
      <c r="U14" t="s">
        <v>84</v>
      </c>
      <c r="V14" t="s">
        <v>84</v>
      </c>
      <c r="W14" t="s">
        <v>84</v>
      </c>
      <c r="X14" t="s">
        <v>84</v>
      </c>
      <c r="Y14" t="s">
        <v>84</v>
      </c>
      <c r="Z14" t="s">
        <v>84</v>
      </c>
      <c r="AA14" t="s">
        <v>84</v>
      </c>
      <c r="AB14" t="s">
        <v>84</v>
      </c>
      <c r="AC14" t="s">
        <v>84</v>
      </c>
      <c r="AD14" t="s">
        <v>84</v>
      </c>
      <c r="AE14" t="s">
        <v>84</v>
      </c>
      <c r="AF14" t="s">
        <v>85</v>
      </c>
      <c r="AG14" t="s">
        <v>85</v>
      </c>
      <c r="AH14" t="s">
        <v>85</v>
      </c>
      <c r="AI14" t="s">
        <v>85</v>
      </c>
      <c r="AJ14" t="s">
        <v>85</v>
      </c>
      <c r="AK14" t="s">
        <v>86</v>
      </c>
      <c r="AL14" t="s">
        <v>86</v>
      </c>
      <c r="AM14" t="s">
        <v>86</v>
      </c>
      <c r="AN14" t="s">
        <v>86</v>
      </c>
      <c r="AO14" t="s">
        <v>86</v>
      </c>
      <c r="AP14" t="s">
        <v>86</v>
      </c>
      <c r="AQ14" t="s">
        <v>86</v>
      </c>
      <c r="AR14" t="s">
        <v>86</v>
      </c>
      <c r="AS14" t="s">
        <v>86</v>
      </c>
      <c r="AT14" t="s">
        <v>86</v>
      </c>
      <c r="AU14" t="s">
        <v>86</v>
      </c>
      <c r="AV14" t="s">
        <v>86</v>
      </c>
      <c r="AW14" t="s">
        <v>86</v>
      </c>
      <c r="AX14" t="s">
        <v>86</v>
      </c>
      <c r="AY14" t="s">
        <v>86</v>
      </c>
      <c r="AZ14" t="s">
        <v>86</v>
      </c>
      <c r="BA14" t="s">
        <v>86</v>
      </c>
      <c r="BB14" t="s">
        <v>86</v>
      </c>
      <c r="BC14" t="s">
        <v>86</v>
      </c>
      <c r="BD14" t="s">
        <v>86</v>
      </c>
      <c r="BE14" t="s">
        <v>86</v>
      </c>
      <c r="BF14" t="s">
        <v>86</v>
      </c>
      <c r="BG14" t="s">
        <v>86</v>
      </c>
      <c r="BH14" t="s">
        <v>86</v>
      </c>
      <c r="BI14" t="s">
        <v>86</v>
      </c>
      <c r="BJ14" t="s">
        <v>86</v>
      </c>
      <c r="BK14" t="s">
        <v>86</v>
      </c>
      <c r="BL14" t="s">
        <v>87</v>
      </c>
      <c r="BM14" t="s">
        <v>87</v>
      </c>
      <c r="BN14" t="s">
        <v>87</v>
      </c>
      <c r="BO14" t="s">
        <v>87</v>
      </c>
      <c r="BP14" t="s">
        <v>88</v>
      </c>
      <c r="BQ14" t="s">
        <v>88</v>
      </c>
      <c r="BR14" t="s">
        <v>88</v>
      </c>
      <c r="BS14" t="s">
        <v>88</v>
      </c>
      <c r="BT14" t="s">
        <v>89</v>
      </c>
      <c r="BU14" t="s">
        <v>89</v>
      </c>
      <c r="BV14" t="s">
        <v>89</v>
      </c>
      <c r="BW14" t="s">
        <v>89</v>
      </c>
      <c r="BX14" t="s">
        <v>89</v>
      </c>
      <c r="BY14" t="s">
        <v>89</v>
      </c>
      <c r="BZ14" t="s">
        <v>89</v>
      </c>
      <c r="CA14" t="s">
        <v>89</v>
      </c>
      <c r="CB14" t="s">
        <v>89</v>
      </c>
      <c r="CC14" t="s">
        <v>89</v>
      </c>
      <c r="CD14" t="s">
        <v>89</v>
      </c>
      <c r="CE14" t="s">
        <v>89</v>
      </c>
      <c r="CF14" t="s">
        <v>89</v>
      </c>
      <c r="CG14" t="s">
        <v>89</v>
      </c>
      <c r="CH14" t="s">
        <v>89</v>
      </c>
      <c r="CI14" t="s">
        <v>89</v>
      </c>
      <c r="CJ14" t="s">
        <v>89</v>
      </c>
      <c r="CK14" t="s">
        <v>89</v>
      </c>
      <c r="CL14" t="s">
        <v>90</v>
      </c>
      <c r="CM14" t="s">
        <v>90</v>
      </c>
      <c r="CN14" t="s">
        <v>90</v>
      </c>
      <c r="CO14" t="s">
        <v>90</v>
      </c>
      <c r="CP14" t="s">
        <v>90</v>
      </c>
      <c r="CQ14" t="s">
        <v>90</v>
      </c>
      <c r="CR14" t="s">
        <v>90</v>
      </c>
      <c r="CS14" t="s">
        <v>90</v>
      </c>
      <c r="CT14" t="s">
        <v>90</v>
      </c>
      <c r="CU14" t="s">
        <v>90</v>
      </c>
      <c r="CV14" t="s">
        <v>90</v>
      </c>
      <c r="CW14" t="s">
        <v>90</v>
      </c>
      <c r="CX14" t="s">
        <v>90</v>
      </c>
      <c r="CY14" t="s">
        <v>90</v>
      </c>
      <c r="CZ14" t="s">
        <v>90</v>
      </c>
      <c r="DA14" t="s">
        <v>90</v>
      </c>
      <c r="DB14" t="s">
        <v>90</v>
      </c>
      <c r="DC14" t="s">
        <v>90</v>
      </c>
      <c r="DD14" t="s">
        <v>91</v>
      </c>
      <c r="DE14" t="s">
        <v>91</v>
      </c>
      <c r="DF14" t="s">
        <v>91</v>
      </c>
      <c r="DG14" t="s">
        <v>91</v>
      </c>
      <c r="DH14" t="s">
        <v>91</v>
      </c>
      <c r="DI14" t="s">
        <v>92</v>
      </c>
      <c r="DJ14" t="s">
        <v>92</v>
      </c>
      <c r="DK14" t="s">
        <v>92</v>
      </c>
      <c r="DL14" t="s">
        <v>92</v>
      </c>
      <c r="DM14" t="s">
        <v>92</v>
      </c>
      <c r="DN14" t="s">
        <v>92</v>
      </c>
      <c r="DO14" t="s">
        <v>92</v>
      </c>
      <c r="DP14" t="s">
        <v>92</v>
      </c>
      <c r="DQ14" t="s">
        <v>92</v>
      </c>
      <c r="DR14" t="s">
        <v>92</v>
      </c>
      <c r="DS14" t="s">
        <v>92</v>
      </c>
      <c r="DT14" t="s">
        <v>92</v>
      </c>
      <c r="DU14" t="s">
        <v>92</v>
      </c>
      <c r="DV14" t="s">
        <v>93</v>
      </c>
      <c r="DW14" t="s">
        <v>93</v>
      </c>
      <c r="DX14" t="s">
        <v>93</v>
      </c>
      <c r="DY14" t="s">
        <v>93</v>
      </c>
      <c r="DZ14" t="s">
        <v>93</v>
      </c>
      <c r="EA14" t="s">
        <v>93</v>
      </c>
      <c r="EB14" t="s">
        <v>93</v>
      </c>
      <c r="EC14" t="s">
        <v>93</v>
      </c>
      <c r="ED14" t="s">
        <v>93</v>
      </c>
      <c r="EE14" t="s">
        <v>93</v>
      </c>
      <c r="EF14" t="s">
        <v>93</v>
      </c>
      <c r="EG14" t="s">
        <v>93</v>
      </c>
      <c r="EH14" t="s">
        <v>93</v>
      </c>
      <c r="EI14" t="s">
        <v>93</v>
      </c>
      <c r="EJ14" t="s">
        <v>93</v>
      </c>
      <c r="EK14" t="s">
        <v>94</v>
      </c>
      <c r="EL14" t="s">
        <v>94</v>
      </c>
      <c r="EM14" t="s">
        <v>94</v>
      </c>
      <c r="EN14" t="s">
        <v>94</v>
      </c>
      <c r="EO14" t="s">
        <v>94</v>
      </c>
      <c r="EP14" t="s">
        <v>94</v>
      </c>
      <c r="EQ14" t="s">
        <v>94</v>
      </c>
      <c r="ER14" t="s">
        <v>94</v>
      </c>
      <c r="ES14" t="s">
        <v>94</v>
      </c>
      <c r="ET14" t="s">
        <v>94</v>
      </c>
      <c r="EU14" t="s">
        <v>94</v>
      </c>
      <c r="EV14" t="s">
        <v>94</v>
      </c>
      <c r="EW14" t="s">
        <v>94</v>
      </c>
      <c r="EX14" t="s">
        <v>94</v>
      </c>
      <c r="EY14" t="s">
        <v>94</v>
      </c>
      <c r="EZ14" t="s">
        <v>94</v>
      </c>
      <c r="FA14" t="s">
        <v>94</v>
      </c>
      <c r="FB14" t="s">
        <v>94</v>
      </c>
      <c r="FC14" t="s">
        <v>95</v>
      </c>
      <c r="FD14" t="s">
        <v>95</v>
      </c>
      <c r="FE14" t="s">
        <v>95</v>
      </c>
      <c r="FF14" t="s">
        <v>95</v>
      </c>
      <c r="FG14" t="s">
        <v>95</v>
      </c>
      <c r="FH14" t="s">
        <v>95</v>
      </c>
      <c r="FI14" t="s">
        <v>95</v>
      </c>
      <c r="FJ14" t="s">
        <v>95</v>
      </c>
      <c r="FK14" t="s">
        <v>95</v>
      </c>
      <c r="FL14" t="s">
        <v>95</v>
      </c>
      <c r="FM14" t="s">
        <v>95</v>
      </c>
      <c r="FN14" t="s">
        <v>95</v>
      </c>
      <c r="FO14" t="s">
        <v>95</v>
      </c>
      <c r="FP14" t="s">
        <v>95</v>
      </c>
      <c r="FQ14" t="s">
        <v>95</v>
      </c>
      <c r="FR14" t="s">
        <v>95</v>
      </c>
    </row>
    <row r="15" spans="1:174" x14ac:dyDescent="0.25">
      <c r="A15" t="s">
        <v>96</v>
      </c>
      <c r="B15" t="s">
        <v>97</v>
      </c>
      <c r="C15" t="s">
        <v>98</v>
      </c>
      <c r="D15" t="s">
        <v>99</v>
      </c>
      <c r="E15" t="s">
        <v>100</v>
      </c>
      <c r="F15" t="s">
        <v>101</v>
      </c>
      <c r="G15" t="s">
        <v>102</v>
      </c>
      <c r="H15" t="s">
        <v>103</v>
      </c>
      <c r="I15" t="s">
        <v>104</v>
      </c>
      <c r="J15" t="s">
        <v>105</v>
      </c>
      <c r="K15" t="s">
        <v>106</v>
      </c>
      <c r="L15" t="s">
        <v>107</v>
      </c>
      <c r="M15" t="s">
        <v>108</v>
      </c>
      <c r="N15" t="s">
        <v>109</v>
      </c>
      <c r="O15" t="s">
        <v>110</v>
      </c>
      <c r="P15" t="s">
        <v>111</v>
      </c>
      <c r="Q15" t="s">
        <v>112</v>
      </c>
      <c r="R15" t="s">
        <v>113</v>
      </c>
      <c r="S15" t="s">
        <v>114</v>
      </c>
      <c r="T15" t="s">
        <v>115</v>
      </c>
      <c r="U15" t="s">
        <v>116</v>
      </c>
      <c r="V15" t="s">
        <v>117</v>
      </c>
      <c r="W15" t="s">
        <v>118</v>
      </c>
      <c r="X15" t="s">
        <v>119</v>
      </c>
      <c r="Y15" t="s">
        <v>120</v>
      </c>
      <c r="Z15" t="s">
        <v>121</v>
      </c>
      <c r="AA15" t="s">
        <v>122</v>
      </c>
      <c r="AB15" t="s">
        <v>123</v>
      </c>
      <c r="AC15" t="s">
        <v>124</v>
      </c>
      <c r="AD15" t="s">
        <v>125</v>
      </c>
      <c r="AE15" t="s">
        <v>126</v>
      </c>
      <c r="AF15" t="s">
        <v>85</v>
      </c>
      <c r="AG15" t="s">
        <v>127</v>
      </c>
      <c r="AH15" t="s">
        <v>128</v>
      </c>
      <c r="AI15" t="s">
        <v>129</v>
      </c>
      <c r="AJ15" t="s">
        <v>130</v>
      </c>
      <c r="AK15" t="s">
        <v>131</v>
      </c>
      <c r="AL15" t="s">
        <v>132</v>
      </c>
      <c r="AM15" t="s">
        <v>133</v>
      </c>
      <c r="AN15" t="s">
        <v>134</v>
      </c>
      <c r="AO15" t="s">
        <v>135</v>
      </c>
      <c r="AP15" t="s">
        <v>136</v>
      </c>
      <c r="AQ15" t="s">
        <v>137</v>
      </c>
      <c r="AR15" t="s">
        <v>138</v>
      </c>
      <c r="AS15" t="s">
        <v>139</v>
      </c>
      <c r="AT15" t="s">
        <v>140</v>
      </c>
      <c r="AU15" t="s">
        <v>141</v>
      </c>
      <c r="AV15" t="s">
        <v>142</v>
      </c>
      <c r="AW15" t="s">
        <v>143</v>
      </c>
      <c r="AX15" t="s">
        <v>144</v>
      </c>
      <c r="AY15" t="s">
        <v>145</v>
      </c>
      <c r="AZ15" t="s">
        <v>146</v>
      </c>
      <c r="BA15" t="s">
        <v>147</v>
      </c>
      <c r="BB15" t="s">
        <v>148</v>
      </c>
      <c r="BC15" t="s">
        <v>149</v>
      </c>
      <c r="BD15" t="s">
        <v>150</v>
      </c>
      <c r="BE15" t="s">
        <v>151</v>
      </c>
      <c r="BF15" t="s">
        <v>152</v>
      </c>
      <c r="BG15" t="s">
        <v>153</v>
      </c>
      <c r="BH15" t="s">
        <v>154</v>
      </c>
      <c r="BI15" t="s">
        <v>155</v>
      </c>
      <c r="BJ15" t="s">
        <v>156</v>
      </c>
      <c r="BK15" t="s">
        <v>157</v>
      </c>
      <c r="BL15" t="s">
        <v>158</v>
      </c>
      <c r="BM15" t="s">
        <v>159</v>
      </c>
      <c r="BN15" t="s">
        <v>160</v>
      </c>
      <c r="BO15" t="s">
        <v>161</v>
      </c>
      <c r="BP15" t="s">
        <v>162</v>
      </c>
      <c r="BQ15" t="s">
        <v>163</v>
      </c>
      <c r="BR15" t="s">
        <v>164</v>
      </c>
      <c r="BS15" t="s">
        <v>165</v>
      </c>
      <c r="BT15" t="s">
        <v>103</v>
      </c>
      <c r="BU15" t="s">
        <v>166</v>
      </c>
      <c r="BV15" t="s">
        <v>167</v>
      </c>
      <c r="BW15" t="s">
        <v>168</v>
      </c>
      <c r="BX15" t="s">
        <v>169</v>
      </c>
      <c r="BY15" t="s">
        <v>170</v>
      </c>
      <c r="BZ15" t="s">
        <v>171</v>
      </c>
      <c r="CA15" t="s">
        <v>172</v>
      </c>
      <c r="CB15" t="s">
        <v>173</v>
      </c>
      <c r="CC15" t="s">
        <v>174</v>
      </c>
      <c r="CD15" t="s">
        <v>175</v>
      </c>
      <c r="CE15" t="s">
        <v>176</v>
      </c>
      <c r="CF15" t="s">
        <v>177</v>
      </c>
      <c r="CG15" t="s">
        <v>178</v>
      </c>
      <c r="CH15" t="s">
        <v>179</v>
      </c>
      <c r="CI15" t="s">
        <v>180</v>
      </c>
      <c r="CJ15" t="s">
        <v>181</v>
      </c>
      <c r="CK15" t="s">
        <v>182</v>
      </c>
      <c r="CL15" t="s">
        <v>183</v>
      </c>
      <c r="CM15" t="s">
        <v>184</v>
      </c>
      <c r="CN15" t="s">
        <v>185</v>
      </c>
      <c r="CO15" t="s">
        <v>186</v>
      </c>
      <c r="CP15" t="s">
        <v>187</v>
      </c>
      <c r="CQ15" t="s">
        <v>188</v>
      </c>
      <c r="CR15" t="s">
        <v>189</v>
      </c>
      <c r="CS15" t="s">
        <v>190</v>
      </c>
      <c r="CT15" t="s">
        <v>191</v>
      </c>
      <c r="CU15" t="s">
        <v>192</v>
      </c>
      <c r="CV15" t="s">
        <v>193</v>
      </c>
      <c r="CW15" t="s">
        <v>194</v>
      </c>
      <c r="CX15" t="s">
        <v>195</v>
      </c>
      <c r="CY15" t="s">
        <v>196</v>
      </c>
      <c r="CZ15" t="s">
        <v>197</v>
      </c>
      <c r="DA15" t="s">
        <v>198</v>
      </c>
      <c r="DB15" t="s">
        <v>199</v>
      </c>
      <c r="DC15" t="s">
        <v>200</v>
      </c>
      <c r="DD15" t="s">
        <v>201</v>
      </c>
      <c r="DE15" t="s">
        <v>202</v>
      </c>
      <c r="DF15" t="s">
        <v>203</v>
      </c>
      <c r="DG15" t="s">
        <v>204</v>
      </c>
      <c r="DH15" t="s">
        <v>205</v>
      </c>
      <c r="DI15" t="s">
        <v>97</v>
      </c>
      <c r="DJ15" t="s">
        <v>100</v>
      </c>
      <c r="DK15" t="s">
        <v>206</v>
      </c>
      <c r="DL15" t="s">
        <v>207</v>
      </c>
      <c r="DM15" t="s">
        <v>208</v>
      </c>
      <c r="DN15" t="s">
        <v>209</v>
      </c>
      <c r="DO15" t="s">
        <v>210</v>
      </c>
      <c r="DP15" t="s">
        <v>211</v>
      </c>
      <c r="DQ15" t="s">
        <v>212</v>
      </c>
      <c r="DR15" t="s">
        <v>213</v>
      </c>
      <c r="DS15" t="s">
        <v>214</v>
      </c>
      <c r="DT15" t="s">
        <v>215</v>
      </c>
      <c r="DU15" t="s">
        <v>216</v>
      </c>
      <c r="DV15" t="s">
        <v>217</v>
      </c>
      <c r="DW15" t="s">
        <v>218</v>
      </c>
      <c r="DX15" t="s">
        <v>219</v>
      </c>
      <c r="DY15" t="s">
        <v>220</v>
      </c>
      <c r="DZ15" t="s">
        <v>221</v>
      </c>
      <c r="EA15" t="s">
        <v>222</v>
      </c>
      <c r="EB15" t="s">
        <v>223</v>
      </c>
      <c r="EC15" t="s">
        <v>224</v>
      </c>
      <c r="ED15" t="s">
        <v>225</v>
      </c>
      <c r="EE15" t="s">
        <v>226</v>
      </c>
      <c r="EF15" t="s">
        <v>227</v>
      </c>
      <c r="EG15" t="s">
        <v>228</v>
      </c>
      <c r="EH15" t="s">
        <v>229</v>
      </c>
      <c r="EI15" t="s">
        <v>230</v>
      </c>
      <c r="EJ15" t="s">
        <v>231</v>
      </c>
      <c r="EK15" t="s">
        <v>232</v>
      </c>
      <c r="EL15" t="s">
        <v>233</v>
      </c>
      <c r="EM15" t="s">
        <v>234</v>
      </c>
      <c r="EN15" t="s">
        <v>235</v>
      </c>
      <c r="EO15" t="s">
        <v>236</v>
      </c>
      <c r="EP15" t="s">
        <v>237</v>
      </c>
      <c r="EQ15" t="s">
        <v>238</v>
      </c>
      <c r="ER15" t="s">
        <v>239</v>
      </c>
      <c r="ES15" t="s">
        <v>240</v>
      </c>
      <c r="ET15" t="s">
        <v>241</v>
      </c>
      <c r="EU15" t="s">
        <v>242</v>
      </c>
      <c r="EV15" t="s">
        <v>243</v>
      </c>
      <c r="EW15" t="s">
        <v>244</v>
      </c>
      <c r="EX15" t="s">
        <v>245</v>
      </c>
      <c r="EY15" t="s">
        <v>246</v>
      </c>
      <c r="EZ15" t="s">
        <v>247</v>
      </c>
      <c r="FA15" t="s">
        <v>248</v>
      </c>
      <c r="FB15" t="s">
        <v>249</v>
      </c>
      <c r="FC15" t="s">
        <v>250</v>
      </c>
      <c r="FD15" t="s">
        <v>251</v>
      </c>
      <c r="FE15" t="s">
        <v>252</v>
      </c>
      <c r="FF15" t="s">
        <v>253</v>
      </c>
      <c r="FG15" t="s">
        <v>254</v>
      </c>
      <c r="FH15" t="s">
        <v>255</v>
      </c>
      <c r="FI15" t="s">
        <v>256</v>
      </c>
      <c r="FJ15" t="s">
        <v>257</v>
      </c>
      <c r="FK15" t="s">
        <v>258</v>
      </c>
      <c r="FL15" t="s">
        <v>259</v>
      </c>
      <c r="FM15" t="s">
        <v>260</v>
      </c>
      <c r="FN15" t="s">
        <v>261</v>
      </c>
      <c r="FO15" t="s">
        <v>262</v>
      </c>
      <c r="FP15" t="s">
        <v>263</v>
      </c>
      <c r="FQ15" t="s">
        <v>264</v>
      </c>
      <c r="FR15" t="s">
        <v>265</v>
      </c>
    </row>
    <row r="16" spans="1:174" x14ac:dyDescent="0.25">
      <c r="B16" t="s">
        <v>266</v>
      </c>
      <c r="C16" t="s">
        <v>266</v>
      </c>
      <c r="H16" t="s">
        <v>266</v>
      </c>
      <c r="I16" t="s">
        <v>267</v>
      </c>
      <c r="J16" t="s">
        <v>268</v>
      </c>
      <c r="K16" t="s">
        <v>269</v>
      </c>
      <c r="L16" t="s">
        <v>270</v>
      </c>
      <c r="M16" t="s">
        <v>270</v>
      </c>
      <c r="N16" t="s">
        <v>173</v>
      </c>
      <c r="O16" t="s">
        <v>173</v>
      </c>
      <c r="P16" t="s">
        <v>267</v>
      </c>
      <c r="Q16" t="s">
        <v>267</v>
      </c>
      <c r="R16" t="s">
        <v>267</v>
      </c>
      <c r="S16" t="s">
        <v>267</v>
      </c>
      <c r="T16" t="s">
        <v>271</v>
      </c>
      <c r="U16" t="s">
        <v>272</v>
      </c>
      <c r="V16" t="s">
        <v>272</v>
      </c>
      <c r="W16" t="s">
        <v>273</v>
      </c>
      <c r="X16" t="s">
        <v>274</v>
      </c>
      <c r="Y16" t="s">
        <v>273</v>
      </c>
      <c r="Z16" t="s">
        <v>273</v>
      </c>
      <c r="AA16" t="s">
        <v>273</v>
      </c>
      <c r="AB16" t="s">
        <v>271</v>
      </c>
      <c r="AC16" t="s">
        <v>271</v>
      </c>
      <c r="AD16" t="s">
        <v>271</v>
      </c>
      <c r="AE16" t="s">
        <v>271</v>
      </c>
      <c r="AF16" t="s">
        <v>275</v>
      </c>
      <c r="AG16" t="s">
        <v>274</v>
      </c>
      <c r="AI16" t="s">
        <v>274</v>
      </c>
      <c r="AJ16" t="s">
        <v>275</v>
      </c>
      <c r="AP16" t="s">
        <v>269</v>
      </c>
      <c r="AW16" t="s">
        <v>269</v>
      </c>
      <c r="AX16" t="s">
        <v>269</v>
      </c>
      <c r="AY16" t="s">
        <v>269</v>
      </c>
      <c r="AZ16" t="s">
        <v>276</v>
      </c>
      <c r="BL16" t="s">
        <v>269</v>
      </c>
      <c r="BM16" t="s">
        <v>269</v>
      </c>
      <c r="BO16" t="s">
        <v>277</v>
      </c>
      <c r="BP16" t="s">
        <v>278</v>
      </c>
      <c r="BS16" t="s">
        <v>267</v>
      </c>
      <c r="BT16" t="s">
        <v>266</v>
      </c>
      <c r="BU16" t="s">
        <v>270</v>
      </c>
      <c r="BV16" t="s">
        <v>270</v>
      </c>
      <c r="BW16" t="s">
        <v>279</v>
      </c>
      <c r="BX16" t="s">
        <v>279</v>
      </c>
      <c r="BY16" t="s">
        <v>270</v>
      </c>
      <c r="BZ16" t="s">
        <v>279</v>
      </c>
      <c r="CA16" t="s">
        <v>275</v>
      </c>
      <c r="CB16" t="s">
        <v>273</v>
      </c>
      <c r="CC16" t="s">
        <v>273</v>
      </c>
      <c r="CD16" t="s">
        <v>272</v>
      </c>
      <c r="CE16" t="s">
        <v>272</v>
      </c>
      <c r="CF16" t="s">
        <v>272</v>
      </c>
      <c r="CG16" t="s">
        <v>272</v>
      </c>
      <c r="CH16" t="s">
        <v>272</v>
      </c>
      <c r="CI16" t="s">
        <v>280</v>
      </c>
      <c r="CJ16" t="s">
        <v>269</v>
      </c>
      <c r="CK16" t="s">
        <v>269</v>
      </c>
      <c r="CL16" t="s">
        <v>269</v>
      </c>
      <c r="CQ16" t="s">
        <v>269</v>
      </c>
      <c r="CT16" t="s">
        <v>272</v>
      </c>
      <c r="CU16" t="s">
        <v>272</v>
      </c>
      <c r="CV16" t="s">
        <v>272</v>
      </c>
      <c r="CW16" t="s">
        <v>272</v>
      </c>
      <c r="CX16" t="s">
        <v>272</v>
      </c>
      <c r="CY16" t="s">
        <v>269</v>
      </c>
      <c r="CZ16" t="s">
        <v>269</v>
      </c>
      <c r="DA16" t="s">
        <v>269</v>
      </c>
      <c r="DB16" t="s">
        <v>266</v>
      </c>
      <c r="DE16" t="s">
        <v>281</v>
      </c>
      <c r="DF16" t="s">
        <v>281</v>
      </c>
      <c r="DH16" t="s">
        <v>266</v>
      </c>
      <c r="DI16" t="s">
        <v>282</v>
      </c>
      <c r="DK16" t="s">
        <v>266</v>
      </c>
      <c r="DL16" t="s">
        <v>266</v>
      </c>
      <c r="DN16" t="s">
        <v>283</v>
      </c>
      <c r="DO16" t="s">
        <v>284</v>
      </c>
      <c r="DP16" t="s">
        <v>283</v>
      </c>
      <c r="DQ16" t="s">
        <v>284</v>
      </c>
      <c r="DR16" t="s">
        <v>283</v>
      </c>
      <c r="DS16" t="s">
        <v>284</v>
      </c>
      <c r="DT16" t="s">
        <v>274</v>
      </c>
      <c r="DU16" t="s">
        <v>274</v>
      </c>
      <c r="DV16" t="s">
        <v>269</v>
      </c>
      <c r="DW16" t="s">
        <v>285</v>
      </c>
      <c r="DX16" t="s">
        <v>269</v>
      </c>
      <c r="DZ16" t="s">
        <v>270</v>
      </c>
      <c r="EA16" t="s">
        <v>286</v>
      </c>
      <c r="EB16" t="s">
        <v>270</v>
      </c>
      <c r="ED16" t="s">
        <v>279</v>
      </c>
      <c r="EE16" t="s">
        <v>287</v>
      </c>
      <c r="EF16" t="s">
        <v>279</v>
      </c>
      <c r="EK16" t="s">
        <v>274</v>
      </c>
      <c r="EL16" t="s">
        <v>274</v>
      </c>
      <c r="EM16" t="s">
        <v>283</v>
      </c>
      <c r="EN16" t="s">
        <v>284</v>
      </c>
      <c r="EO16" t="s">
        <v>284</v>
      </c>
      <c r="ES16" t="s">
        <v>284</v>
      </c>
      <c r="EW16" t="s">
        <v>270</v>
      </c>
      <c r="EX16" t="s">
        <v>270</v>
      </c>
      <c r="EY16" t="s">
        <v>279</v>
      </c>
      <c r="EZ16" t="s">
        <v>279</v>
      </c>
      <c r="FA16" t="s">
        <v>288</v>
      </c>
      <c r="FB16" t="s">
        <v>288</v>
      </c>
      <c r="FD16" t="s">
        <v>275</v>
      </c>
      <c r="FE16" t="s">
        <v>275</v>
      </c>
      <c r="FF16" t="s">
        <v>272</v>
      </c>
      <c r="FG16" t="s">
        <v>272</v>
      </c>
      <c r="FH16" t="s">
        <v>272</v>
      </c>
      <c r="FI16" t="s">
        <v>272</v>
      </c>
      <c r="FJ16" t="s">
        <v>272</v>
      </c>
      <c r="FK16" t="s">
        <v>274</v>
      </c>
      <c r="FL16" t="s">
        <v>274</v>
      </c>
      <c r="FM16" t="s">
        <v>274</v>
      </c>
      <c r="FN16" t="s">
        <v>272</v>
      </c>
      <c r="FO16" t="s">
        <v>270</v>
      </c>
      <c r="FP16" t="s">
        <v>279</v>
      </c>
      <c r="FQ16" t="s">
        <v>274</v>
      </c>
      <c r="FR16" t="s">
        <v>274</v>
      </c>
    </row>
    <row r="17" spans="1:174" x14ac:dyDescent="0.25">
      <c r="A17">
        <v>1</v>
      </c>
      <c r="B17">
        <v>1608217751.5</v>
      </c>
      <c r="C17">
        <v>0</v>
      </c>
      <c r="D17" t="s">
        <v>289</v>
      </c>
      <c r="E17" t="s">
        <v>290</v>
      </c>
      <c r="F17" t="s">
        <v>291</v>
      </c>
      <c r="G17" t="s">
        <v>292</v>
      </c>
      <c r="H17">
        <v>1608217743.5</v>
      </c>
      <c r="I17">
        <f t="shared" ref="I17:I31" si="0">(J17)/1000</f>
        <v>2.9430300202309062E-4</v>
      </c>
      <c r="J17">
        <f t="shared" ref="J17:J31" si="1">1000*CA17*AH17*(BW17-BX17)/(100*BP17*(1000-AH17*BW17))</f>
        <v>0.29430300202309062</v>
      </c>
      <c r="K17">
        <f t="shared" ref="K17:K31" si="2">CA17*AH17*(BV17-BU17*(1000-AH17*BX17)/(1000-AH17*BW17))/(100*BP17)</f>
        <v>2.563969421174408</v>
      </c>
      <c r="L17">
        <f t="shared" ref="L17:L31" si="3">BU17 - IF(AH17&gt;1, K17*BP17*100/(AJ17*CI17), 0)</f>
        <v>401.75461290322602</v>
      </c>
      <c r="M17">
        <f t="shared" ref="M17:M31" si="4">((S17-I17/2)*L17-K17)/(S17+I17/2)</f>
        <v>138.70138765308016</v>
      </c>
      <c r="N17">
        <f t="shared" ref="N17:N31" si="5">M17*(CB17+CC17)/1000</f>
        <v>14.103186994320492</v>
      </c>
      <c r="O17">
        <f t="shared" ref="O17:O31" si="6">(BU17 - IF(AH17&gt;1, K17*BP17*100/(AJ17*CI17), 0))*(CB17+CC17)/1000</f>
        <v>40.850495640150967</v>
      </c>
      <c r="P17">
        <f t="shared" ref="P17:P31" si="7">2/((1/R17-1/Q17)+SIGN(R17)*SQRT((1/R17-1/Q17)*(1/R17-1/Q17) + 4*BQ17/((BQ17+1)*(BQ17+1))*(2*1/R17*1/Q17-1/Q17*1/Q17)))</f>
        <v>1.6120538433408289E-2</v>
      </c>
      <c r="Q17">
        <f t="shared" ref="Q17:Q31" si="8">IF(LEFT(BR17,1)&lt;&gt;"0",IF(LEFT(BR17,1)="1",3,BS17),$D$5+$E$5*(CI17*CB17/($K$5*1000))+$F$5*(CI17*CB17/($K$5*1000))*MAX(MIN(BP17,$J$5),$I$5)*MAX(MIN(BP17,$J$5),$I$5)+$G$5*MAX(MIN(BP17,$J$5),$I$5)*(CI17*CB17/($K$5*1000))+$H$5*(CI17*CB17/($K$5*1000))*(CI17*CB17/($K$5*1000)))</f>
        <v>2.9581164661664241</v>
      </c>
      <c r="R17">
        <f t="shared" ref="R17:R31" si="9">I17*(1000-(1000*0.61365*EXP(17.502*V17/(240.97+V17))/(CB17+CC17)+BW17)/2)/(1000*0.61365*EXP(17.502*V17/(240.97+V17))/(CB17+CC17)-BW17)</f>
        <v>1.6071891684693612E-2</v>
      </c>
      <c r="S17">
        <f t="shared" ref="S17:S31" si="10">1/((BQ17+1)/(P17/1.6)+1/(Q17/1.37)) + BQ17/((BQ17+1)/(P17/1.6) + BQ17/(Q17/1.37))</f>
        <v>1.0049290710551738E-2</v>
      </c>
      <c r="T17">
        <f t="shared" ref="T17:T31" si="11">(BM17*BO17)</f>
        <v>231.29209971994752</v>
      </c>
      <c r="U17">
        <f t="shared" ref="U17:U31" si="12">(CD17+(T17+2*0.95*0.0000000567*(((CD17+$B$7)+273)^4-(CD17+273)^4)-44100*I17)/(1.84*29.3*Q17+8*0.95*0.0000000567*(CD17+273)^3))</f>
        <v>29.285974723869334</v>
      </c>
      <c r="V17">
        <f t="shared" ref="V17:V31" si="13">($C$7*CE17+$D$7*CF17+$E$7*U17)</f>
        <v>29.516332258064502</v>
      </c>
      <c r="W17">
        <f t="shared" ref="W17:W31" si="14">0.61365*EXP(17.502*V17/(240.97+V17))</f>
        <v>4.1435113444342839</v>
      </c>
      <c r="X17">
        <f t="shared" ref="X17:X31" si="15">(Y17/Z17*100)</f>
        <v>61.648100189075606</v>
      </c>
      <c r="Y17">
        <f t="shared" ref="Y17:Y31" si="16">BW17*(CB17+CC17)/1000</f>
        <v>2.3409485066446618</v>
      </c>
      <c r="Z17">
        <f t="shared" ref="Z17:Z31" si="17">0.61365*EXP(17.502*CD17/(240.97+CD17))</f>
        <v>3.7972759897952075</v>
      </c>
      <c r="AA17">
        <f t="shared" ref="AA17:AA31" si="18">(W17-BW17*(CB17+CC17)/1000)</f>
        <v>1.8025628377896221</v>
      </c>
      <c r="AB17">
        <f t="shared" ref="AB17:AB31" si="19">(-I17*44100)</f>
        <v>-12.978762389218296</v>
      </c>
      <c r="AC17">
        <f t="shared" ref="AC17:AC31" si="20">2*29.3*Q17*0.92*(CD17-V17)</f>
        <v>-240.06579676859695</v>
      </c>
      <c r="AD17">
        <f t="shared" ref="AD17:AD31" si="21">2*0.95*0.0000000567*(((CD17+$B$7)+273)^4-(V17+273)^4)</f>
        <v>-17.825010410660834</v>
      </c>
      <c r="AE17">
        <f t="shared" ref="AE17:AE31" si="22">T17+AD17+AB17+AC17</f>
        <v>-39.57746984852858</v>
      </c>
      <c r="AF17">
        <v>0</v>
      </c>
      <c r="AG17">
        <v>0</v>
      </c>
      <c r="AH17">
        <f t="shared" ref="AH17:AH31" si="23">IF(AF17*$H$13&gt;=AJ17,1,(AJ17/(AJ17-AF17*$H$13)))</f>
        <v>1</v>
      </c>
      <c r="AI17">
        <f t="shared" ref="AI17:AI31" si="24">(AH17-1)*100</f>
        <v>0</v>
      </c>
      <c r="AJ17">
        <f t="shared" ref="AJ17:AJ31" si="25">MAX(0,($B$13+$C$13*CI17)/(1+$D$13*CI17)*CB17/(CD17+273)*$E$13)</f>
        <v>53561.331670980813</v>
      </c>
      <c r="AK17" t="s">
        <v>293</v>
      </c>
      <c r="AL17">
        <v>0</v>
      </c>
      <c r="AM17">
        <v>0</v>
      </c>
      <c r="AN17">
        <v>0</v>
      </c>
      <c r="AO17" t="e">
        <f t="shared" ref="AO17:AO31" si="26">1-AM17/AN17</f>
        <v>#DIV/0!</v>
      </c>
      <c r="AP17">
        <v>-1</v>
      </c>
      <c r="AQ17" t="s">
        <v>294</v>
      </c>
      <c r="AR17">
        <v>15336</v>
      </c>
      <c r="AS17">
        <v>804.58375999999998</v>
      </c>
      <c r="AT17">
        <v>905.59</v>
      </c>
      <c r="AU17">
        <f t="shared" ref="AU17:AU31" si="27">1-AS17/AT17</f>
        <v>0.11153639064035603</v>
      </c>
      <c r="AV17">
        <v>0.5</v>
      </c>
      <c r="AW17">
        <f t="shared" ref="AW17:AW31" si="28">BM17</f>
        <v>1180.1897415613321</v>
      </c>
      <c r="AX17">
        <f t="shared" ref="AX17:AX31" si="29">K17</f>
        <v>2.563969421174408</v>
      </c>
      <c r="AY17">
        <f t="shared" ref="AY17:AY31" si="30">AU17*AV17*AW17</f>
        <v>65.817052022262786</v>
      </c>
      <c r="AZ17">
        <f t="shared" ref="AZ17:AZ31" si="31">(AX17-AP17)/AW17</f>
        <v>3.0198274867729779E-3</v>
      </c>
      <c r="BA17">
        <f t="shared" ref="BA17:BA31" si="32">(AN17-AT17)/AT17</f>
        <v>-1</v>
      </c>
      <c r="BB17" t="s">
        <v>295</v>
      </c>
      <c r="BC17">
        <v>804.58375999999998</v>
      </c>
      <c r="BD17">
        <v>611.42999999999995</v>
      </c>
      <c r="BE17">
        <f t="shared" ref="BE17:BE31" si="33">1-BD17/AT17</f>
        <v>0.32482690842434225</v>
      </c>
      <c r="BF17">
        <f t="shared" ref="BF17:BF31" si="34">(AT17-BC17)/(AT17-BD17)</f>
        <v>0.34337177046505307</v>
      </c>
      <c r="BG17">
        <f t="shared" ref="BG17:BG31" si="35">(AN17-AT17)/(AN17-BD17)</f>
        <v>1.4811016796689729</v>
      </c>
      <c r="BH17">
        <f t="shared" ref="BH17:BH31" si="36">(AT17-BC17)/(AT17-AM17)</f>
        <v>0.11153639064035606</v>
      </c>
      <c r="BI17" t="e">
        <f t="shared" ref="BI17:BI31" si="37">(AN17-AT17)/(AN17-AM17)</f>
        <v>#DIV/0!</v>
      </c>
      <c r="BJ17">
        <f t="shared" ref="BJ17:BJ31" si="38">(BF17*BD17/BC17)</f>
        <v>0.26093964612888459</v>
      </c>
      <c r="BK17">
        <f t="shared" ref="BK17:BK31" si="39">(1-BJ17)</f>
        <v>0.73906035387111535</v>
      </c>
      <c r="BL17">
        <f t="shared" ref="BL17:BL31" si="40">$B$11*CJ17+$C$11*CK17+$F$11*CL17*(1-CO17)</f>
        <v>1400.00548387097</v>
      </c>
      <c r="BM17">
        <f t="shared" ref="BM17:BM31" si="41">BL17*BN17</f>
        <v>1180.1897415613321</v>
      </c>
      <c r="BN17">
        <f t="shared" ref="BN17:BN31" si="42">($B$11*$D$9+$C$11*$D$9+$F$11*((CY17+CQ17)/MAX(CY17+CQ17+CZ17, 0.1)*$I$9+CZ17/MAX(CY17+CQ17+CZ17, 0.1)*$J$9))/($B$11+$C$11+$F$11)</f>
        <v>0.84298937051171086</v>
      </c>
      <c r="BO17">
        <f t="shared" ref="BO17:BO31" si="43">($B$11*$K$9+$C$11*$K$9+$F$11*((CY17+CQ17)/MAX(CY17+CQ17+CZ17, 0.1)*$P$9+CZ17/MAX(CY17+CQ17+CZ17, 0.1)*$Q$9))/($B$11+$C$11+$F$11)</f>
        <v>0.19597874102342189</v>
      </c>
      <c r="BP17">
        <v>6</v>
      </c>
      <c r="BQ17">
        <v>0.5</v>
      </c>
      <c r="BR17" t="s">
        <v>296</v>
      </c>
      <c r="BS17">
        <v>2</v>
      </c>
      <c r="BT17">
        <v>1608217743.5</v>
      </c>
      <c r="BU17">
        <v>401.75461290322602</v>
      </c>
      <c r="BV17">
        <v>404.97322580645198</v>
      </c>
      <c r="BW17">
        <v>23.022654838709698</v>
      </c>
      <c r="BX17">
        <v>22.677625806451601</v>
      </c>
      <c r="BY17">
        <v>401.89603225806502</v>
      </c>
      <c r="BZ17">
        <v>22.6797838709677</v>
      </c>
      <c r="CA17">
        <v>500.005516129032</v>
      </c>
      <c r="CB17">
        <v>101.58022580645201</v>
      </c>
      <c r="CC17">
        <v>9.9989748387096802E-2</v>
      </c>
      <c r="CD17">
        <v>28.011009677419398</v>
      </c>
      <c r="CE17">
        <v>29.516332258064502</v>
      </c>
      <c r="CF17">
        <v>999.9</v>
      </c>
      <c r="CG17">
        <v>0</v>
      </c>
      <c r="CH17">
        <v>0</v>
      </c>
      <c r="CI17">
        <v>10005.6461290323</v>
      </c>
      <c r="CJ17">
        <v>0</v>
      </c>
      <c r="CK17">
        <v>343.660741935484</v>
      </c>
      <c r="CL17">
        <v>1400.00548387097</v>
      </c>
      <c r="CM17">
        <v>0.89999745161290301</v>
      </c>
      <c r="CN17">
        <v>0.100002448387097</v>
      </c>
      <c r="CO17">
        <v>0</v>
      </c>
      <c r="CP17">
        <v>804.72170967741897</v>
      </c>
      <c r="CQ17">
        <v>4.9994800000000001</v>
      </c>
      <c r="CR17">
        <v>11398.3064516129</v>
      </c>
      <c r="CS17">
        <v>11417.6161290323</v>
      </c>
      <c r="CT17">
        <v>47.707322580645098</v>
      </c>
      <c r="CU17">
        <v>49.28</v>
      </c>
      <c r="CV17">
        <v>48.628806451612903</v>
      </c>
      <c r="CW17">
        <v>49.0783225806451</v>
      </c>
      <c r="CX17">
        <v>49.489645161290298</v>
      </c>
      <c r="CY17">
        <v>1255.5016129032299</v>
      </c>
      <c r="CZ17">
        <v>139.504516129032</v>
      </c>
      <c r="DA17">
        <v>0</v>
      </c>
      <c r="DB17">
        <v>1608217750.2</v>
      </c>
      <c r="DC17">
        <v>0</v>
      </c>
      <c r="DD17">
        <v>804.58375999999998</v>
      </c>
      <c r="DE17">
        <v>-13.534153845982001</v>
      </c>
      <c r="DF17">
        <v>-173.80000016321199</v>
      </c>
      <c r="DG17">
        <v>11396.204</v>
      </c>
      <c r="DH17">
        <v>15</v>
      </c>
      <c r="DI17">
        <v>1608217191.5999999</v>
      </c>
      <c r="DJ17" t="s">
        <v>297</v>
      </c>
      <c r="DK17">
        <v>1608217191.5999999</v>
      </c>
      <c r="DL17">
        <v>1608217183.5999999</v>
      </c>
      <c r="DM17">
        <v>1</v>
      </c>
      <c r="DN17">
        <v>-1.0349999999999999</v>
      </c>
      <c r="DO17">
        <v>-4.2000000000000003E-2</v>
      </c>
      <c r="DP17">
        <v>-1.27</v>
      </c>
      <c r="DQ17">
        <v>0.313</v>
      </c>
      <c r="DR17">
        <v>1416</v>
      </c>
      <c r="DS17">
        <v>22</v>
      </c>
      <c r="DT17">
        <v>0.11</v>
      </c>
      <c r="DU17">
        <v>0.15</v>
      </c>
      <c r="DV17">
        <v>2.5536761167463098</v>
      </c>
      <c r="DW17">
        <v>2.52912915325444</v>
      </c>
      <c r="DX17">
        <v>0.18287828007415899</v>
      </c>
      <c r="DY17">
        <v>0</v>
      </c>
      <c r="DZ17">
        <v>-3.2186083870967699</v>
      </c>
      <c r="EA17">
        <v>-3.03548516129031</v>
      </c>
      <c r="EB17">
        <v>0.22672926056019499</v>
      </c>
      <c r="EC17">
        <v>0</v>
      </c>
      <c r="ED17">
        <v>0.34503509677419397</v>
      </c>
      <c r="EE17">
        <v>2.6053354838709401E-2</v>
      </c>
      <c r="EF17">
        <v>4.8384652882369102E-3</v>
      </c>
      <c r="EG17">
        <v>1</v>
      </c>
      <c r="EH17">
        <v>1</v>
      </c>
      <c r="EI17">
        <v>3</v>
      </c>
      <c r="EJ17" t="s">
        <v>298</v>
      </c>
      <c r="EK17">
        <v>100</v>
      </c>
      <c r="EL17">
        <v>100</v>
      </c>
      <c r="EM17">
        <v>-0.14099999999999999</v>
      </c>
      <c r="EN17">
        <v>0.34339999999999998</v>
      </c>
      <c r="EO17">
        <v>2.7535289914907599E-2</v>
      </c>
      <c r="EP17">
        <v>-1.6043650578588901E-5</v>
      </c>
      <c r="EQ17">
        <v>-1.15305589960158E-6</v>
      </c>
      <c r="ER17">
        <v>3.6581349982770798E-10</v>
      </c>
      <c r="ES17">
        <v>-0.12904677867841699</v>
      </c>
      <c r="ET17">
        <v>-1.48585495900011E-2</v>
      </c>
      <c r="EU17">
        <v>2.0620247853856302E-3</v>
      </c>
      <c r="EV17">
        <v>-2.1578943166311499E-5</v>
      </c>
      <c r="EW17">
        <v>18</v>
      </c>
      <c r="EX17">
        <v>2225</v>
      </c>
      <c r="EY17">
        <v>1</v>
      </c>
      <c r="EZ17">
        <v>25</v>
      </c>
      <c r="FA17">
        <v>9.3000000000000007</v>
      </c>
      <c r="FB17">
        <v>9.5</v>
      </c>
      <c r="FC17">
        <v>2</v>
      </c>
      <c r="FD17">
        <v>508.63299999999998</v>
      </c>
      <c r="FE17">
        <v>514.64099999999996</v>
      </c>
      <c r="FF17">
        <v>23.2271</v>
      </c>
      <c r="FG17">
        <v>34.404200000000003</v>
      </c>
      <c r="FH17">
        <v>30.000499999999999</v>
      </c>
      <c r="FI17">
        <v>34.254399999999997</v>
      </c>
      <c r="FJ17">
        <v>34.261699999999998</v>
      </c>
      <c r="FK17">
        <v>18.921500000000002</v>
      </c>
      <c r="FL17">
        <v>28.2699</v>
      </c>
      <c r="FM17">
        <v>91.773200000000003</v>
      </c>
      <c r="FN17">
        <v>23.225100000000001</v>
      </c>
      <c r="FO17">
        <v>404.41800000000001</v>
      </c>
      <c r="FP17">
        <v>22.605899999999998</v>
      </c>
      <c r="FQ17">
        <v>97.487899999999996</v>
      </c>
      <c r="FR17">
        <v>102.026</v>
      </c>
    </row>
    <row r="18" spans="1:174" x14ac:dyDescent="0.25">
      <c r="A18">
        <v>2</v>
      </c>
      <c r="B18">
        <v>1608217872</v>
      </c>
      <c r="C18">
        <v>120.5</v>
      </c>
      <c r="D18" t="s">
        <v>299</v>
      </c>
      <c r="E18" t="s">
        <v>300</v>
      </c>
      <c r="F18" t="s">
        <v>291</v>
      </c>
      <c r="G18" t="s">
        <v>292</v>
      </c>
      <c r="H18">
        <v>1608217864</v>
      </c>
      <c r="I18">
        <f t="shared" si="0"/>
        <v>3.9885081348496197E-4</v>
      </c>
      <c r="J18">
        <f t="shared" si="1"/>
        <v>0.39885081348496199</v>
      </c>
      <c r="K18">
        <f t="shared" si="2"/>
        <v>-0.44560701338870273</v>
      </c>
      <c r="L18">
        <f t="shared" si="3"/>
        <v>49.100216129032297</v>
      </c>
      <c r="M18">
        <f t="shared" si="4"/>
        <v>79.814424613754795</v>
      </c>
      <c r="N18">
        <f t="shared" si="5"/>
        <v>8.1162140727817285</v>
      </c>
      <c r="O18">
        <f t="shared" si="6"/>
        <v>4.9929303763269823</v>
      </c>
      <c r="P18">
        <f t="shared" si="7"/>
        <v>2.1951040535490726E-2</v>
      </c>
      <c r="Q18">
        <f t="shared" si="8"/>
        <v>2.9569916937726655</v>
      </c>
      <c r="R18">
        <f t="shared" si="9"/>
        <v>2.186091290430001E-2</v>
      </c>
      <c r="S18">
        <f t="shared" si="10"/>
        <v>1.367113721756406E-2</v>
      </c>
      <c r="T18">
        <f t="shared" si="11"/>
        <v>231.29041330640788</v>
      </c>
      <c r="U18">
        <f t="shared" si="12"/>
        <v>29.233686945425564</v>
      </c>
      <c r="V18">
        <f t="shared" si="13"/>
        <v>29.490570967741899</v>
      </c>
      <c r="W18">
        <f t="shared" si="14"/>
        <v>4.137362194811165</v>
      </c>
      <c r="X18">
        <f t="shared" si="15"/>
        <v>61.746572999744487</v>
      </c>
      <c r="Y18">
        <f t="shared" si="16"/>
        <v>2.3411616597435918</v>
      </c>
      <c r="Z18">
        <f t="shared" si="17"/>
        <v>3.7915653387812789</v>
      </c>
      <c r="AA18">
        <f t="shared" si="18"/>
        <v>1.7962005350675732</v>
      </c>
      <c r="AB18">
        <f t="shared" si="19"/>
        <v>-17.589320874686823</v>
      </c>
      <c r="AC18">
        <f t="shared" si="20"/>
        <v>-239.98325816115138</v>
      </c>
      <c r="AD18">
        <f t="shared" si="21"/>
        <v>-17.821090050866733</v>
      </c>
      <c r="AE18">
        <f t="shared" si="22"/>
        <v>-44.103255780297047</v>
      </c>
      <c r="AF18">
        <v>0</v>
      </c>
      <c r="AG18">
        <v>0</v>
      </c>
      <c r="AH18">
        <f t="shared" si="23"/>
        <v>1</v>
      </c>
      <c r="AI18">
        <f t="shared" si="24"/>
        <v>0</v>
      </c>
      <c r="AJ18">
        <f t="shared" si="25"/>
        <v>53533.337573542332</v>
      </c>
      <c r="AK18" t="s">
        <v>293</v>
      </c>
      <c r="AL18">
        <v>0</v>
      </c>
      <c r="AM18">
        <v>0</v>
      </c>
      <c r="AN18">
        <v>0</v>
      </c>
      <c r="AO18" t="e">
        <f t="shared" si="26"/>
        <v>#DIV/0!</v>
      </c>
      <c r="AP18">
        <v>-1</v>
      </c>
      <c r="AQ18" t="s">
        <v>301</v>
      </c>
      <c r="AR18">
        <v>15333.5</v>
      </c>
      <c r="AS18">
        <v>780.48587999999995</v>
      </c>
      <c r="AT18">
        <v>851.57</v>
      </c>
      <c r="AU18">
        <f t="shared" si="27"/>
        <v>8.3474194722688799E-2</v>
      </c>
      <c r="AV18">
        <v>0.5</v>
      </c>
      <c r="AW18">
        <f t="shared" si="28"/>
        <v>1180.1815370383238</v>
      </c>
      <c r="AX18">
        <f t="shared" si="29"/>
        <v>-0.44560701338870273</v>
      </c>
      <c r="AY18">
        <f t="shared" si="30"/>
        <v>49.2573517154296</v>
      </c>
      <c r="AZ18">
        <f t="shared" si="31"/>
        <v>4.6975229590741737E-4</v>
      </c>
      <c r="BA18">
        <f t="shared" si="32"/>
        <v>-1</v>
      </c>
      <c r="BB18" t="s">
        <v>302</v>
      </c>
      <c r="BC18">
        <v>780.48587999999995</v>
      </c>
      <c r="BD18">
        <v>599.42999999999995</v>
      </c>
      <c r="BE18">
        <f t="shared" si="33"/>
        <v>0.29608840142325366</v>
      </c>
      <c r="BF18">
        <f t="shared" si="34"/>
        <v>0.28192321726025255</v>
      </c>
      <c r="BG18">
        <f t="shared" si="35"/>
        <v>1.4206329346212236</v>
      </c>
      <c r="BH18">
        <f t="shared" si="36"/>
        <v>8.3474194722688785E-2</v>
      </c>
      <c r="BI18" t="e">
        <f t="shared" si="37"/>
        <v>#DIV/0!</v>
      </c>
      <c r="BJ18">
        <f t="shared" si="38"/>
        <v>0.21652311521934667</v>
      </c>
      <c r="BK18">
        <f t="shared" si="39"/>
        <v>0.78347688478065336</v>
      </c>
      <c r="BL18">
        <f t="shared" si="40"/>
        <v>1399.99580645161</v>
      </c>
      <c r="BM18">
        <f t="shared" si="41"/>
        <v>1180.1815370383238</v>
      </c>
      <c r="BN18">
        <f t="shared" si="42"/>
        <v>0.84298933725350134</v>
      </c>
      <c r="BO18">
        <f t="shared" si="43"/>
        <v>0.19597867450700276</v>
      </c>
      <c r="BP18">
        <v>6</v>
      </c>
      <c r="BQ18">
        <v>0.5</v>
      </c>
      <c r="BR18" t="s">
        <v>296</v>
      </c>
      <c r="BS18">
        <v>2</v>
      </c>
      <c r="BT18">
        <v>1608217864</v>
      </c>
      <c r="BU18">
        <v>49.100216129032297</v>
      </c>
      <c r="BV18">
        <v>48.588993548387101</v>
      </c>
      <c r="BW18">
        <v>23.022861290322599</v>
      </c>
      <c r="BX18">
        <v>22.555264516129</v>
      </c>
      <c r="BY18">
        <v>48.762003225806502</v>
      </c>
      <c r="BZ18">
        <v>22.686938709677399</v>
      </c>
      <c r="CA18">
        <v>500.00532258064499</v>
      </c>
      <c r="CB18">
        <v>101.58854838709701</v>
      </c>
      <c r="CC18">
        <v>0.1000137</v>
      </c>
      <c r="CD18">
        <v>27.985193548387102</v>
      </c>
      <c r="CE18">
        <v>29.490570967741899</v>
      </c>
      <c r="CF18">
        <v>999.9</v>
      </c>
      <c r="CG18">
        <v>0</v>
      </c>
      <c r="CH18">
        <v>0</v>
      </c>
      <c r="CI18">
        <v>9998.4451612903194</v>
      </c>
      <c r="CJ18">
        <v>0</v>
      </c>
      <c r="CK18">
        <v>341.49354838709701</v>
      </c>
      <c r="CL18">
        <v>1399.99580645161</v>
      </c>
      <c r="CM18">
        <v>0.89999745161290301</v>
      </c>
      <c r="CN18">
        <v>0.10000263225806399</v>
      </c>
      <c r="CO18">
        <v>0</v>
      </c>
      <c r="CP18">
        <v>780.53467741935503</v>
      </c>
      <c r="CQ18">
        <v>4.9994800000000001</v>
      </c>
      <c r="CR18">
        <v>11061.9032258064</v>
      </c>
      <c r="CS18">
        <v>11417.538709677399</v>
      </c>
      <c r="CT18">
        <v>48.054064516129003</v>
      </c>
      <c r="CU18">
        <v>49.561999999999998</v>
      </c>
      <c r="CV18">
        <v>48.991870967741903</v>
      </c>
      <c r="CW18">
        <v>49.3241935483871</v>
      </c>
      <c r="CX18">
        <v>49.806161290322599</v>
      </c>
      <c r="CY18">
        <v>1255.4938709677399</v>
      </c>
      <c r="CZ18">
        <v>139.50193548387099</v>
      </c>
      <c r="DA18">
        <v>0</v>
      </c>
      <c r="DB18">
        <v>119.90000009536701</v>
      </c>
      <c r="DC18">
        <v>0</v>
      </c>
      <c r="DD18">
        <v>780.48587999999995</v>
      </c>
      <c r="DE18">
        <v>-2.81284615190404</v>
      </c>
      <c r="DF18">
        <v>-77.507692187515801</v>
      </c>
      <c r="DG18">
        <v>11060.708000000001</v>
      </c>
      <c r="DH18">
        <v>15</v>
      </c>
      <c r="DI18">
        <v>1608217820.5</v>
      </c>
      <c r="DJ18" t="s">
        <v>303</v>
      </c>
      <c r="DK18">
        <v>1608217820.5</v>
      </c>
      <c r="DL18">
        <v>1608217820.5</v>
      </c>
      <c r="DM18">
        <v>2</v>
      </c>
      <c r="DN18">
        <v>0.314</v>
      </c>
      <c r="DO18">
        <v>-7.0000000000000001E-3</v>
      </c>
      <c r="DP18">
        <v>0.33900000000000002</v>
      </c>
      <c r="DQ18">
        <v>0.312</v>
      </c>
      <c r="DR18">
        <v>44</v>
      </c>
      <c r="DS18">
        <v>22</v>
      </c>
      <c r="DT18">
        <v>0.22</v>
      </c>
      <c r="DU18">
        <v>0.16</v>
      </c>
      <c r="DV18">
        <v>-0.43449401681907002</v>
      </c>
      <c r="DW18">
        <v>-0.80143032592900598</v>
      </c>
      <c r="DX18">
        <v>6.1519418350769697E-2</v>
      </c>
      <c r="DY18">
        <v>0</v>
      </c>
      <c r="DZ18">
        <v>0.50435858064516104</v>
      </c>
      <c r="EA18">
        <v>0.93343974193548396</v>
      </c>
      <c r="EB18">
        <v>7.1911376086785495E-2</v>
      </c>
      <c r="EC18">
        <v>0</v>
      </c>
      <c r="ED18">
        <v>0.46541629032258103</v>
      </c>
      <c r="EE18">
        <v>0.34675122580645101</v>
      </c>
      <c r="EF18">
        <v>2.7393508741557299E-2</v>
      </c>
      <c r="EG18">
        <v>0</v>
      </c>
      <c r="EH18">
        <v>0</v>
      </c>
      <c r="EI18">
        <v>3</v>
      </c>
      <c r="EJ18" t="s">
        <v>304</v>
      </c>
      <c r="EK18">
        <v>100</v>
      </c>
      <c r="EL18">
        <v>100</v>
      </c>
      <c r="EM18">
        <v>0.33800000000000002</v>
      </c>
      <c r="EN18">
        <v>0.3362</v>
      </c>
      <c r="EO18">
        <v>0.341701772931089</v>
      </c>
      <c r="EP18">
        <v>-1.6043650578588901E-5</v>
      </c>
      <c r="EQ18">
        <v>-1.15305589960158E-6</v>
      </c>
      <c r="ER18">
        <v>3.6581349982770798E-10</v>
      </c>
      <c r="ES18">
        <v>-0.136343746755866</v>
      </c>
      <c r="ET18">
        <v>-1.48585495900011E-2</v>
      </c>
      <c r="EU18">
        <v>2.0620247853856302E-3</v>
      </c>
      <c r="EV18">
        <v>-2.1578943166311499E-5</v>
      </c>
      <c r="EW18">
        <v>18</v>
      </c>
      <c r="EX18">
        <v>2225</v>
      </c>
      <c r="EY18">
        <v>1</v>
      </c>
      <c r="EZ18">
        <v>25</v>
      </c>
      <c r="FA18">
        <v>0.9</v>
      </c>
      <c r="FB18">
        <v>0.9</v>
      </c>
      <c r="FC18">
        <v>2</v>
      </c>
      <c r="FD18">
        <v>509.19499999999999</v>
      </c>
      <c r="FE18">
        <v>511.76600000000002</v>
      </c>
      <c r="FF18">
        <v>23.305199999999999</v>
      </c>
      <c r="FG18">
        <v>34.514000000000003</v>
      </c>
      <c r="FH18">
        <v>30.000499999999999</v>
      </c>
      <c r="FI18">
        <v>34.39</v>
      </c>
      <c r="FJ18">
        <v>34.400500000000001</v>
      </c>
      <c r="FK18">
        <v>5.02088</v>
      </c>
      <c r="FL18">
        <v>29.316500000000001</v>
      </c>
      <c r="FM18">
        <v>89.526799999999994</v>
      </c>
      <c r="FN18">
        <v>23.313300000000002</v>
      </c>
      <c r="FO18">
        <v>48.968499999999999</v>
      </c>
      <c r="FP18">
        <v>22.5029</v>
      </c>
      <c r="FQ18">
        <v>97.479500000000002</v>
      </c>
      <c r="FR18">
        <v>101.999</v>
      </c>
    </row>
    <row r="19" spans="1:174" x14ac:dyDescent="0.25">
      <c r="A19">
        <v>3</v>
      </c>
      <c r="B19">
        <v>1608217948</v>
      </c>
      <c r="C19">
        <v>196.5</v>
      </c>
      <c r="D19" t="s">
        <v>305</v>
      </c>
      <c r="E19" t="s">
        <v>306</v>
      </c>
      <c r="F19" t="s">
        <v>291</v>
      </c>
      <c r="G19" t="s">
        <v>292</v>
      </c>
      <c r="H19">
        <v>1608217940.25</v>
      </c>
      <c r="I19">
        <f t="shared" si="0"/>
        <v>3.6380044435976503E-4</v>
      </c>
      <c r="J19">
        <f t="shared" si="1"/>
        <v>0.36380044435976505</v>
      </c>
      <c r="K19">
        <f t="shared" si="2"/>
        <v>2.9055993189689502E-2</v>
      </c>
      <c r="L19">
        <f t="shared" si="3"/>
        <v>79.457269999999994</v>
      </c>
      <c r="M19">
        <f t="shared" si="4"/>
        <v>74.847522415230472</v>
      </c>
      <c r="N19">
        <f t="shared" si="5"/>
        <v>7.6113824948957136</v>
      </c>
      <c r="O19">
        <f t="shared" si="6"/>
        <v>8.0801562223406034</v>
      </c>
      <c r="P19">
        <f t="shared" si="7"/>
        <v>1.9890667483889794E-2</v>
      </c>
      <c r="Q19">
        <f t="shared" si="8"/>
        <v>2.9563813967686254</v>
      </c>
      <c r="R19">
        <f t="shared" si="9"/>
        <v>1.9816618951876554E-2</v>
      </c>
      <c r="S19">
        <f t="shared" si="10"/>
        <v>1.2392016734750707E-2</v>
      </c>
      <c r="T19">
        <f t="shared" si="11"/>
        <v>231.29052887488194</v>
      </c>
      <c r="U19">
        <f t="shared" si="12"/>
        <v>29.251075995982685</v>
      </c>
      <c r="V19">
        <f t="shared" si="13"/>
        <v>29.49165</v>
      </c>
      <c r="W19">
        <f t="shared" si="14"/>
        <v>4.1376195971464611</v>
      </c>
      <c r="X19">
        <f t="shared" si="15"/>
        <v>61.425555987297301</v>
      </c>
      <c r="Y19">
        <f t="shared" si="16"/>
        <v>2.3300933323329471</v>
      </c>
      <c r="Z19">
        <f t="shared" si="17"/>
        <v>3.7933614028903646</v>
      </c>
      <c r="AA19">
        <f t="shared" si="18"/>
        <v>1.807526264813514</v>
      </c>
      <c r="AB19">
        <f t="shared" si="19"/>
        <v>-16.043599596265636</v>
      </c>
      <c r="AC19">
        <f t="shared" si="20"/>
        <v>-238.8110100707755</v>
      </c>
      <c r="AD19">
        <f t="shared" si="21"/>
        <v>-17.738510541210921</v>
      </c>
      <c r="AE19">
        <f t="shared" si="22"/>
        <v>-41.302591333370117</v>
      </c>
      <c r="AF19">
        <v>0</v>
      </c>
      <c r="AG19">
        <v>0</v>
      </c>
      <c r="AH19">
        <f t="shared" si="23"/>
        <v>1</v>
      </c>
      <c r="AI19">
        <f t="shared" si="24"/>
        <v>0</v>
      </c>
      <c r="AJ19">
        <f t="shared" si="25"/>
        <v>53514.186836430243</v>
      </c>
      <c r="AK19" t="s">
        <v>293</v>
      </c>
      <c r="AL19">
        <v>0</v>
      </c>
      <c r="AM19">
        <v>0</v>
      </c>
      <c r="AN19">
        <v>0</v>
      </c>
      <c r="AO19" t="e">
        <f t="shared" si="26"/>
        <v>#DIV/0!</v>
      </c>
      <c r="AP19">
        <v>-1</v>
      </c>
      <c r="AQ19" t="s">
        <v>307</v>
      </c>
      <c r="AR19">
        <v>15332.2</v>
      </c>
      <c r="AS19">
        <v>774.19931999999994</v>
      </c>
      <c r="AT19">
        <v>840.99</v>
      </c>
      <c r="AU19">
        <f t="shared" si="27"/>
        <v>7.9419113188028523E-2</v>
      </c>
      <c r="AV19">
        <v>0.5</v>
      </c>
      <c r="AW19">
        <f t="shared" si="28"/>
        <v>1180.1827515544255</v>
      </c>
      <c r="AX19">
        <f t="shared" si="29"/>
        <v>2.9055993189689502E-2</v>
      </c>
      <c r="AY19">
        <f t="shared" si="30"/>
        <v>46.864533764129931</v>
      </c>
      <c r="AZ19">
        <f t="shared" si="31"/>
        <v>8.7194630817499568E-4</v>
      </c>
      <c r="BA19">
        <f t="shared" si="32"/>
        <v>-1</v>
      </c>
      <c r="BB19" t="s">
        <v>308</v>
      </c>
      <c r="BC19">
        <v>774.19931999999994</v>
      </c>
      <c r="BD19">
        <v>591.88</v>
      </c>
      <c r="BE19">
        <f t="shared" si="33"/>
        <v>0.29621041867323039</v>
      </c>
      <c r="BF19">
        <f t="shared" si="34"/>
        <v>0.26811721729356536</v>
      </c>
      <c r="BG19">
        <f t="shared" si="35"/>
        <v>1.4208792322768129</v>
      </c>
      <c r="BH19">
        <f t="shared" si="36"/>
        <v>7.9419113188028467E-2</v>
      </c>
      <c r="BI19" t="e">
        <f t="shared" si="37"/>
        <v>#DIV/0!</v>
      </c>
      <c r="BJ19">
        <f t="shared" si="38"/>
        <v>0.20497721255001294</v>
      </c>
      <c r="BK19">
        <f t="shared" si="39"/>
        <v>0.79502278744998711</v>
      </c>
      <c r="BL19">
        <f t="shared" si="40"/>
        <v>1399.9973333333301</v>
      </c>
      <c r="BM19">
        <f t="shared" si="41"/>
        <v>1180.1827515544255</v>
      </c>
      <c r="BN19">
        <f t="shared" si="42"/>
        <v>0.84298928537561135</v>
      </c>
      <c r="BO19">
        <f t="shared" si="43"/>
        <v>0.19597857075122294</v>
      </c>
      <c r="BP19">
        <v>6</v>
      </c>
      <c r="BQ19">
        <v>0.5</v>
      </c>
      <c r="BR19" t="s">
        <v>296</v>
      </c>
      <c r="BS19">
        <v>2</v>
      </c>
      <c r="BT19">
        <v>1608217940.25</v>
      </c>
      <c r="BU19">
        <v>79.457269999999994</v>
      </c>
      <c r="BV19">
        <v>79.526823333333297</v>
      </c>
      <c r="BW19">
        <v>22.9132766666667</v>
      </c>
      <c r="BX19">
        <v>22.486730000000001</v>
      </c>
      <c r="BY19">
        <v>79.123869999999997</v>
      </c>
      <c r="BZ19">
        <v>22.582133333333299</v>
      </c>
      <c r="CA19">
        <v>500.0127</v>
      </c>
      <c r="CB19">
        <v>101.59180000000001</v>
      </c>
      <c r="CC19">
        <v>0.100042953333333</v>
      </c>
      <c r="CD19">
        <v>27.993316666666701</v>
      </c>
      <c r="CE19">
        <v>29.49165</v>
      </c>
      <c r="CF19">
        <v>999.9</v>
      </c>
      <c r="CG19">
        <v>0</v>
      </c>
      <c r="CH19">
        <v>0</v>
      </c>
      <c r="CI19">
        <v>9994.6640000000007</v>
      </c>
      <c r="CJ19">
        <v>0</v>
      </c>
      <c r="CK19">
        <v>333.45246666666702</v>
      </c>
      <c r="CL19">
        <v>1399.9973333333301</v>
      </c>
      <c r="CM19">
        <v>0.89999859999999998</v>
      </c>
      <c r="CN19">
        <v>0.100001443333333</v>
      </c>
      <c r="CO19">
        <v>0</v>
      </c>
      <c r="CP19">
        <v>774.21450000000004</v>
      </c>
      <c r="CQ19">
        <v>4.9994800000000001</v>
      </c>
      <c r="CR19">
        <v>10976.143333333301</v>
      </c>
      <c r="CS19">
        <v>11417.5466666667</v>
      </c>
      <c r="CT19">
        <v>48.322499999999998</v>
      </c>
      <c r="CU19">
        <v>49.741599999999998</v>
      </c>
      <c r="CV19">
        <v>49.226833333333303</v>
      </c>
      <c r="CW19">
        <v>49.4936333333333</v>
      </c>
      <c r="CX19">
        <v>50.030999999999999</v>
      </c>
      <c r="CY19">
        <v>1255.4976666666701</v>
      </c>
      <c r="CZ19">
        <v>139.499666666667</v>
      </c>
      <c r="DA19">
        <v>0</v>
      </c>
      <c r="DB19">
        <v>75</v>
      </c>
      <c r="DC19">
        <v>0</v>
      </c>
      <c r="DD19">
        <v>774.19931999999994</v>
      </c>
      <c r="DE19">
        <v>-4.1106153864326904</v>
      </c>
      <c r="DF19">
        <v>-41.499999915365201</v>
      </c>
      <c r="DG19">
        <v>10975.995999999999</v>
      </c>
      <c r="DH19">
        <v>15</v>
      </c>
      <c r="DI19">
        <v>1608217820.5</v>
      </c>
      <c r="DJ19" t="s">
        <v>303</v>
      </c>
      <c r="DK19">
        <v>1608217820.5</v>
      </c>
      <c r="DL19">
        <v>1608217820.5</v>
      </c>
      <c r="DM19">
        <v>2</v>
      </c>
      <c r="DN19">
        <v>0.314</v>
      </c>
      <c r="DO19">
        <v>-7.0000000000000001E-3</v>
      </c>
      <c r="DP19">
        <v>0.33900000000000002</v>
      </c>
      <c r="DQ19">
        <v>0.312</v>
      </c>
      <c r="DR19">
        <v>44</v>
      </c>
      <c r="DS19">
        <v>22</v>
      </c>
      <c r="DT19">
        <v>0.22</v>
      </c>
      <c r="DU19">
        <v>0.16</v>
      </c>
      <c r="DV19">
        <v>2.65839568134997E-2</v>
      </c>
      <c r="DW19">
        <v>-8.6775885449026799E-2</v>
      </c>
      <c r="DX19">
        <v>1.63817439832948E-2</v>
      </c>
      <c r="DY19">
        <v>1</v>
      </c>
      <c r="DZ19">
        <v>-6.8241229032258099E-2</v>
      </c>
      <c r="EA19">
        <v>7.3617420967742098E-2</v>
      </c>
      <c r="EB19">
        <v>2.1478690482086799E-2</v>
      </c>
      <c r="EC19">
        <v>1</v>
      </c>
      <c r="ED19">
        <v>0.42934712903225802</v>
      </c>
      <c r="EE19">
        <v>-0.14413393548387199</v>
      </c>
      <c r="EF19">
        <v>1.8376176529798501E-2</v>
      </c>
      <c r="EG19">
        <v>1</v>
      </c>
      <c r="EH19">
        <v>3</v>
      </c>
      <c r="EI19">
        <v>3</v>
      </c>
      <c r="EJ19" t="s">
        <v>309</v>
      </c>
      <c r="EK19">
        <v>100</v>
      </c>
      <c r="EL19">
        <v>100</v>
      </c>
      <c r="EM19">
        <v>0.33300000000000002</v>
      </c>
      <c r="EN19">
        <v>0.33350000000000002</v>
      </c>
      <c r="EO19">
        <v>0.341701772931089</v>
      </c>
      <c r="EP19">
        <v>-1.6043650578588901E-5</v>
      </c>
      <c r="EQ19">
        <v>-1.15305589960158E-6</v>
      </c>
      <c r="ER19">
        <v>3.6581349982770798E-10</v>
      </c>
      <c r="ES19">
        <v>-0.136343746755866</v>
      </c>
      <c r="ET19">
        <v>-1.48585495900011E-2</v>
      </c>
      <c r="EU19">
        <v>2.0620247853856302E-3</v>
      </c>
      <c r="EV19">
        <v>-2.1578943166311499E-5</v>
      </c>
      <c r="EW19">
        <v>18</v>
      </c>
      <c r="EX19">
        <v>2225</v>
      </c>
      <c r="EY19">
        <v>1</v>
      </c>
      <c r="EZ19">
        <v>25</v>
      </c>
      <c r="FA19">
        <v>2.1</v>
      </c>
      <c r="FB19">
        <v>2.1</v>
      </c>
      <c r="FC19">
        <v>2</v>
      </c>
      <c r="FD19">
        <v>509.39100000000002</v>
      </c>
      <c r="FE19">
        <v>510.85700000000003</v>
      </c>
      <c r="FF19">
        <v>23.196200000000001</v>
      </c>
      <c r="FG19">
        <v>34.570500000000003</v>
      </c>
      <c r="FH19">
        <v>30.000299999999999</v>
      </c>
      <c r="FI19">
        <v>34.460999999999999</v>
      </c>
      <c r="FJ19">
        <v>34.474400000000003</v>
      </c>
      <c r="FK19">
        <v>6.2730699999999997</v>
      </c>
      <c r="FL19">
        <v>29.120899999999999</v>
      </c>
      <c r="FM19">
        <v>87.655100000000004</v>
      </c>
      <c r="FN19">
        <v>23.201000000000001</v>
      </c>
      <c r="FO19">
        <v>79.826899999999995</v>
      </c>
      <c r="FP19">
        <v>22.5367</v>
      </c>
      <c r="FQ19">
        <v>97.474999999999994</v>
      </c>
      <c r="FR19">
        <v>101.98399999999999</v>
      </c>
    </row>
    <row r="20" spans="1:174" x14ac:dyDescent="0.25">
      <c r="A20">
        <v>4</v>
      </c>
      <c r="B20">
        <v>1608218020</v>
      </c>
      <c r="C20">
        <v>268.5</v>
      </c>
      <c r="D20" t="s">
        <v>310</v>
      </c>
      <c r="E20" t="s">
        <v>311</v>
      </c>
      <c r="F20" t="s">
        <v>291</v>
      </c>
      <c r="G20" t="s">
        <v>292</v>
      </c>
      <c r="H20">
        <v>1608218012.25</v>
      </c>
      <c r="I20">
        <f t="shared" si="0"/>
        <v>4.8200446764508971E-4</v>
      </c>
      <c r="J20">
        <f t="shared" si="1"/>
        <v>0.4820044676450897</v>
      </c>
      <c r="K20">
        <f t="shared" si="2"/>
        <v>0.46313527083552714</v>
      </c>
      <c r="L20">
        <f t="shared" si="3"/>
        <v>99.561336666666705</v>
      </c>
      <c r="M20">
        <f t="shared" si="4"/>
        <v>69.003565748789697</v>
      </c>
      <c r="N20">
        <f t="shared" si="5"/>
        <v>7.0172185639745006</v>
      </c>
      <c r="O20">
        <f t="shared" si="6"/>
        <v>10.12474721168598</v>
      </c>
      <c r="P20">
        <f t="shared" si="7"/>
        <v>2.6489191521588632E-2</v>
      </c>
      <c r="Q20">
        <f t="shared" si="8"/>
        <v>2.9557513031607785</v>
      </c>
      <c r="R20">
        <f t="shared" si="9"/>
        <v>2.6358011222575431E-2</v>
      </c>
      <c r="S20">
        <f t="shared" si="10"/>
        <v>1.6485488755563001E-2</v>
      </c>
      <c r="T20">
        <f t="shared" si="11"/>
        <v>231.28654834722465</v>
      </c>
      <c r="U20">
        <f t="shared" si="12"/>
        <v>29.208343458550456</v>
      </c>
      <c r="V20">
        <f t="shared" si="13"/>
        <v>29.456316666666702</v>
      </c>
      <c r="W20">
        <f t="shared" si="14"/>
        <v>4.1291981090969303</v>
      </c>
      <c r="X20">
        <f t="shared" si="15"/>
        <v>61.430728349924038</v>
      </c>
      <c r="Y20">
        <f t="shared" si="16"/>
        <v>2.3285914430724053</v>
      </c>
      <c r="Z20">
        <f t="shared" si="17"/>
        <v>3.7905971581652014</v>
      </c>
      <c r="AA20">
        <f t="shared" si="18"/>
        <v>1.800606666024525</v>
      </c>
      <c r="AB20">
        <f t="shared" si="19"/>
        <v>-21.256397023148455</v>
      </c>
      <c r="AC20">
        <f t="shared" si="20"/>
        <v>-235.12214117795909</v>
      </c>
      <c r="AD20">
        <f t="shared" si="21"/>
        <v>-17.464073207355742</v>
      </c>
      <c r="AE20">
        <f t="shared" si="22"/>
        <v>-42.556063061238632</v>
      </c>
      <c r="AF20">
        <v>0</v>
      </c>
      <c r="AG20">
        <v>0</v>
      </c>
      <c r="AH20">
        <f t="shared" si="23"/>
        <v>1</v>
      </c>
      <c r="AI20">
        <f t="shared" si="24"/>
        <v>0</v>
      </c>
      <c r="AJ20">
        <f t="shared" si="25"/>
        <v>53498.096329544445</v>
      </c>
      <c r="AK20" t="s">
        <v>293</v>
      </c>
      <c r="AL20">
        <v>0</v>
      </c>
      <c r="AM20">
        <v>0</v>
      </c>
      <c r="AN20">
        <v>0</v>
      </c>
      <c r="AO20" t="e">
        <f t="shared" si="26"/>
        <v>#DIV/0!</v>
      </c>
      <c r="AP20">
        <v>-1</v>
      </c>
      <c r="AQ20" t="s">
        <v>312</v>
      </c>
      <c r="AR20">
        <v>15331.2</v>
      </c>
      <c r="AS20">
        <v>769.04100000000005</v>
      </c>
      <c r="AT20">
        <v>833.92</v>
      </c>
      <c r="AU20">
        <f t="shared" si="27"/>
        <v>7.7800028779738906E-2</v>
      </c>
      <c r="AV20">
        <v>0.5</v>
      </c>
      <c r="AW20">
        <f t="shared" si="28"/>
        <v>1180.1625115544223</v>
      </c>
      <c r="AX20">
        <f t="shared" si="29"/>
        <v>0.46313527083552714</v>
      </c>
      <c r="AY20">
        <f t="shared" si="30"/>
        <v>45.908338681851504</v>
      </c>
      <c r="AZ20">
        <f t="shared" si="31"/>
        <v>1.2397744009919399E-3</v>
      </c>
      <c r="BA20">
        <f t="shared" si="32"/>
        <v>-1</v>
      </c>
      <c r="BB20" t="s">
        <v>313</v>
      </c>
      <c r="BC20">
        <v>769.04100000000005</v>
      </c>
      <c r="BD20">
        <v>577.79</v>
      </c>
      <c r="BE20">
        <f t="shared" si="33"/>
        <v>0.30713977359938605</v>
      </c>
      <c r="BF20">
        <f t="shared" si="34"/>
        <v>0.25330496232381955</v>
      </c>
      <c r="BG20">
        <f t="shared" si="35"/>
        <v>1.4432925457346095</v>
      </c>
      <c r="BH20">
        <f t="shared" si="36"/>
        <v>7.7800028779738947E-2</v>
      </c>
      <c r="BI20" t="e">
        <f t="shared" si="37"/>
        <v>#DIV/0!</v>
      </c>
      <c r="BJ20">
        <f t="shared" si="38"/>
        <v>0.19031114619516995</v>
      </c>
      <c r="BK20">
        <f t="shared" si="39"/>
        <v>0.80968885380483002</v>
      </c>
      <c r="BL20">
        <f t="shared" si="40"/>
        <v>1399.9733333333299</v>
      </c>
      <c r="BM20">
        <f t="shared" si="41"/>
        <v>1180.1625115544223</v>
      </c>
      <c r="BN20">
        <f t="shared" si="42"/>
        <v>0.84298927947753188</v>
      </c>
      <c r="BO20">
        <f t="shared" si="43"/>
        <v>0.19597855895506391</v>
      </c>
      <c r="BP20">
        <v>6</v>
      </c>
      <c r="BQ20">
        <v>0.5</v>
      </c>
      <c r="BR20" t="s">
        <v>296</v>
      </c>
      <c r="BS20">
        <v>2</v>
      </c>
      <c r="BT20">
        <v>1608218012.25</v>
      </c>
      <c r="BU20">
        <v>99.561336666666705</v>
      </c>
      <c r="BV20">
        <v>100.17466666666699</v>
      </c>
      <c r="BW20">
        <v>22.898119999999999</v>
      </c>
      <c r="BX20">
        <v>22.332976666666699</v>
      </c>
      <c r="BY20">
        <v>99.232230000000001</v>
      </c>
      <c r="BZ20">
        <v>22.567616666666702</v>
      </c>
      <c r="CA20">
        <v>500.01560000000001</v>
      </c>
      <c r="CB20">
        <v>101.593533333333</v>
      </c>
      <c r="CC20">
        <v>0.10003116333333301</v>
      </c>
      <c r="CD20">
        <v>27.980813333333298</v>
      </c>
      <c r="CE20">
        <v>29.456316666666702</v>
      </c>
      <c r="CF20">
        <v>999.9</v>
      </c>
      <c r="CG20">
        <v>0</v>
      </c>
      <c r="CH20">
        <v>0</v>
      </c>
      <c r="CI20">
        <v>9990.9210000000003</v>
      </c>
      <c r="CJ20">
        <v>0</v>
      </c>
      <c r="CK20">
        <v>319.73826666666702</v>
      </c>
      <c r="CL20">
        <v>1399.9733333333299</v>
      </c>
      <c r="CM20">
        <v>0.90000053333333296</v>
      </c>
      <c r="CN20">
        <v>9.999943E-2</v>
      </c>
      <c r="CO20">
        <v>0</v>
      </c>
      <c r="CP20">
        <v>769.10243333333403</v>
      </c>
      <c r="CQ20">
        <v>4.9994800000000001</v>
      </c>
      <c r="CR20">
        <v>10905.68</v>
      </c>
      <c r="CS20">
        <v>11417.36</v>
      </c>
      <c r="CT20">
        <v>48.533066666666699</v>
      </c>
      <c r="CU20">
        <v>49.875</v>
      </c>
      <c r="CV20">
        <v>49.4371333333333</v>
      </c>
      <c r="CW20">
        <v>49.6415333333333</v>
      </c>
      <c r="CX20">
        <v>50.233133333333299</v>
      </c>
      <c r="CY20">
        <v>1255.4763333333301</v>
      </c>
      <c r="CZ20">
        <v>139.49700000000001</v>
      </c>
      <c r="DA20">
        <v>0</v>
      </c>
      <c r="DB20">
        <v>71.5</v>
      </c>
      <c r="DC20">
        <v>0</v>
      </c>
      <c r="DD20">
        <v>769.04100000000005</v>
      </c>
      <c r="DE20">
        <v>-4.6056752174033901</v>
      </c>
      <c r="DF20">
        <v>-55.6068375535488</v>
      </c>
      <c r="DG20">
        <v>10905.3884615385</v>
      </c>
      <c r="DH20">
        <v>15</v>
      </c>
      <c r="DI20">
        <v>1608217820.5</v>
      </c>
      <c r="DJ20" t="s">
        <v>303</v>
      </c>
      <c r="DK20">
        <v>1608217820.5</v>
      </c>
      <c r="DL20">
        <v>1608217820.5</v>
      </c>
      <c r="DM20">
        <v>2</v>
      </c>
      <c r="DN20">
        <v>0.314</v>
      </c>
      <c r="DO20">
        <v>-7.0000000000000001E-3</v>
      </c>
      <c r="DP20">
        <v>0.33900000000000002</v>
      </c>
      <c r="DQ20">
        <v>0.312</v>
      </c>
      <c r="DR20">
        <v>44</v>
      </c>
      <c r="DS20">
        <v>22</v>
      </c>
      <c r="DT20">
        <v>0.22</v>
      </c>
      <c r="DU20">
        <v>0.16</v>
      </c>
      <c r="DV20">
        <v>0.464423107298785</v>
      </c>
      <c r="DW20">
        <v>8.40680574976687E-2</v>
      </c>
      <c r="DX20">
        <v>1.4696251027067999E-2</v>
      </c>
      <c r="DY20">
        <v>1</v>
      </c>
      <c r="DZ20">
        <v>-0.61505348387096803</v>
      </c>
      <c r="EA20">
        <v>-7.6950629032255899E-2</v>
      </c>
      <c r="EB20">
        <v>1.83237768554886E-2</v>
      </c>
      <c r="EC20">
        <v>1</v>
      </c>
      <c r="ED20">
        <v>0.56843770967741902</v>
      </c>
      <c r="EE20">
        <v>-0.115275193548389</v>
      </c>
      <c r="EF20">
        <v>2.0206023718896699E-2</v>
      </c>
      <c r="EG20">
        <v>1</v>
      </c>
      <c r="EH20">
        <v>3</v>
      </c>
      <c r="EI20">
        <v>3</v>
      </c>
      <c r="EJ20" t="s">
        <v>309</v>
      </c>
      <c r="EK20">
        <v>100</v>
      </c>
      <c r="EL20">
        <v>100</v>
      </c>
      <c r="EM20">
        <v>0.32900000000000001</v>
      </c>
      <c r="EN20">
        <v>0.33210000000000001</v>
      </c>
      <c r="EO20">
        <v>0.341701772931089</v>
      </c>
      <c r="EP20">
        <v>-1.6043650578588901E-5</v>
      </c>
      <c r="EQ20">
        <v>-1.15305589960158E-6</v>
      </c>
      <c r="ER20">
        <v>3.6581349982770798E-10</v>
      </c>
      <c r="ES20">
        <v>-0.136343746755866</v>
      </c>
      <c r="ET20">
        <v>-1.48585495900011E-2</v>
      </c>
      <c r="EU20">
        <v>2.0620247853856302E-3</v>
      </c>
      <c r="EV20">
        <v>-2.1578943166311499E-5</v>
      </c>
      <c r="EW20">
        <v>18</v>
      </c>
      <c r="EX20">
        <v>2225</v>
      </c>
      <c r="EY20">
        <v>1</v>
      </c>
      <c r="EZ20">
        <v>25</v>
      </c>
      <c r="FA20">
        <v>3.3</v>
      </c>
      <c r="FB20">
        <v>3.3</v>
      </c>
      <c r="FC20">
        <v>2</v>
      </c>
      <c r="FD20">
        <v>509.54599999999999</v>
      </c>
      <c r="FE20">
        <v>509.60500000000002</v>
      </c>
      <c r="FF20">
        <v>23.1906</v>
      </c>
      <c r="FG20">
        <v>34.620800000000003</v>
      </c>
      <c r="FH20">
        <v>30.0002</v>
      </c>
      <c r="FI20">
        <v>34.522300000000001</v>
      </c>
      <c r="FJ20">
        <v>34.537799999999997</v>
      </c>
      <c r="FK20">
        <v>7.1157000000000004</v>
      </c>
      <c r="FL20">
        <v>29.607199999999999</v>
      </c>
      <c r="FM20">
        <v>85.787999999999997</v>
      </c>
      <c r="FN20">
        <v>23.200199999999999</v>
      </c>
      <c r="FO20">
        <v>100.31699999999999</v>
      </c>
      <c r="FP20">
        <v>22.398099999999999</v>
      </c>
      <c r="FQ20">
        <v>97.472300000000004</v>
      </c>
      <c r="FR20">
        <v>101.971</v>
      </c>
    </row>
    <row r="21" spans="1:174" x14ac:dyDescent="0.25">
      <c r="A21">
        <v>5</v>
      </c>
      <c r="B21">
        <v>1608218115</v>
      </c>
      <c r="C21">
        <v>363.5</v>
      </c>
      <c r="D21" t="s">
        <v>314</v>
      </c>
      <c r="E21" t="s">
        <v>315</v>
      </c>
      <c r="F21" t="s">
        <v>291</v>
      </c>
      <c r="G21" t="s">
        <v>292</v>
      </c>
      <c r="H21">
        <v>1608218107.25</v>
      </c>
      <c r="I21">
        <f t="shared" si="0"/>
        <v>6.3295241798393706E-4</v>
      </c>
      <c r="J21">
        <f t="shared" si="1"/>
        <v>0.63295241798393709</v>
      </c>
      <c r="K21">
        <f t="shared" si="2"/>
        <v>1.2005771388734634</v>
      </c>
      <c r="L21">
        <f t="shared" si="3"/>
        <v>149.67306666666701</v>
      </c>
      <c r="M21">
        <f t="shared" si="4"/>
        <v>90.516326098560754</v>
      </c>
      <c r="N21">
        <f t="shared" si="5"/>
        <v>9.2051511631575433</v>
      </c>
      <c r="O21">
        <f t="shared" si="6"/>
        <v>15.221156923888158</v>
      </c>
      <c r="P21">
        <f t="shared" si="7"/>
        <v>3.4720365112743463E-2</v>
      </c>
      <c r="Q21">
        <f t="shared" si="8"/>
        <v>2.9585823223730081</v>
      </c>
      <c r="R21">
        <f t="shared" si="9"/>
        <v>3.4495580706649702E-2</v>
      </c>
      <c r="S21">
        <f t="shared" si="10"/>
        <v>2.1579812462219169E-2</v>
      </c>
      <c r="T21">
        <f t="shared" si="11"/>
        <v>231.2863448792715</v>
      </c>
      <c r="U21">
        <f t="shared" si="12"/>
        <v>29.16637857608017</v>
      </c>
      <c r="V21">
        <f t="shared" si="13"/>
        <v>29.424963333333299</v>
      </c>
      <c r="W21">
        <f t="shared" si="14"/>
        <v>4.1217377467229843</v>
      </c>
      <c r="X21">
        <f t="shared" si="15"/>
        <v>61.073730287317005</v>
      </c>
      <c r="Y21">
        <f t="shared" si="16"/>
        <v>2.3147891398872664</v>
      </c>
      <c r="Z21">
        <f t="shared" si="17"/>
        <v>3.7901551599967873</v>
      </c>
      <c r="AA21">
        <f t="shared" si="18"/>
        <v>1.8069486068357179</v>
      </c>
      <c r="AB21">
        <f t="shared" si="19"/>
        <v>-27.913201633091624</v>
      </c>
      <c r="AC21">
        <f t="shared" si="20"/>
        <v>-230.66539384034115</v>
      </c>
      <c r="AD21">
        <f t="shared" si="21"/>
        <v>-17.113804750575571</v>
      </c>
      <c r="AE21">
        <f t="shared" si="22"/>
        <v>-44.40605534473687</v>
      </c>
      <c r="AF21">
        <v>0</v>
      </c>
      <c r="AG21">
        <v>0</v>
      </c>
      <c r="AH21">
        <f t="shared" si="23"/>
        <v>1</v>
      </c>
      <c r="AI21">
        <f t="shared" si="24"/>
        <v>0</v>
      </c>
      <c r="AJ21">
        <f t="shared" si="25"/>
        <v>53580.978529389882</v>
      </c>
      <c r="AK21" t="s">
        <v>293</v>
      </c>
      <c r="AL21">
        <v>0</v>
      </c>
      <c r="AM21">
        <v>0</v>
      </c>
      <c r="AN21">
        <v>0</v>
      </c>
      <c r="AO21" t="e">
        <f t="shared" si="26"/>
        <v>#DIV/0!</v>
      </c>
      <c r="AP21">
        <v>-1</v>
      </c>
      <c r="AQ21" t="s">
        <v>316</v>
      </c>
      <c r="AR21">
        <v>15330.2</v>
      </c>
      <c r="AS21">
        <v>763.45231999999999</v>
      </c>
      <c r="AT21">
        <v>830.43</v>
      </c>
      <c r="AU21">
        <f t="shared" si="27"/>
        <v>8.0654215286056541E-2</v>
      </c>
      <c r="AV21">
        <v>0.5</v>
      </c>
      <c r="AW21">
        <f t="shared" si="28"/>
        <v>1180.1603895615619</v>
      </c>
      <c r="AX21">
        <f t="shared" si="29"/>
        <v>1.2005771388734634</v>
      </c>
      <c r="AY21">
        <f t="shared" si="30"/>
        <v>47.592455065887286</v>
      </c>
      <c r="AZ21">
        <f t="shared" si="31"/>
        <v>1.8646424319418088E-3</v>
      </c>
      <c r="BA21">
        <f t="shared" si="32"/>
        <v>-1</v>
      </c>
      <c r="BB21" t="s">
        <v>317</v>
      </c>
      <c r="BC21">
        <v>763.45231999999999</v>
      </c>
      <c r="BD21">
        <v>565.99</v>
      </c>
      <c r="BE21">
        <f t="shared" si="33"/>
        <v>0.31843743602711838</v>
      </c>
      <c r="BF21">
        <f t="shared" si="34"/>
        <v>0.25328119800332771</v>
      </c>
      <c r="BG21">
        <f t="shared" si="35"/>
        <v>1.4672167352780083</v>
      </c>
      <c r="BH21">
        <f t="shared" si="36"/>
        <v>8.0654215286056583E-2</v>
      </c>
      <c r="BI21" t="e">
        <f t="shared" si="37"/>
        <v>#DIV/0!</v>
      </c>
      <c r="BJ21">
        <f t="shared" si="38"/>
        <v>0.18777154971236901</v>
      </c>
      <c r="BK21">
        <f t="shared" si="39"/>
        <v>0.81222845028763102</v>
      </c>
      <c r="BL21">
        <f t="shared" si="40"/>
        <v>1399.97066666667</v>
      </c>
      <c r="BM21">
        <f t="shared" si="41"/>
        <v>1180.1603895615619</v>
      </c>
      <c r="BN21">
        <f t="shared" si="42"/>
        <v>0.84298936946409286</v>
      </c>
      <c r="BO21">
        <f t="shared" si="43"/>
        <v>0.19597873892818587</v>
      </c>
      <c r="BP21">
        <v>6</v>
      </c>
      <c r="BQ21">
        <v>0.5</v>
      </c>
      <c r="BR21" t="s">
        <v>296</v>
      </c>
      <c r="BS21">
        <v>2</v>
      </c>
      <c r="BT21">
        <v>1608218107.25</v>
      </c>
      <c r="BU21">
        <v>149.67306666666701</v>
      </c>
      <c r="BV21">
        <v>151.22743333333301</v>
      </c>
      <c r="BW21">
        <v>22.761843333333299</v>
      </c>
      <c r="BX21">
        <v>22.019593333333301</v>
      </c>
      <c r="BY21">
        <v>149.358233333333</v>
      </c>
      <c r="BZ21">
        <v>22.4372233333333</v>
      </c>
      <c r="CA21">
        <v>500.00290000000001</v>
      </c>
      <c r="CB21">
        <v>101.596066666667</v>
      </c>
      <c r="CC21">
        <v>9.9964976666666705E-2</v>
      </c>
      <c r="CD21">
        <v>27.978813333333299</v>
      </c>
      <c r="CE21">
        <v>29.424963333333299</v>
      </c>
      <c r="CF21">
        <v>999.9</v>
      </c>
      <c r="CG21">
        <v>0</v>
      </c>
      <c r="CH21">
        <v>0</v>
      </c>
      <c r="CI21">
        <v>10006.729666666701</v>
      </c>
      <c r="CJ21">
        <v>0</v>
      </c>
      <c r="CK21">
        <v>356.80363333333298</v>
      </c>
      <c r="CL21">
        <v>1399.97066666667</v>
      </c>
      <c r="CM21">
        <v>0.89999756666666597</v>
      </c>
      <c r="CN21">
        <v>0.10000234666666701</v>
      </c>
      <c r="CO21">
        <v>0</v>
      </c>
      <c r="CP21">
        <v>763.42236666666702</v>
      </c>
      <c r="CQ21">
        <v>4.9994800000000001</v>
      </c>
      <c r="CR21">
        <v>10859.63</v>
      </c>
      <c r="CS21">
        <v>11417.3266666667</v>
      </c>
      <c r="CT21">
        <v>48.733133333333299</v>
      </c>
      <c r="CU21">
        <v>50.0809</v>
      </c>
      <c r="CV21">
        <v>49.664266666666698</v>
      </c>
      <c r="CW21">
        <v>49.820399999999999</v>
      </c>
      <c r="CX21">
        <v>50.393466666666697</v>
      </c>
      <c r="CY21">
        <v>1255.47033333333</v>
      </c>
      <c r="CZ21">
        <v>139.501</v>
      </c>
      <c r="DA21">
        <v>0</v>
      </c>
      <c r="DB21">
        <v>94.200000047683702</v>
      </c>
      <c r="DC21">
        <v>0</v>
      </c>
      <c r="DD21">
        <v>763.45231999999999</v>
      </c>
      <c r="DE21">
        <v>-1.4548461398700101</v>
      </c>
      <c r="DF21">
        <v>-11.6230768729456</v>
      </c>
      <c r="DG21">
        <v>10859.752</v>
      </c>
      <c r="DH21">
        <v>15</v>
      </c>
      <c r="DI21">
        <v>1608217820.5</v>
      </c>
      <c r="DJ21" t="s">
        <v>303</v>
      </c>
      <c r="DK21">
        <v>1608217820.5</v>
      </c>
      <c r="DL21">
        <v>1608217820.5</v>
      </c>
      <c r="DM21">
        <v>2</v>
      </c>
      <c r="DN21">
        <v>0.314</v>
      </c>
      <c r="DO21">
        <v>-7.0000000000000001E-3</v>
      </c>
      <c r="DP21">
        <v>0.33900000000000002</v>
      </c>
      <c r="DQ21">
        <v>0.312</v>
      </c>
      <c r="DR21">
        <v>44</v>
      </c>
      <c r="DS21">
        <v>22</v>
      </c>
      <c r="DT21">
        <v>0.22</v>
      </c>
      <c r="DU21">
        <v>0.16</v>
      </c>
      <c r="DV21">
        <v>1.20091742404079</v>
      </c>
      <c r="DW21">
        <v>-0.117430092094783</v>
      </c>
      <c r="DX21">
        <v>2.07878865391425E-2</v>
      </c>
      <c r="DY21">
        <v>1</v>
      </c>
      <c r="DZ21">
        <v>-1.55566</v>
      </c>
      <c r="EA21">
        <v>9.6103548387104096E-2</v>
      </c>
      <c r="EB21">
        <v>2.48593070777746E-2</v>
      </c>
      <c r="EC21">
        <v>1</v>
      </c>
      <c r="ED21">
        <v>0.74153664516129003</v>
      </c>
      <c r="EE21">
        <v>6.91767580645129E-2</v>
      </c>
      <c r="EF21">
        <v>7.2880868835707999E-3</v>
      </c>
      <c r="EG21">
        <v>1</v>
      </c>
      <c r="EH21">
        <v>3</v>
      </c>
      <c r="EI21">
        <v>3</v>
      </c>
      <c r="EJ21" t="s">
        <v>309</v>
      </c>
      <c r="EK21">
        <v>100</v>
      </c>
      <c r="EL21">
        <v>100</v>
      </c>
      <c r="EM21">
        <v>0.314</v>
      </c>
      <c r="EN21">
        <v>0.32469999999999999</v>
      </c>
      <c r="EO21">
        <v>0.341701772931089</v>
      </c>
      <c r="EP21">
        <v>-1.6043650578588901E-5</v>
      </c>
      <c r="EQ21">
        <v>-1.15305589960158E-6</v>
      </c>
      <c r="ER21">
        <v>3.6581349982770798E-10</v>
      </c>
      <c r="ES21">
        <v>-0.136343746755866</v>
      </c>
      <c r="ET21">
        <v>-1.48585495900011E-2</v>
      </c>
      <c r="EU21">
        <v>2.0620247853856302E-3</v>
      </c>
      <c r="EV21">
        <v>-2.1578943166311499E-5</v>
      </c>
      <c r="EW21">
        <v>18</v>
      </c>
      <c r="EX21">
        <v>2225</v>
      </c>
      <c r="EY21">
        <v>1</v>
      </c>
      <c r="EZ21">
        <v>25</v>
      </c>
      <c r="FA21">
        <v>4.9000000000000004</v>
      </c>
      <c r="FB21">
        <v>4.9000000000000004</v>
      </c>
      <c r="FC21">
        <v>2</v>
      </c>
      <c r="FD21">
        <v>509.95299999999997</v>
      </c>
      <c r="FE21">
        <v>508.29700000000003</v>
      </c>
      <c r="FF21">
        <v>23.294499999999999</v>
      </c>
      <c r="FG21">
        <v>34.675899999999999</v>
      </c>
      <c r="FH21">
        <v>30.0002</v>
      </c>
      <c r="FI21">
        <v>34.592700000000001</v>
      </c>
      <c r="FJ21">
        <v>34.610599999999998</v>
      </c>
      <c r="FK21">
        <v>9.1886600000000005</v>
      </c>
      <c r="FL21">
        <v>30.671900000000001</v>
      </c>
      <c r="FM21">
        <v>83.124099999999999</v>
      </c>
      <c r="FN21">
        <v>23.3019</v>
      </c>
      <c r="FO21">
        <v>151.35900000000001</v>
      </c>
      <c r="FP21">
        <v>22.074400000000001</v>
      </c>
      <c r="FQ21">
        <v>97.469700000000003</v>
      </c>
      <c r="FR21">
        <v>101.956</v>
      </c>
    </row>
    <row r="22" spans="1:174" x14ac:dyDescent="0.25">
      <c r="A22">
        <v>6</v>
      </c>
      <c r="B22">
        <v>1608218223</v>
      </c>
      <c r="C22">
        <v>471.5</v>
      </c>
      <c r="D22" t="s">
        <v>318</v>
      </c>
      <c r="E22" t="s">
        <v>319</v>
      </c>
      <c r="F22" t="s">
        <v>291</v>
      </c>
      <c r="G22" t="s">
        <v>292</v>
      </c>
      <c r="H22">
        <v>1608218215.25</v>
      </c>
      <c r="I22">
        <f t="shared" si="0"/>
        <v>5.8785733374961714E-4</v>
      </c>
      <c r="J22">
        <f t="shared" si="1"/>
        <v>0.58785733374961713</v>
      </c>
      <c r="K22">
        <f t="shared" si="2"/>
        <v>2.2112355462027176</v>
      </c>
      <c r="L22">
        <f t="shared" si="3"/>
        <v>199.81299999999999</v>
      </c>
      <c r="M22">
        <f t="shared" si="4"/>
        <v>85.49164386047407</v>
      </c>
      <c r="N22">
        <f t="shared" si="5"/>
        <v>8.6943218530203712</v>
      </c>
      <c r="O22">
        <f t="shared" si="6"/>
        <v>20.320565308731283</v>
      </c>
      <c r="P22">
        <f t="shared" si="7"/>
        <v>3.2288053701093097E-2</v>
      </c>
      <c r="Q22">
        <f t="shared" si="8"/>
        <v>2.9575469225364923</v>
      </c>
      <c r="R22">
        <f t="shared" si="9"/>
        <v>3.2093497529930098E-2</v>
      </c>
      <c r="S22">
        <f t="shared" si="10"/>
        <v>2.0075818178929943E-2</v>
      </c>
      <c r="T22">
        <f t="shared" si="11"/>
        <v>231.29472870810071</v>
      </c>
      <c r="U22">
        <f t="shared" si="12"/>
        <v>29.207670529867755</v>
      </c>
      <c r="V22">
        <f t="shared" si="13"/>
        <v>29.4367433333333</v>
      </c>
      <c r="W22">
        <f t="shared" si="14"/>
        <v>4.1245393571450624</v>
      </c>
      <c r="X22">
        <f t="shared" si="15"/>
        <v>61.12704341419041</v>
      </c>
      <c r="Y22">
        <f t="shared" si="16"/>
        <v>2.3207657222135523</v>
      </c>
      <c r="Z22">
        <f t="shared" si="17"/>
        <v>3.7966268162003001</v>
      </c>
      <c r="AA22">
        <f t="shared" si="18"/>
        <v>1.8037736349315101</v>
      </c>
      <c r="AB22">
        <f t="shared" si="19"/>
        <v>-25.924508418358116</v>
      </c>
      <c r="AC22">
        <f t="shared" si="20"/>
        <v>-227.79699929394175</v>
      </c>
      <c r="AD22">
        <f t="shared" si="21"/>
        <v>-16.91035408481072</v>
      </c>
      <c r="AE22">
        <f t="shared" si="22"/>
        <v>-39.337133089009882</v>
      </c>
      <c r="AF22">
        <v>0</v>
      </c>
      <c r="AG22">
        <v>0</v>
      </c>
      <c r="AH22">
        <f t="shared" si="23"/>
        <v>1</v>
      </c>
      <c r="AI22">
        <f t="shared" si="24"/>
        <v>0</v>
      </c>
      <c r="AJ22">
        <f t="shared" si="25"/>
        <v>53545.644141635617</v>
      </c>
      <c r="AK22" t="s">
        <v>293</v>
      </c>
      <c r="AL22">
        <v>0</v>
      </c>
      <c r="AM22">
        <v>0</v>
      </c>
      <c r="AN22">
        <v>0</v>
      </c>
      <c r="AO22" t="e">
        <f t="shared" si="26"/>
        <v>#DIV/0!</v>
      </c>
      <c r="AP22">
        <v>-1</v>
      </c>
      <c r="AQ22" t="s">
        <v>320</v>
      </c>
      <c r="AR22">
        <v>15329.2</v>
      </c>
      <c r="AS22">
        <v>760.87519999999995</v>
      </c>
      <c r="AT22">
        <v>832.53</v>
      </c>
      <c r="AU22">
        <f t="shared" si="27"/>
        <v>8.606873025596673E-2</v>
      </c>
      <c r="AV22">
        <v>0.5</v>
      </c>
      <c r="AW22">
        <f t="shared" si="28"/>
        <v>1180.2036115544529</v>
      </c>
      <c r="AX22">
        <f t="shared" si="29"/>
        <v>2.2112355462027176</v>
      </c>
      <c r="AY22">
        <f t="shared" si="30"/>
        <v>50.789313144998971</v>
      </c>
      <c r="AZ22">
        <f t="shared" si="31"/>
        <v>2.7209165560620348E-3</v>
      </c>
      <c r="BA22">
        <f t="shared" si="32"/>
        <v>-1</v>
      </c>
      <c r="BB22" t="s">
        <v>321</v>
      </c>
      <c r="BC22">
        <v>760.87519999999995</v>
      </c>
      <c r="BD22">
        <v>568.6</v>
      </c>
      <c r="BE22">
        <f t="shared" si="33"/>
        <v>0.3170216088309129</v>
      </c>
      <c r="BF22">
        <f t="shared" si="34"/>
        <v>0.27149168340090191</v>
      </c>
      <c r="BG22">
        <f t="shared" si="35"/>
        <v>1.4641751670770311</v>
      </c>
      <c r="BH22">
        <f t="shared" si="36"/>
        <v>8.6068730255966786E-2</v>
      </c>
      <c r="BI22" t="e">
        <f t="shared" si="37"/>
        <v>#DIV/0!</v>
      </c>
      <c r="BJ22">
        <f t="shared" si="38"/>
        <v>0.20288500818761451</v>
      </c>
      <c r="BK22">
        <f t="shared" si="39"/>
        <v>0.79711499181238543</v>
      </c>
      <c r="BL22">
        <f t="shared" si="40"/>
        <v>1400.0219999999999</v>
      </c>
      <c r="BM22">
        <f t="shared" si="41"/>
        <v>1180.2036115544529</v>
      </c>
      <c r="BN22">
        <f t="shared" si="42"/>
        <v>0.84298933270652388</v>
      </c>
      <c r="BO22">
        <f t="shared" si="43"/>
        <v>0.19597866541304776</v>
      </c>
      <c r="BP22">
        <v>6</v>
      </c>
      <c r="BQ22">
        <v>0.5</v>
      </c>
      <c r="BR22" t="s">
        <v>296</v>
      </c>
      <c r="BS22">
        <v>2</v>
      </c>
      <c r="BT22">
        <v>1608218215.25</v>
      </c>
      <c r="BU22">
        <v>199.81299999999999</v>
      </c>
      <c r="BV22">
        <v>202.60743333333301</v>
      </c>
      <c r="BW22">
        <v>22.82019</v>
      </c>
      <c r="BX22">
        <v>22.130859999999998</v>
      </c>
      <c r="BY22">
        <v>199.51736666666699</v>
      </c>
      <c r="BZ22">
        <v>22.49306</v>
      </c>
      <c r="CA22">
        <v>500.000566666667</v>
      </c>
      <c r="CB22">
        <v>101.59796666666701</v>
      </c>
      <c r="CC22">
        <v>9.99474266666667E-2</v>
      </c>
      <c r="CD22">
        <v>28.0080766666667</v>
      </c>
      <c r="CE22">
        <v>29.4367433333333</v>
      </c>
      <c r="CF22">
        <v>999.9</v>
      </c>
      <c r="CG22">
        <v>0</v>
      </c>
      <c r="CH22">
        <v>0</v>
      </c>
      <c r="CI22">
        <v>10000.667666666701</v>
      </c>
      <c r="CJ22">
        <v>0</v>
      </c>
      <c r="CK22">
        <v>357.05713333333301</v>
      </c>
      <c r="CL22">
        <v>1400.0219999999999</v>
      </c>
      <c r="CM22">
        <v>0.89999866666666595</v>
      </c>
      <c r="CN22">
        <v>0.1000011</v>
      </c>
      <c r="CO22">
        <v>0</v>
      </c>
      <c r="CP22">
        <v>760.86109999999996</v>
      </c>
      <c r="CQ22">
        <v>4.9994800000000001</v>
      </c>
      <c r="CR22">
        <v>10841.416666666701</v>
      </c>
      <c r="CS22">
        <v>11417.756666666701</v>
      </c>
      <c r="CT22">
        <v>48.932966666666701</v>
      </c>
      <c r="CU22">
        <v>50.311999999999998</v>
      </c>
      <c r="CV22">
        <v>49.870733333333298</v>
      </c>
      <c r="CW22">
        <v>50.020733333333297</v>
      </c>
      <c r="CX22">
        <v>50.601833333333303</v>
      </c>
      <c r="CY22">
        <v>1255.51766666667</v>
      </c>
      <c r="CZ22">
        <v>139.50433333333299</v>
      </c>
      <c r="DA22">
        <v>0</v>
      </c>
      <c r="DB22">
        <v>107</v>
      </c>
      <c r="DC22">
        <v>0</v>
      </c>
      <c r="DD22">
        <v>760.87519999999995</v>
      </c>
      <c r="DE22">
        <v>1.2592307715536399</v>
      </c>
      <c r="DF22">
        <v>37.753846130695699</v>
      </c>
      <c r="DG22">
        <v>10841.492</v>
      </c>
      <c r="DH22">
        <v>15</v>
      </c>
      <c r="DI22">
        <v>1608217820.5</v>
      </c>
      <c r="DJ22" t="s">
        <v>303</v>
      </c>
      <c r="DK22">
        <v>1608217820.5</v>
      </c>
      <c r="DL22">
        <v>1608217820.5</v>
      </c>
      <c r="DM22">
        <v>2</v>
      </c>
      <c r="DN22">
        <v>0.314</v>
      </c>
      <c r="DO22">
        <v>-7.0000000000000001E-3</v>
      </c>
      <c r="DP22">
        <v>0.33900000000000002</v>
      </c>
      <c r="DQ22">
        <v>0.312</v>
      </c>
      <c r="DR22">
        <v>44</v>
      </c>
      <c r="DS22">
        <v>22</v>
      </c>
      <c r="DT22">
        <v>0.22</v>
      </c>
      <c r="DU22">
        <v>0.16</v>
      </c>
      <c r="DV22">
        <v>2.2107314173106301</v>
      </c>
      <c r="DW22">
        <v>0.18748099112139099</v>
      </c>
      <c r="DX22">
        <v>2.3355790802184199E-2</v>
      </c>
      <c r="DY22">
        <v>1</v>
      </c>
      <c r="DZ22">
        <v>-2.7953187096774199</v>
      </c>
      <c r="EA22">
        <v>-0.188933225806447</v>
      </c>
      <c r="EB22">
        <v>2.7576707649512502E-2</v>
      </c>
      <c r="EC22">
        <v>1</v>
      </c>
      <c r="ED22">
        <v>0.69259158064516102</v>
      </c>
      <c r="EE22">
        <v>-0.15306179032258299</v>
      </c>
      <c r="EF22">
        <v>2.4904203901860301E-2</v>
      </c>
      <c r="EG22">
        <v>1</v>
      </c>
      <c r="EH22">
        <v>3</v>
      </c>
      <c r="EI22">
        <v>3</v>
      </c>
      <c r="EJ22" t="s">
        <v>309</v>
      </c>
      <c r="EK22">
        <v>100</v>
      </c>
      <c r="EL22">
        <v>100</v>
      </c>
      <c r="EM22">
        <v>0.29599999999999999</v>
      </c>
      <c r="EN22">
        <v>0.32829999999999998</v>
      </c>
      <c r="EO22">
        <v>0.341701772931089</v>
      </c>
      <c r="EP22">
        <v>-1.6043650578588901E-5</v>
      </c>
      <c r="EQ22">
        <v>-1.15305589960158E-6</v>
      </c>
      <c r="ER22">
        <v>3.6581349982770798E-10</v>
      </c>
      <c r="ES22">
        <v>-0.136343746755866</v>
      </c>
      <c r="ET22">
        <v>-1.48585495900011E-2</v>
      </c>
      <c r="EU22">
        <v>2.0620247853856302E-3</v>
      </c>
      <c r="EV22">
        <v>-2.1578943166311499E-5</v>
      </c>
      <c r="EW22">
        <v>18</v>
      </c>
      <c r="EX22">
        <v>2225</v>
      </c>
      <c r="EY22">
        <v>1</v>
      </c>
      <c r="EZ22">
        <v>25</v>
      </c>
      <c r="FA22">
        <v>6.7</v>
      </c>
      <c r="FB22">
        <v>6.7</v>
      </c>
      <c r="FC22">
        <v>2</v>
      </c>
      <c r="FD22">
        <v>509.815</v>
      </c>
      <c r="FE22">
        <v>506.97899999999998</v>
      </c>
      <c r="FF22">
        <v>23.080400000000001</v>
      </c>
      <c r="FG22">
        <v>34.726300000000002</v>
      </c>
      <c r="FH22">
        <v>30.000299999999999</v>
      </c>
      <c r="FI22">
        <v>34.659599999999998</v>
      </c>
      <c r="FJ22">
        <v>34.6798</v>
      </c>
      <c r="FK22">
        <v>11.249000000000001</v>
      </c>
      <c r="FL22">
        <v>29.569299999999998</v>
      </c>
      <c r="FM22">
        <v>80.460800000000006</v>
      </c>
      <c r="FN22">
        <v>23.0824</v>
      </c>
      <c r="FO22">
        <v>202.73</v>
      </c>
      <c r="FP22">
        <v>22.123799999999999</v>
      </c>
      <c r="FQ22">
        <v>97.468100000000007</v>
      </c>
      <c r="FR22">
        <v>101.941</v>
      </c>
    </row>
    <row r="23" spans="1:174" x14ac:dyDescent="0.25">
      <c r="A23">
        <v>7</v>
      </c>
      <c r="B23">
        <v>1608218297</v>
      </c>
      <c r="C23">
        <v>545.5</v>
      </c>
      <c r="D23" t="s">
        <v>322</v>
      </c>
      <c r="E23" t="s">
        <v>323</v>
      </c>
      <c r="F23" t="s">
        <v>291</v>
      </c>
      <c r="G23" t="s">
        <v>292</v>
      </c>
      <c r="H23">
        <v>1608218289</v>
      </c>
      <c r="I23">
        <f t="shared" si="0"/>
        <v>7.7559385994518362E-4</v>
      </c>
      <c r="J23">
        <f t="shared" si="1"/>
        <v>0.77559385994518359</v>
      </c>
      <c r="K23">
        <f t="shared" si="2"/>
        <v>3.3716793508396026</v>
      </c>
      <c r="L23">
        <f t="shared" si="3"/>
        <v>249.041741935484</v>
      </c>
      <c r="M23">
        <f t="shared" si="4"/>
        <v>116.19541631013068</v>
      </c>
      <c r="N23">
        <f t="shared" si="5"/>
        <v>11.816639813626963</v>
      </c>
      <c r="O23">
        <f t="shared" si="6"/>
        <v>25.326614908416801</v>
      </c>
      <c r="P23">
        <f t="shared" si="7"/>
        <v>4.2604194770815111E-2</v>
      </c>
      <c r="Q23">
        <f t="shared" si="8"/>
        <v>2.9572221390683935</v>
      </c>
      <c r="R23">
        <f t="shared" si="9"/>
        <v>4.2266120673467369E-2</v>
      </c>
      <c r="S23">
        <f t="shared" si="10"/>
        <v>2.6446476279872809E-2</v>
      </c>
      <c r="T23">
        <f t="shared" si="11"/>
        <v>231.29017096899375</v>
      </c>
      <c r="U23">
        <f t="shared" si="12"/>
        <v>29.130122510945036</v>
      </c>
      <c r="V23">
        <f t="shared" si="13"/>
        <v>29.386038709677401</v>
      </c>
      <c r="W23">
        <f t="shared" si="14"/>
        <v>4.1124921867689617</v>
      </c>
      <c r="X23">
        <f t="shared" si="15"/>
        <v>60.821493136254411</v>
      </c>
      <c r="Y23">
        <f t="shared" si="16"/>
        <v>2.3052236997917426</v>
      </c>
      <c r="Z23">
        <f t="shared" si="17"/>
        <v>3.7901465105887824</v>
      </c>
      <c r="AA23">
        <f t="shared" si="18"/>
        <v>1.8072684869772191</v>
      </c>
      <c r="AB23">
        <f t="shared" si="19"/>
        <v>-34.2036892235826</v>
      </c>
      <c r="AC23">
        <f t="shared" si="20"/>
        <v>-224.35984400871999</v>
      </c>
      <c r="AD23">
        <f t="shared" si="21"/>
        <v>-16.650401175928994</v>
      </c>
      <c r="AE23">
        <f t="shared" si="22"/>
        <v>-43.923763439237831</v>
      </c>
      <c r="AF23">
        <v>0</v>
      </c>
      <c r="AG23">
        <v>0</v>
      </c>
      <c r="AH23">
        <f t="shared" si="23"/>
        <v>1</v>
      </c>
      <c r="AI23">
        <f t="shared" si="24"/>
        <v>0</v>
      </c>
      <c r="AJ23">
        <f t="shared" si="25"/>
        <v>53541.359083573952</v>
      </c>
      <c r="AK23" t="s">
        <v>293</v>
      </c>
      <c r="AL23">
        <v>0</v>
      </c>
      <c r="AM23">
        <v>0</v>
      </c>
      <c r="AN23">
        <v>0</v>
      </c>
      <c r="AO23" t="e">
        <f t="shared" si="26"/>
        <v>#DIV/0!</v>
      </c>
      <c r="AP23">
        <v>-1</v>
      </c>
      <c r="AQ23" t="s">
        <v>324</v>
      </c>
      <c r="AR23">
        <v>15328.6</v>
      </c>
      <c r="AS23">
        <v>759.51895999999999</v>
      </c>
      <c r="AT23">
        <v>835.33</v>
      </c>
      <c r="AU23">
        <f t="shared" si="27"/>
        <v>9.0755797110124159E-2</v>
      </c>
      <c r="AV23">
        <v>0.5</v>
      </c>
      <c r="AW23">
        <f t="shared" si="28"/>
        <v>1180.1804338125123</v>
      </c>
      <c r="AX23">
        <f t="shared" si="29"/>
        <v>3.3716793508396026</v>
      </c>
      <c r="AY23">
        <f t="shared" si="30"/>
        <v>53.55410800221334</v>
      </c>
      <c r="AZ23">
        <f t="shared" si="31"/>
        <v>3.7042465928003206E-3</v>
      </c>
      <c r="BA23">
        <f t="shared" si="32"/>
        <v>-1</v>
      </c>
      <c r="BB23" t="s">
        <v>325</v>
      </c>
      <c r="BC23">
        <v>759.51895999999999</v>
      </c>
      <c r="BD23">
        <v>568.75</v>
      </c>
      <c r="BE23">
        <f t="shared" si="33"/>
        <v>0.31913136125842489</v>
      </c>
      <c r="BF23">
        <f t="shared" si="34"/>
        <v>0.28438382474304164</v>
      </c>
      <c r="BG23">
        <f t="shared" si="35"/>
        <v>1.4687120879120881</v>
      </c>
      <c r="BH23">
        <f t="shared" si="36"/>
        <v>9.0755797110124201E-2</v>
      </c>
      <c r="BI23" t="e">
        <f t="shared" si="37"/>
        <v>#DIV/0!</v>
      </c>
      <c r="BJ23">
        <f t="shared" si="38"/>
        <v>0.21295492126043167</v>
      </c>
      <c r="BK23">
        <f t="shared" si="39"/>
        <v>0.7870450787395683</v>
      </c>
      <c r="BL23">
        <f t="shared" si="40"/>
        <v>1399.99451612903</v>
      </c>
      <c r="BM23">
        <f t="shared" si="41"/>
        <v>1180.1804338125123</v>
      </c>
      <c r="BN23">
        <f t="shared" si="42"/>
        <v>0.84298932618371869</v>
      </c>
      <c r="BO23">
        <f t="shared" si="43"/>
        <v>0.19597865236743733</v>
      </c>
      <c r="BP23">
        <v>6</v>
      </c>
      <c r="BQ23">
        <v>0.5</v>
      </c>
      <c r="BR23" t="s">
        <v>296</v>
      </c>
      <c r="BS23">
        <v>2</v>
      </c>
      <c r="BT23">
        <v>1608218289</v>
      </c>
      <c r="BU23">
        <v>249.041741935484</v>
      </c>
      <c r="BV23">
        <v>253.319516129032</v>
      </c>
      <c r="BW23">
        <v>22.6677322580645</v>
      </c>
      <c r="BX23">
        <v>21.7581225806452</v>
      </c>
      <c r="BY23">
        <v>248.76980645161299</v>
      </c>
      <c r="BZ23">
        <v>22.347170967741899</v>
      </c>
      <c r="CA23">
        <v>500.003193548387</v>
      </c>
      <c r="CB23">
        <v>101.596290322581</v>
      </c>
      <c r="CC23">
        <v>9.9974374193548404E-2</v>
      </c>
      <c r="CD23">
        <v>27.9787741935484</v>
      </c>
      <c r="CE23">
        <v>29.386038709677401</v>
      </c>
      <c r="CF23">
        <v>999.9</v>
      </c>
      <c r="CG23">
        <v>0</v>
      </c>
      <c r="CH23">
        <v>0</v>
      </c>
      <c r="CI23">
        <v>9998.9903225806393</v>
      </c>
      <c r="CJ23">
        <v>0</v>
      </c>
      <c r="CK23">
        <v>393.28203225806499</v>
      </c>
      <c r="CL23">
        <v>1399.99451612903</v>
      </c>
      <c r="CM23">
        <v>0.89999648387096698</v>
      </c>
      <c r="CN23">
        <v>0.100003277419355</v>
      </c>
      <c r="CO23">
        <v>0</v>
      </c>
      <c r="CP23">
        <v>759.59990322580597</v>
      </c>
      <c r="CQ23">
        <v>4.9994800000000001</v>
      </c>
      <c r="CR23">
        <v>10858.032258064501</v>
      </c>
      <c r="CS23">
        <v>11417.5225806452</v>
      </c>
      <c r="CT23">
        <v>49.0944516129032</v>
      </c>
      <c r="CU23">
        <v>50.447161290322597</v>
      </c>
      <c r="CV23">
        <v>50.026064516128997</v>
      </c>
      <c r="CW23">
        <v>50.159064516129</v>
      </c>
      <c r="CX23">
        <v>50.733677419354798</v>
      </c>
      <c r="CY23">
        <v>1255.49322580645</v>
      </c>
      <c r="CZ23">
        <v>139.50129032258101</v>
      </c>
      <c r="DA23">
        <v>0</v>
      </c>
      <c r="DB23">
        <v>73.5</v>
      </c>
      <c r="DC23">
        <v>0</v>
      </c>
      <c r="DD23">
        <v>759.51895999999999</v>
      </c>
      <c r="DE23">
        <v>-2.3509999975729601</v>
      </c>
      <c r="DF23">
        <v>-31.923076913552801</v>
      </c>
      <c r="DG23">
        <v>10857.495999999999</v>
      </c>
      <c r="DH23">
        <v>15</v>
      </c>
      <c r="DI23">
        <v>1608217820.5</v>
      </c>
      <c r="DJ23" t="s">
        <v>303</v>
      </c>
      <c r="DK23">
        <v>1608217820.5</v>
      </c>
      <c r="DL23">
        <v>1608217820.5</v>
      </c>
      <c r="DM23">
        <v>2</v>
      </c>
      <c r="DN23">
        <v>0.314</v>
      </c>
      <c r="DO23">
        <v>-7.0000000000000001E-3</v>
      </c>
      <c r="DP23">
        <v>0.33900000000000002</v>
      </c>
      <c r="DQ23">
        <v>0.312</v>
      </c>
      <c r="DR23">
        <v>44</v>
      </c>
      <c r="DS23">
        <v>22</v>
      </c>
      <c r="DT23">
        <v>0.22</v>
      </c>
      <c r="DU23">
        <v>0.16</v>
      </c>
      <c r="DV23">
        <v>3.3736214966112801</v>
      </c>
      <c r="DW23">
        <v>-8.6812664659716196E-2</v>
      </c>
      <c r="DX23">
        <v>2.0459285451628902E-2</v>
      </c>
      <c r="DY23">
        <v>1</v>
      </c>
      <c r="DZ23">
        <v>-4.27997612903226</v>
      </c>
      <c r="EA23">
        <v>0.11109822580645699</v>
      </c>
      <c r="EB23">
        <v>2.5475699702622302E-2</v>
      </c>
      <c r="EC23">
        <v>1</v>
      </c>
      <c r="ED23">
        <v>0.91048883870967801</v>
      </c>
      <c r="EE23">
        <v>-4.3055806451614297E-2</v>
      </c>
      <c r="EF23">
        <v>6.91080104640683E-3</v>
      </c>
      <c r="EG23">
        <v>1</v>
      </c>
      <c r="EH23">
        <v>3</v>
      </c>
      <c r="EI23">
        <v>3</v>
      </c>
      <c r="EJ23" t="s">
        <v>309</v>
      </c>
      <c r="EK23">
        <v>100</v>
      </c>
      <c r="EL23">
        <v>100</v>
      </c>
      <c r="EM23">
        <v>0.27200000000000002</v>
      </c>
      <c r="EN23">
        <v>0.31990000000000002</v>
      </c>
      <c r="EO23">
        <v>0.341701772931089</v>
      </c>
      <c r="EP23">
        <v>-1.6043650578588901E-5</v>
      </c>
      <c r="EQ23">
        <v>-1.15305589960158E-6</v>
      </c>
      <c r="ER23">
        <v>3.6581349982770798E-10</v>
      </c>
      <c r="ES23">
        <v>-0.136343746755866</v>
      </c>
      <c r="ET23">
        <v>-1.48585495900011E-2</v>
      </c>
      <c r="EU23">
        <v>2.0620247853856302E-3</v>
      </c>
      <c r="EV23">
        <v>-2.1578943166311499E-5</v>
      </c>
      <c r="EW23">
        <v>18</v>
      </c>
      <c r="EX23">
        <v>2225</v>
      </c>
      <c r="EY23">
        <v>1</v>
      </c>
      <c r="EZ23">
        <v>25</v>
      </c>
      <c r="FA23">
        <v>7.9</v>
      </c>
      <c r="FB23">
        <v>7.9</v>
      </c>
      <c r="FC23">
        <v>2</v>
      </c>
      <c r="FD23">
        <v>510.09100000000001</v>
      </c>
      <c r="FE23">
        <v>506.09100000000001</v>
      </c>
      <c r="FF23">
        <v>23.148599999999998</v>
      </c>
      <c r="FG23">
        <v>34.757899999999999</v>
      </c>
      <c r="FH23">
        <v>30</v>
      </c>
      <c r="FI23">
        <v>34.698799999999999</v>
      </c>
      <c r="FJ23">
        <v>34.720700000000001</v>
      </c>
      <c r="FK23">
        <v>13.2616</v>
      </c>
      <c r="FL23">
        <v>30.9636</v>
      </c>
      <c r="FM23">
        <v>77.836399999999998</v>
      </c>
      <c r="FN23">
        <v>23.167400000000001</v>
      </c>
      <c r="FO23">
        <v>253.65799999999999</v>
      </c>
      <c r="FP23">
        <v>21.7578</v>
      </c>
      <c r="FQ23">
        <v>97.467500000000001</v>
      </c>
      <c r="FR23">
        <v>101.93</v>
      </c>
    </row>
    <row r="24" spans="1:174" x14ac:dyDescent="0.25">
      <c r="A24">
        <v>8</v>
      </c>
      <c r="B24">
        <v>1608218417.5</v>
      </c>
      <c r="C24">
        <v>666</v>
      </c>
      <c r="D24" t="s">
        <v>326</v>
      </c>
      <c r="E24" t="s">
        <v>327</v>
      </c>
      <c r="F24" t="s">
        <v>291</v>
      </c>
      <c r="G24" t="s">
        <v>292</v>
      </c>
      <c r="H24">
        <v>1608218409.5</v>
      </c>
      <c r="I24">
        <f t="shared" si="0"/>
        <v>6.6722163375046472E-4</v>
      </c>
      <c r="J24">
        <f t="shared" si="1"/>
        <v>0.66722163375046473</v>
      </c>
      <c r="K24">
        <f t="shared" si="2"/>
        <v>6.0400229621722836</v>
      </c>
      <c r="L24">
        <f t="shared" si="3"/>
        <v>399.69687096774197</v>
      </c>
      <c r="M24">
        <f t="shared" si="4"/>
        <v>126.18914074221719</v>
      </c>
      <c r="N24">
        <f t="shared" si="5"/>
        <v>12.832538276397683</v>
      </c>
      <c r="O24">
        <f t="shared" si="6"/>
        <v>40.646329513629539</v>
      </c>
      <c r="P24">
        <f t="shared" si="7"/>
        <v>3.6573666530116032E-2</v>
      </c>
      <c r="Q24">
        <f t="shared" si="8"/>
        <v>2.959328822645614</v>
      </c>
      <c r="R24">
        <f t="shared" si="9"/>
        <v>3.6324400032767157E-2</v>
      </c>
      <c r="S24">
        <f t="shared" si="10"/>
        <v>2.2725003856370166E-2</v>
      </c>
      <c r="T24">
        <f t="shared" si="11"/>
        <v>231.28974093165638</v>
      </c>
      <c r="U24">
        <f t="shared" si="12"/>
        <v>29.174437206758789</v>
      </c>
      <c r="V24">
        <f t="shared" si="13"/>
        <v>29.415787096774199</v>
      </c>
      <c r="W24">
        <f t="shared" si="14"/>
        <v>4.1195565330183141</v>
      </c>
      <c r="X24">
        <f t="shared" si="15"/>
        <v>60.904265329264149</v>
      </c>
      <c r="Y24">
        <f t="shared" si="16"/>
        <v>2.3106759920474329</v>
      </c>
      <c r="Z24">
        <f t="shared" si="17"/>
        <v>3.7939477301882274</v>
      </c>
      <c r="AA24">
        <f t="shared" si="18"/>
        <v>1.8088805409708812</v>
      </c>
      <c r="AB24">
        <f t="shared" si="19"/>
        <v>-29.424474048395496</v>
      </c>
      <c r="AC24">
        <f t="shared" si="20"/>
        <v>-226.52271565921421</v>
      </c>
      <c r="AD24">
        <f t="shared" si="21"/>
        <v>-16.802869697805729</v>
      </c>
      <c r="AE24">
        <f t="shared" si="22"/>
        <v>-41.46031847375906</v>
      </c>
      <c r="AF24">
        <v>0</v>
      </c>
      <c r="AG24">
        <v>0</v>
      </c>
      <c r="AH24">
        <f t="shared" si="23"/>
        <v>1</v>
      </c>
      <c r="AI24">
        <f t="shared" si="24"/>
        <v>0</v>
      </c>
      <c r="AJ24">
        <f t="shared" si="25"/>
        <v>53599.612173572088</v>
      </c>
      <c r="AK24" t="s">
        <v>293</v>
      </c>
      <c r="AL24">
        <v>0</v>
      </c>
      <c r="AM24">
        <v>0</v>
      </c>
      <c r="AN24">
        <v>0</v>
      </c>
      <c r="AO24" t="e">
        <f t="shared" si="26"/>
        <v>#DIV/0!</v>
      </c>
      <c r="AP24">
        <v>-1</v>
      </c>
      <c r="AQ24" t="s">
        <v>328</v>
      </c>
      <c r="AR24">
        <v>15327.8</v>
      </c>
      <c r="AS24">
        <v>760.49300000000005</v>
      </c>
      <c r="AT24">
        <v>851.88</v>
      </c>
      <c r="AU24">
        <f t="shared" si="27"/>
        <v>0.10727684650420244</v>
      </c>
      <c r="AV24">
        <v>0.5</v>
      </c>
      <c r="AW24">
        <f t="shared" si="28"/>
        <v>1180.1782563931579</v>
      </c>
      <c r="AX24">
        <f t="shared" si="29"/>
        <v>6.0400229621722836</v>
      </c>
      <c r="AY24">
        <f t="shared" si="30"/>
        <v>63.302900829343031</v>
      </c>
      <c r="AZ24">
        <f t="shared" si="31"/>
        <v>5.965220019972144E-3</v>
      </c>
      <c r="BA24">
        <f t="shared" si="32"/>
        <v>-1</v>
      </c>
      <c r="BB24" t="s">
        <v>329</v>
      </c>
      <c r="BC24">
        <v>760.49300000000005</v>
      </c>
      <c r="BD24">
        <v>570.73</v>
      </c>
      <c r="BE24">
        <f t="shared" si="33"/>
        <v>0.33003474667793586</v>
      </c>
      <c r="BF24">
        <f t="shared" si="34"/>
        <v>0.32504712786768614</v>
      </c>
      <c r="BG24">
        <f t="shared" si="35"/>
        <v>1.49261472149703</v>
      </c>
      <c r="BH24">
        <f t="shared" si="36"/>
        <v>0.10727684650420241</v>
      </c>
      <c r="BI24" t="e">
        <f t="shared" si="37"/>
        <v>#DIV/0!</v>
      </c>
      <c r="BJ24">
        <f t="shared" si="38"/>
        <v>0.24393932263403412</v>
      </c>
      <c r="BK24">
        <f t="shared" si="39"/>
        <v>0.75606067736596594</v>
      </c>
      <c r="BL24">
        <f t="shared" si="40"/>
        <v>1399.9919354838701</v>
      </c>
      <c r="BM24">
        <f t="shared" si="41"/>
        <v>1180.1782563931579</v>
      </c>
      <c r="BN24">
        <f t="shared" si="42"/>
        <v>0.84298932478154631</v>
      </c>
      <c r="BO24">
        <f t="shared" si="43"/>
        <v>0.19597864956309263</v>
      </c>
      <c r="BP24">
        <v>6</v>
      </c>
      <c r="BQ24">
        <v>0.5</v>
      </c>
      <c r="BR24" t="s">
        <v>296</v>
      </c>
      <c r="BS24">
        <v>2</v>
      </c>
      <c r="BT24">
        <v>1608218409.5</v>
      </c>
      <c r="BU24">
        <v>399.69687096774197</v>
      </c>
      <c r="BV24">
        <v>407.26483870967797</v>
      </c>
      <c r="BW24">
        <v>22.722100000000001</v>
      </c>
      <c r="BX24">
        <v>21.939635483871001</v>
      </c>
      <c r="BY24">
        <v>399.52222580645201</v>
      </c>
      <c r="BZ24">
        <v>22.399212903225798</v>
      </c>
      <c r="CA24">
        <v>500.005516129032</v>
      </c>
      <c r="CB24">
        <v>101.592967741935</v>
      </c>
      <c r="CC24">
        <v>9.9921209677419395E-2</v>
      </c>
      <c r="CD24">
        <v>27.995967741935502</v>
      </c>
      <c r="CE24">
        <v>29.415787096774199</v>
      </c>
      <c r="CF24">
        <v>999.9</v>
      </c>
      <c r="CG24">
        <v>0</v>
      </c>
      <c r="CH24">
        <v>0</v>
      </c>
      <c r="CI24">
        <v>10011.2722580645</v>
      </c>
      <c r="CJ24">
        <v>0</v>
      </c>
      <c r="CK24">
        <v>397.17719354838698</v>
      </c>
      <c r="CL24">
        <v>1399.9919354838701</v>
      </c>
      <c r="CM24">
        <v>0.9</v>
      </c>
      <c r="CN24">
        <v>9.9999719354838701E-2</v>
      </c>
      <c r="CO24">
        <v>0</v>
      </c>
      <c r="CP24">
        <v>760.47329032258097</v>
      </c>
      <c r="CQ24">
        <v>4.9994800000000001</v>
      </c>
      <c r="CR24">
        <v>10884.9967741935</v>
      </c>
      <c r="CS24">
        <v>11417.516129032299</v>
      </c>
      <c r="CT24">
        <v>49.27</v>
      </c>
      <c r="CU24">
        <v>50.685000000000002</v>
      </c>
      <c r="CV24">
        <v>50.227645161290297</v>
      </c>
      <c r="CW24">
        <v>50.340451612903202</v>
      </c>
      <c r="CX24">
        <v>50.918999999999997</v>
      </c>
      <c r="CY24">
        <v>1255.49096774194</v>
      </c>
      <c r="CZ24">
        <v>139.500967741935</v>
      </c>
      <c r="DA24">
        <v>0</v>
      </c>
      <c r="DB24">
        <v>120</v>
      </c>
      <c r="DC24">
        <v>0</v>
      </c>
      <c r="DD24">
        <v>760.49300000000005</v>
      </c>
      <c r="DE24">
        <v>1.6304957154284001</v>
      </c>
      <c r="DF24">
        <v>41.162393077710497</v>
      </c>
      <c r="DG24">
        <v>10885.438461538501</v>
      </c>
      <c r="DH24">
        <v>15</v>
      </c>
      <c r="DI24">
        <v>1608217820.5</v>
      </c>
      <c r="DJ24" t="s">
        <v>303</v>
      </c>
      <c r="DK24">
        <v>1608217820.5</v>
      </c>
      <c r="DL24">
        <v>1608217820.5</v>
      </c>
      <c r="DM24">
        <v>2</v>
      </c>
      <c r="DN24">
        <v>0.314</v>
      </c>
      <c r="DO24">
        <v>-7.0000000000000001E-3</v>
      </c>
      <c r="DP24">
        <v>0.33900000000000002</v>
      </c>
      <c r="DQ24">
        <v>0.312</v>
      </c>
      <c r="DR24">
        <v>44</v>
      </c>
      <c r="DS24">
        <v>22</v>
      </c>
      <c r="DT24">
        <v>0.22</v>
      </c>
      <c r="DU24">
        <v>0.16</v>
      </c>
      <c r="DV24">
        <v>6.0383665895160501</v>
      </c>
      <c r="DW24">
        <v>0.390188383037816</v>
      </c>
      <c r="DX24">
        <v>3.7386400682790602E-2</v>
      </c>
      <c r="DY24">
        <v>1</v>
      </c>
      <c r="DZ24">
        <v>-7.5679093548387097</v>
      </c>
      <c r="EA24">
        <v>-0.36851758064514101</v>
      </c>
      <c r="EB24">
        <v>3.9065224691903801E-2</v>
      </c>
      <c r="EC24">
        <v>0</v>
      </c>
      <c r="ED24">
        <v>0.78246548387096804</v>
      </c>
      <c r="EE24">
        <v>-0.24383167741935699</v>
      </c>
      <c r="EF24">
        <v>2.05864533878094E-2</v>
      </c>
      <c r="EG24">
        <v>0</v>
      </c>
      <c r="EH24">
        <v>1</v>
      </c>
      <c r="EI24">
        <v>3</v>
      </c>
      <c r="EJ24" t="s">
        <v>298</v>
      </c>
      <c r="EK24">
        <v>100</v>
      </c>
      <c r="EL24">
        <v>100</v>
      </c>
      <c r="EM24">
        <v>0.17499999999999999</v>
      </c>
      <c r="EN24">
        <v>0.32429999999999998</v>
      </c>
      <c r="EO24">
        <v>0.341701772931089</v>
      </c>
      <c r="EP24">
        <v>-1.6043650578588901E-5</v>
      </c>
      <c r="EQ24">
        <v>-1.15305589960158E-6</v>
      </c>
      <c r="ER24">
        <v>3.6581349982770798E-10</v>
      </c>
      <c r="ES24">
        <v>-0.136343746755866</v>
      </c>
      <c r="ET24">
        <v>-1.48585495900011E-2</v>
      </c>
      <c r="EU24">
        <v>2.0620247853856302E-3</v>
      </c>
      <c r="EV24">
        <v>-2.1578943166311499E-5</v>
      </c>
      <c r="EW24">
        <v>18</v>
      </c>
      <c r="EX24">
        <v>2225</v>
      </c>
      <c r="EY24">
        <v>1</v>
      </c>
      <c r="EZ24">
        <v>25</v>
      </c>
      <c r="FA24">
        <v>9.9</v>
      </c>
      <c r="FB24">
        <v>9.9</v>
      </c>
      <c r="FC24">
        <v>2</v>
      </c>
      <c r="FD24">
        <v>510.31200000000001</v>
      </c>
      <c r="FE24">
        <v>505.01499999999999</v>
      </c>
      <c r="FF24">
        <v>23.093399999999999</v>
      </c>
      <c r="FG24">
        <v>34.8123</v>
      </c>
      <c r="FH24">
        <v>30</v>
      </c>
      <c r="FI24">
        <v>34.760300000000001</v>
      </c>
      <c r="FJ24">
        <v>34.783900000000003</v>
      </c>
      <c r="FK24">
        <v>19.116199999999999</v>
      </c>
      <c r="FL24">
        <v>29.445</v>
      </c>
      <c r="FM24">
        <v>74.432599999999994</v>
      </c>
      <c r="FN24">
        <v>23.1022</v>
      </c>
      <c r="FO24">
        <v>407.41800000000001</v>
      </c>
      <c r="FP24">
        <v>21.989599999999999</v>
      </c>
      <c r="FQ24">
        <v>97.466300000000004</v>
      </c>
      <c r="FR24">
        <v>101.91200000000001</v>
      </c>
    </row>
    <row r="25" spans="1:174" x14ac:dyDescent="0.25">
      <c r="A25">
        <v>9</v>
      </c>
      <c r="B25">
        <v>1608218510</v>
      </c>
      <c r="C25">
        <v>758.5</v>
      </c>
      <c r="D25" t="s">
        <v>330</v>
      </c>
      <c r="E25" t="s">
        <v>331</v>
      </c>
      <c r="F25" t="s">
        <v>291</v>
      </c>
      <c r="G25" t="s">
        <v>292</v>
      </c>
      <c r="H25">
        <v>1608218502</v>
      </c>
      <c r="I25">
        <f t="shared" si="0"/>
        <v>7.0152490739397119E-4</v>
      </c>
      <c r="J25">
        <f t="shared" si="1"/>
        <v>0.70152490739397122</v>
      </c>
      <c r="K25">
        <f t="shared" si="2"/>
        <v>7.8384211681429621</v>
      </c>
      <c r="L25">
        <f t="shared" si="3"/>
        <v>499.42106451612898</v>
      </c>
      <c r="M25">
        <f t="shared" si="4"/>
        <v>161.5324237554664</v>
      </c>
      <c r="N25">
        <f t="shared" si="5"/>
        <v>16.426667923643929</v>
      </c>
      <c r="O25">
        <f t="shared" si="6"/>
        <v>50.787475295352756</v>
      </c>
      <c r="P25">
        <f t="shared" si="7"/>
        <v>3.8451135268712015E-2</v>
      </c>
      <c r="Q25">
        <f t="shared" si="8"/>
        <v>2.9586595064274648</v>
      </c>
      <c r="R25">
        <f t="shared" si="9"/>
        <v>3.8175662436810483E-2</v>
      </c>
      <c r="S25">
        <f t="shared" si="10"/>
        <v>2.3884374500725267E-2</v>
      </c>
      <c r="T25">
        <f t="shared" si="11"/>
        <v>231.29045530636469</v>
      </c>
      <c r="U25">
        <f t="shared" si="12"/>
        <v>29.154565434547962</v>
      </c>
      <c r="V25">
        <f t="shared" si="13"/>
        <v>29.388225806451601</v>
      </c>
      <c r="W25">
        <f t="shared" si="14"/>
        <v>4.1130111964801781</v>
      </c>
      <c r="X25">
        <f t="shared" si="15"/>
        <v>60.748161130102275</v>
      </c>
      <c r="Y25">
        <f t="shared" si="16"/>
        <v>2.3032356119479127</v>
      </c>
      <c r="Z25">
        <f t="shared" si="17"/>
        <v>3.7914491057847024</v>
      </c>
      <c r="AA25">
        <f t="shared" si="18"/>
        <v>1.8097755845322654</v>
      </c>
      <c r="AB25">
        <f t="shared" si="19"/>
        <v>-30.93724841607413</v>
      </c>
      <c r="AC25">
        <f t="shared" si="20"/>
        <v>-223.87768892567328</v>
      </c>
      <c r="AD25">
        <f t="shared" si="21"/>
        <v>-16.607214116661652</v>
      </c>
      <c r="AE25">
        <f t="shared" si="22"/>
        <v>-40.131696152044384</v>
      </c>
      <c r="AF25">
        <v>0</v>
      </c>
      <c r="AG25">
        <v>0</v>
      </c>
      <c r="AH25">
        <f t="shared" si="23"/>
        <v>1</v>
      </c>
      <c r="AI25">
        <f t="shared" si="24"/>
        <v>0</v>
      </c>
      <c r="AJ25">
        <f t="shared" si="25"/>
        <v>53582.112872492558</v>
      </c>
      <c r="AK25" t="s">
        <v>293</v>
      </c>
      <c r="AL25">
        <v>0</v>
      </c>
      <c r="AM25">
        <v>0</v>
      </c>
      <c r="AN25">
        <v>0</v>
      </c>
      <c r="AO25" t="e">
        <f t="shared" si="26"/>
        <v>#DIV/0!</v>
      </c>
      <c r="AP25">
        <v>-1</v>
      </c>
      <c r="AQ25" t="s">
        <v>332</v>
      </c>
      <c r="AR25">
        <v>15327.3</v>
      </c>
      <c r="AS25">
        <v>764.15431999999998</v>
      </c>
      <c r="AT25">
        <v>867.61</v>
      </c>
      <c r="AU25">
        <f t="shared" si="27"/>
        <v>0.11924214796970989</v>
      </c>
      <c r="AV25">
        <v>0.5</v>
      </c>
      <c r="AW25">
        <f t="shared" si="28"/>
        <v>1180.1825338124831</v>
      </c>
      <c r="AX25">
        <f t="shared" si="29"/>
        <v>7.8384211681429621</v>
      </c>
      <c r="AY25">
        <f t="shared" si="30"/>
        <v>70.363750164067625</v>
      </c>
      <c r="AZ25">
        <f t="shared" si="31"/>
        <v>7.4890289551999764E-3</v>
      </c>
      <c r="BA25">
        <f t="shared" si="32"/>
        <v>-1</v>
      </c>
      <c r="BB25" t="s">
        <v>333</v>
      </c>
      <c r="BC25">
        <v>764.15431999999998</v>
      </c>
      <c r="BD25">
        <v>575.27</v>
      </c>
      <c r="BE25">
        <f t="shared" si="33"/>
        <v>0.33694862899228917</v>
      </c>
      <c r="BF25">
        <f t="shared" si="34"/>
        <v>0.35388821235547657</v>
      </c>
      <c r="BG25">
        <f t="shared" si="35"/>
        <v>1.5081787682305701</v>
      </c>
      <c r="BH25">
        <f t="shared" si="36"/>
        <v>0.11924214796970993</v>
      </c>
      <c r="BI25" t="e">
        <f t="shared" si="37"/>
        <v>#DIV/0!</v>
      </c>
      <c r="BJ25">
        <f t="shared" si="38"/>
        <v>0.26641382060332397</v>
      </c>
      <c r="BK25">
        <f t="shared" si="39"/>
        <v>0.73358617939667603</v>
      </c>
      <c r="BL25">
        <f t="shared" si="40"/>
        <v>1399.9970967741899</v>
      </c>
      <c r="BM25">
        <f t="shared" si="41"/>
        <v>1180.1825338124831</v>
      </c>
      <c r="BN25">
        <f t="shared" si="42"/>
        <v>0.84298927228621146</v>
      </c>
      <c r="BO25">
        <f t="shared" si="43"/>
        <v>0.19597854457242286</v>
      </c>
      <c r="BP25">
        <v>6</v>
      </c>
      <c r="BQ25">
        <v>0.5</v>
      </c>
      <c r="BR25" t="s">
        <v>296</v>
      </c>
      <c r="BS25">
        <v>2</v>
      </c>
      <c r="BT25">
        <v>1608218502</v>
      </c>
      <c r="BU25">
        <v>499.42106451612898</v>
      </c>
      <c r="BV25">
        <v>509.247419354839</v>
      </c>
      <c r="BW25">
        <v>22.6489774193548</v>
      </c>
      <c r="BX25">
        <v>21.826229032258102</v>
      </c>
      <c r="BY25">
        <v>499.13306451612902</v>
      </c>
      <c r="BZ25">
        <v>22.362977419354799</v>
      </c>
      <c r="CA25">
        <v>500.009064516129</v>
      </c>
      <c r="CB25">
        <v>101.59270967741899</v>
      </c>
      <c r="CC25">
        <v>9.9987935483870999E-2</v>
      </c>
      <c r="CD25">
        <v>27.9846677419355</v>
      </c>
      <c r="CE25">
        <v>29.388225806451601</v>
      </c>
      <c r="CF25">
        <v>999.9</v>
      </c>
      <c r="CG25">
        <v>0</v>
      </c>
      <c r="CH25">
        <v>0</v>
      </c>
      <c r="CI25">
        <v>10007.498387096801</v>
      </c>
      <c r="CJ25">
        <v>0</v>
      </c>
      <c r="CK25">
        <v>384.77687096774201</v>
      </c>
      <c r="CL25">
        <v>1399.9970967741899</v>
      </c>
      <c r="CM25">
        <v>0.89999929032257997</v>
      </c>
      <c r="CN25">
        <v>0.100000458064516</v>
      </c>
      <c r="CO25">
        <v>0</v>
      </c>
      <c r="CP25">
        <v>764.08258064516099</v>
      </c>
      <c r="CQ25">
        <v>4.9994800000000001</v>
      </c>
      <c r="CR25">
        <v>10944.9</v>
      </c>
      <c r="CS25">
        <v>11417.5709677419</v>
      </c>
      <c r="CT25">
        <v>49.417000000000002</v>
      </c>
      <c r="CU25">
        <v>50.811999999999998</v>
      </c>
      <c r="CV25">
        <v>50.370935483871001</v>
      </c>
      <c r="CW25">
        <v>50.457322580645098</v>
      </c>
      <c r="CX25">
        <v>51.042000000000002</v>
      </c>
      <c r="CY25">
        <v>1255.4980645161299</v>
      </c>
      <c r="CZ25">
        <v>139.499032258065</v>
      </c>
      <c r="DA25">
        <v>0</v>
      </c>
      <c r="DB25">
        <v>91.799999952316298</v>
      </c>
      <c r="DC25">
        <v>0</v>
      </c>
      <c r="DD25">
        <v>764.15431999999998</v>
      </c>
      <c r="DE25">
        <v>1.7671538649017799</v>
      </c>
      <c r="DF25">
        <v>37.838461614961297</v>
      </c>
      <c r="DG25">
        <v>10945.451999999999</v>
      </c>
      <c r="DH25">
        <v>15</v>
      </c>
      <c r="DI25">
        <v>1608218532</v>
      </c>
      <c r="DJ25" t="s">
        <v>334</v>
      </c>
      <c r="DK25">
        <v>1608218532</v>
      </c>
      <c r="DL25">
        <v>1608218529</v>
      </c>
      <c r="DM25">
        <v>3</v>
      </c>
      <c r="DN25">
        <v>0.20499999999999999</v>
      </c>
      <c r="DO25">
        <v>1E-3</v>
      </c>
      <c r="DP25">
        <v>0.28799999999999998</v>
      </c>
      <c r="DQ25">
        <v>0.28599999999999998</v>
      </c>
      <c r="DR25">
        <v>510</v>
      </c>
      <c r="DS25">
        <v>22</v>
      </c>
      <c r="DT25">
        <v>0.13</v>
      </c>
      <c r="DU25">
        <v>0.06</v>
      </c>
      <c r="DV25">
        <v>7.9959931930734296</v>
      </c>
      <c r="DW25">
        <v>-0.16066256297565901</v>
      </c>
      <c r="DX25">
        <v>4.6763746406674203E-2</v>
      </c>
      <c r="DY25">
        <v>1</v>
      </c>
      <c r="DZ25">
        <v>-10.027726451612899</v>
      </c>
      <c r="EA25">
        <v>0.14779887096774</v>
      </c>
      <c r="EB25">
        <v>4.9904181837079703E-2</v>
      </c>
      <c r="EC25">
        <v>1</v>
      </c>
      <c r="ED25">
        <v>0.85825129032258096</v>
      </c>
      <c r="EE25">
        <v>-5.4989516129034702E-2</v>
      </c>
      <c r="EF25">
        <v>9.0575836704924109E-3</v>
      </c>
      <c r="EG25">
        <v>1</v>
      </c>
      <c r="EH25">
        <v>3</v>
      </c>
      <c r="EI25">
        <v>3</v>
      </c>
      <c r="EJ25" t="s">
        <v>309</v>
      </c>
      <c r="EK25">
        <v>100</v>
      </c>
      <c r="EL25">
        <v>100</v>
      </c>
      <c r="EM25">
        <v>0.28799999999999998</v>
      </c>
      <c r="EN25">
        <v>0.28599999999999998</v>
      </c>
      <c r="EO25">
        <v>0.341701772931089</v>
      </c>
      <c r="EP25">
        <v>-1.6043650578588901E-5</v>
      </c>
      <c r="EQ25">
        <v>-1.15305589960158E-6</v>
      </c>
      <c r="ER25">
        <v>3.6581349982770798E-10</v>
      </c>
      <c r="ES25">
        <v>-0.136343746755866</v>
      </c>
      <c r="ET25">
        <v>-1.48585495900011E-2</v>
      </c>
      <c r="EU25">
        <v>2.0620247853856302E-3</v>
      </c>
      <c r="EV25">
        <v>-2.1578943166311499E-5</v>
      </c>
      <c r="EW25">
        <v>18</v>
      </c>
      <c r="EX25">
        <v>2225</v>
      </c>
      <c r="EY25">
        <v>1</v>
      </c>
      <c r="EZ25">
        <v>25</v>
      </c>
      <c r="FA25">
        <v>11.5</v>
      </c>
      <c r="FB25">
        <v>11.5</v>
      </c>
      <c r="FC25">
        <v>2</v>
      </c>
      <c r="FD25">
        <v>510.322</v>
      </c>
      <c r="FE25">
        <v>503.78</v>
      </c>
      <c r="FF25">
        <v>23.0137</v>
      </c>
      <c r="FG25">
        <v>34.858800000000002</v>
      </c>
      <c r="FH25">
        <v>30.0002</v>
      </c>
      <c r="FI25">
        <v>34.808999999999997</v>
      </c>
      <c r="FJ25">
        <v>34.8322</v>
      </c>
      <c r="FK25">
        <v>22.836099999999998</v>
      </c>
      <c r="FL25">
        <v>29.4467</v>
      </c>
      <c r="FM25">
        <v>71.809299999999993</v>
      </c>
      <c r="FN25">
        <v>23.023199999999999</v>
      </c>
      <c r="FO25">
        <v>509.524</v>
      </c>
      <c r="FP25">
        <v>21.882000000000001</v>
      </c>
      <c r="FQ25">
        <v>97.464299999999994</v>
      </c>
      <c r="FR25">
        <v>101.899</v>
      </c>
    </row>
    <row r="26" spans="1:174" x14ac:dyDescent="0.25">
      <c r="A26">
        <v>10</v>
      </c>
      <c r="B26">
        <v>1608218628</v>
      </c>
      <c r="C26">
        <v>876.5</v>
      </c>
      <c r="D26" t="s">
        <v>335</v>
      </c>
      <c r="E26" t="s">
        <v>336</v>
      </c>
      <c r="F26" t="s">
        <v>291</v>
      </c>
      <c r="G26" t="s">
        <v>292</v>
      </c>
      <c r="H26">
        <v>1608218620</v>
      </c>
      <c r="I26">
        <f t="shared" si="0"/>
        <v>7.482908052312161E-4</v>
      </c>
      <c r="J26">
        <f t="shared" si="1"/>
        <v>0.74829080523121605</v>
      </c>
      <c r="K26">
        <f t="shared" si="2"/>
        <v>9.6039122900784868</v>
      </c>
      <c r="L26">
        <f t="shared" si="3"/>
        <v>599.28499999999997</v>
      </c>
      <c r="M26">
        <f t="shared" si="4"/>
        <v>212.16349716398992</v>
      </c>
      <c r="N26">
        <f t="shared" si="5"/>
        <v>21.575929191230706</v>
      </c>
      <c r="O26">
        <f t="shared" si="6"/>
        <v>60.944181719310841</v>
      </c>
      <c r="P26">
        <f t="shared" si="7"/>
        <v>4.1219947057428395E-2</v>
      </c>
      <c r="Q26">
        <f t="shared" si="8"/>
        <v>2.9556458516385766</v>
      </c>
      <c r="R26">
        <f t="shared" si="9"/>
        <v>4.0903229227978691E-2</v>
      </c>
      <c r="S26">
        <f t="shared" si="10"/>
        <v>2.5592771112352013E-2</v>
      </c>
      <c r="T26">
        <f t="shared" si="11"/>
        <v>231.28659504936789</v>
      </c>
      <c r="U26">
        <f t="shared" si="12"/>
        <v>29.152885975023366</v>
      </c>
      <c r="V26">
        <f t="shared" si="13"/>
        <v>29.369506451612899</v>
      </c>
      <c r="W26">
        <f t="shared" si="14"/>
        <v>4.1085708405235106</v>
      </c>
      <c r="X26">
        <f t="shared" si="15"/>
        <v>60.810013268149177</v>
      </c>
      <c r="Y26">
        <f t="shared" si="16"/>
        <v>2.3068302640490836</v>
      </c>
      <c r="Z26">
        <f t="shared" si="17"/>
        <v>3.7935039643501374</v>
      </c>
      <c r="AA26">
        <f t="shared" si="18"/>
        <v>1.801740576474427</v>
      </c>
      <c r="AB26">
        <f t="shared" si="19"/>
        <v>-32.999624510696627</v>
      </c>
      <c r="AC26">
        <f t="shared" si="20"/>
        <v>-219.18593994152212</v>
      </c>
      <c r="AD26">
        <f t="shared" si="21"/>
        <v>-16.274992918281566</v>
      </c>
      <c r="AE26">
        <f t="shared" si="22"/>
        <v>-37.173962321132421</v>
      </c>
      <c r="AF26">
        <v>0</v>
      </c>
      <c r="AG26">
        <v>0</v>
      </c>
      <c r="AH26">
        <f t="shared" si="23"/>
        <v>1</v>
      </c>
      <c r="AI26">
        <f t="shared" si="24"/>
        <v>0</v>
      </c>
      <c r="AJ26">
        <f t="shared" si="25"/>
        <v>53492.716601872657</v>
      </c>
      <c r="AK26" t="s">
        <v>293</v>
      </c>
      <c r="AL26">
        <v>0</v>
      </c>
      <c r="AM26">
        <v>0</v>
      </c>
      <c r="AN26">
        <v>0</v>
      </c>
      <c r="AO26" t="e">
        <f t="shared" si="26"/>
        <v>#DIV/0!</v>
      </c>
      <c r="AP26">
        <v>-1</v>
      </c>
      <c r="AQ26" t="s">
        <v>337</v>
      </c>
      <c r="AR26">
        <v>15327.1</v>
      </c>
      <c r="AS26">
        <v>774.78992307692295</v>
      </c>
      <c r="AT26">
        <v>893.85</v>
      </c>
      <c r="AU26">
        <f t="shared" si="27"/>
        <v>0.13319916867827608</v>
      </c>
      <c r="AV26">
        <v>0.5</v>
      </c>
      <c r="AW26">
        <f t="shared" si="28"/>
        <v>1180.1634296223865</v>
      </c>
      <c r="AX26">
        <f t="shared" si="29"/>
        <v>9.6039122900784868</v>
      </c>
      <c r="AY26">
        <f t="shared" si="30"/>
        <v>78.598393865102537</v>
      </c>
      <c r="AZ26">
        <f t="shared" si="31"/>
        <v>8.9851219110148074E-3</v>
      </c>
      <c r="BA26">
        <f t="shared" si="32"/>
        <v>-1</v>
      </c>
      <c r="BB26" t="s">
        <v>338</v>
      </c>
      <c r="BC26">
        <v>774.78992307692295</v>
      </c>
      <c r="BD26">
        <v>579.65</v>
      </c>
      <c r="BE26">
        <f t="shared" si="33"/>
        <v>0.35151311741343627</v>
      </c>
      <c r="BF26">
        <f t="shared" si="34"/>
        <v>0.37893086226313516</v>
      </c>
      <c r="BG26">
        <f t="shared" si="35"/>
        <v>1.5420512378159235</v>
      </c>
      <c r="BH26">
        <f t="shared" si="36"/>
        <v>0.13319916867827608</v>
      </c>
      <c r="BI26" t="e">
        <f t="shared" si="37"/>
        <v>#DIV/0!</v>
      </c>
      <c r="BJ26">
        <f t="shared" si="38"/>
        <v>0.28349268333091004</v>
      </c>
      <c r="BK26">
        <f t="shared" si="39"/>
        <v>0.71650731666908996</v>
      </c>
      <c r="BL26">
        <f t="shared" si="40"/>
        <v>1399.97451612903</v>
      </c>
      <c r="BM26">
        <f t="shared" si="41"/>
        <v>1180.1634296223865</v>
      </c>
      <c r="BN26">
        <f t="shared" si="42"/>
        <v>0.84298922303641111</v>
      </c>
      <c r="BO26">
        <f t="shared" si="43"/>
        <v>0.1959784460728223</v>
      </c>
      <c r="BP26">
        <v>6</v>
      </c>
      <c r="BQ26">
        <v>0.5</v>
      </c>
      <c r="BR26" t="s">
        <v>296</v>
      </c>
      <c r="BS26">
        <v>2</v>
      </c>
      <c r="BT26">
        <v>1608218620</v>
      </c>
      <c r="BU26">
        <v>599.28499999999997</v>
      </c>
      <c r="BV26">
        <v>611.34774193548401</v>
      </c>
      <c r="BW26">
        <v>22.683851612903201</v>
      </c>
      <c r="BX26">
        <v>21.806277419354799</v>
      </c>
      <c r="BY26">
        <v>599.08303225806401</v>
      </c>
      <c r="BZ26">
        <v>22.361512903225801</v>
      </c>
      <c r="CA26">
        <v>500.00332258064498</v>
      </c>
      <c r="CB26">
        <v>101.59483870967701</v>
      </c>
      <c r="CC26">
        <v>9.9983819354838702E-2</v>
      </c>
      <c r="CD26">
        <v>27.993961290322599</v>
      </c>
      <c r="CE26">
        <v>29.369506451612899</v>
      </c>
      <c r="CF26">
        <v>999.9</v>
      </c>
      <c r="CG26">
        <v>0</v>
      </c>
      <c r="CH26">
        <v>0</v>
      </c>
      <c r="CI26">
        <v>9990.19483870968</v>
      </c>
      <c r="CJ26">
        <v>0</v>
      </c>
      <c r="CK26">
        <v>393.632096774194</v>
      </c>
      <c r="CL26">
        <v>1399.97451612903</v>
      </c>
      <c r="CM26">
        <v>0.89999996774193503</v>
      </c>
      <c r="CN26">
        <v>9.9999790322580703E-2</v>
      </c>
      <c r="CO26">
        <v>0</v>
      </c>
      <c r="CP26">
        <v>774.76648387096805</v>
      </c>
      <c r="CQ26">
        <v>4.9994800000000001</v>
      </c>
      <c r="CR26">
        <v>11106.296774193501</v>
      </c>
      <c r="CS26">
        <v>11417.374193548399</v>
      </c>
      <c r="CT26">
        <v>49.552</v>
      </c>
      <c r="CU26">
        <v>50.936999999999998</v>
      </c>
      <c r="CV26">
        <v>50.503999999999998</v>
      </c>
      <c r="CW26">
        <v>50.6148387096774</v>
      </c>
      <c r="CX26">
        <v>51.175064516128998</v>
      </c>
      <c r="CY26">
        <v>1255.4803225806399</v>
      </c>
      <c r="CZ26">
        <v>139.49451612903201</v>
      </c>
      <c r="DA26">
        <v>0</v>
      </c>
      <c r="DB26">
        <v>117.299999952316</v>
      </c>
      <c r="DC26">
        <v>0</v>
      </c>
      <c r="DD26">
        <v>774.78992307692295</v>
      </c>
      <c r="DE26">
        <v>5.7056410244078002</v>
      </c>
      <c r="DF26">
        <v>62.4068377287022</v>
      </c>
      <c r="DG26">
        <v>11106.830769230801</v>
      </c>
      <c r="DH26">
        <v>15</v>
      </c>
      <c r="DI26">
        <v>1608218532</v>
      </c>
      <c r="DJ26" t="s">
        <v>334</v>
      </c>
      <c r="DK26">
        <v>1608218532</v>
      </c>
      <c r="DL26">
        <v>1608218529</v>
      </c>
      <c r="DM26">
        <v>3</v>
      </c>
      <c r="DN26">
        <v>0.20499999999999999</v>
      </c>
      <c r="DO26">
        <v>1E-3</v>
      </c>
      <c r="DP26">
        <v>0.28799999999999998</v>
      </c>
      <c r="DQ26">
        <v>0.28599999999999998</v>
      </c>
      <c r="DR26">
        <v>510</v>
      </c>
      <c r="DS26">
        <v>22</v>
      </c>
      <c r="DT26">
        <v>0.13</v>
      </c>
      <c r="DU26">
        <v>0.06</v>
      </c>
      <c r="DV26">
        <v>9.61216495323632</v>
      </c>
      <c r="DW26">
        <v>0.173712453359265</v>
      </c>
      <c r="DX26">
        <v>7.0908853441116707E-2</v>
      </c>
      <c r="DY26">
        <v>1</v>
      </c>
      <c r="DZ26">
        <v>-12.068987096774199</v>
      </c>
      <c r="EA26">
        <v>-8.2054838709654798E-2</v>
      </c>
      <c r="EB26">
        <v>8.5524543702040601E-2</v>
      </c>
      <c r="EC26">
        <v>1</v>
      </c>
      <c r="ED26">
        <v>0.87954519354838701</v>
      </c>
      <c r="EE26">
        <v>-0.17865009677419499</v>
      </c>
      <c r="EF26">
        <v>2.3534181915124099E-2</v>
      </c>
      <c r="EG26">
        <v>1</v>
      </c>
      <c r="EH26">
        <v>3</v>
      </c>
      <c r="EI26">
        <v>3</v>
      </c>
      <c r="EJ26" t="s">
        <v>309</v>
      </c>
      <c r="EK26">
        <v>100</v>
      </c>
      <c r="EL26">
        <v>100</v>
      </c>
      <c r="EM26">
        <v>0.20200000000000001</v>
      </c>
      <c r="EN26">
        <v>0.3226</v>
      </c>
      <c r="EO26">
        <v>0.54683293100934705</v>
      </c>
      <c r="EP26">
        <v>-1.6043650578588901E-5</v>
      </c>
      <c r="EQ26">
        <v>-1.15305589960158E-6</v>
      </c>
      <c r="ER26">
        <v>3.6581349982770798E-10</v>
      </c>
      <c r="ES26">
        <v>-0.13521098393205699</v>
      </c>
      <c r="ET26">
        <v>-1.48585495900011E-2</v>
      </c>
      <c r="EU26">
        <v>2.0620247853856302E-3</v>
      </c>
      <c r="EV26">
        <v>-2.1578943166311499E-5</v>
      </c>
      <c r="EW26">
        <v>18</v>
      </c>
      <c r="EX26">
        <v>2225</v>
      </c>
      <c r="EY26">
        <v>1</v>
      </c>
      <c r="EZ26">
        <v>25</v>
      </c>
      <c r="FA26">
        <v>1.6</v>
      </c>
      <c r="FB26">
        <v>1.6</v>
      </c>
      <c r="FC26">
        <v>2</v>
      </c>
      <c r="FD26">
        <v>510.43200000000002</v>
      </c>
      <c r="FE26">
        <v>502.87700000000001</v>
      </c>
      <c r="FF26">
        <v>23.238600000000002</v>
      </c>
      <c r="FG26">
        <v>34.888100000000001</v>
      </c>
      <c r="FH26">
        <v>30.0001</v>
      </c>
      <c r="FI26">
        <v>34.850900000000003</v>
      </c>
      <c r="FJ26">
        <v>34.875700000000002</v>
      </c>
      <c r="FK26">
        <v>26.450900000000001</v>
      </c>
      <c r="FL26">
        <v>29.233000000000001</v>
      </c>
      <c r="FM26">
        <v>69.182000000000002</v>
      </c>
      <c r="FN26">
        <v>23.237500000000001</v>
      </c>
      <c r="FO26">
        <v>611.51800000000003</v>
      </c>
      <c r="FP26">
        <v>21.848700000000001</v>
      </c>
      <c r="FQ26">
        <v>97.4666</v>
      </c>
      <c r="FR26">
        <v>101.88800000000001</v>
      </c>
    </row>
    <row r="27" spans="1:174" x14ac:dyDescent="0.25">
      <c r="A27">
        <v>11</v>
      </c>
      <c r="B27">
        <v>1608218724</v>
      </c>
      <c r="C27">
        <v>972.5</v>
      </c>
      <c r="D27" t="s">
        <v>339</v>
      </c>
      <c r="E27" t="s">
        <v>340</v>
      </c>
      <c r="F27" t="s">
        <v>291</v>
      </c>
      <c r="G27" t="s">
        <v>292</v>
      </c>
      <c r="H27">
        <v>1608218716.25</v>
      </c>
      <c r="I27">
        <f t="shared" si="0"/>
        <v>7.3296418030370535E-4</v>
      </c>
      <c r="J27">
        <f t="shared" si="1"/>
        <v>0.73296418030370536</v>
      </c>
      <c r="K27">
        <f t="shared" si="2"/>
        <v>11.230683109391794</v>
      </c>
      <c r="L27">
        <f t="shared" si="3"/>
        <v>699.32079999999996</v>
      </c>
      <c r="M27">
        <f t="shared" si="4"/>
        <v>235.8937802144159</v>
      </c>
      <c r="N27">
        <f t="shared" si="5"/>
        <v>23.989962841037073</v>
      </c>
      <c r="O27">
        <f t="shared" si="6"/>
        <v>71.11963694301366</v>
      </c>
      <c r="P27">
        <f t="shared" si="7"/>
        <v>4.0216087306130063E-2</v>
      </c>
      <c r="Q27">
        <f t="shared" si="8"/>
        <v>2.9568334241250329</v>
      </c>
      <c r="R27">
        <f t="shared" si="9"/>
        <v>3.9914667395101008E-2</v>
      </c>
      <c r="S27">
        <f t="shared" si="10"/>
        <v>2.4973560041544385E-2</v>
      </c>
      <c r="T27">
        <f t="shared" si="11"/>
        <v>231.2896180467832</v>
      </c>
      <c r="U27">
        <f t="shared" si="12"/>
        <v>29.138918402767239</v>
      </c>
      <c r="V27">
        <f t="shared" si="13"/>
        <v>29.342863333333302</v>
      </c>
      <c r="W27">
        <f t="shared" si="14"/>
        <v>4.1022581222946615</v>
      </c>
      <c r="X27">
        <f t="shared" si="15"/>
        <v>60.5195865440338</v>
      </c>
      <c r="Y27">
        <f t="shared" si="16"/>
        <v>2.2934697310623728</v>
      </c>
      <c r="Z27">
        <f t="shared" si="17"/>
        <v>3.7896321869179554</v>
      </c>
      <c r="AA27">
        <f t="shared" si="18"/>
        <v>1.8087883912322886</v>
      </c>
      <c r="AB27">
        <f t="shared" si="19"/>
        <v>-32.323720351393405</v>
      </c>
      <c r="AC27">
        <f t="shared" si="20"/>
        <v>-217.81884599971866</v>
      </c>
      <c r="AD27">
        <f t="shared" si="21"/>
        <v>-16.16343717601502</v>
      </c>
      <c r="AE27">
        <f t="shared" si="22"/>
        <v>-35.016385480343871</v>
      </c>
      <c r="AF27">
        <v>0</v>
      </c>
      <c r="AG27">
        <v>0</v>
      </c>
      <c r="AH27">
        <f t="shared" si="23"/>
        <v>1</v>
      </c>
      <c r="AI27">
        <f t="shared" si="24"/>
        <v>0</v>
      </c>
      <c r="AJ27">
        <f t="shared" si="25"/>
        <v>53530.48979291955</v>
      </c>
      <c r="AK27" t="s">
        <v>293</v>
      </c>
      <c r="AL27">
        <v>0</v>
      </c>
      <c r="AM27">
        <v>0</v>
      </c>
      <c r="AN27">
        <v>0</v>
      </c>
      <c r="AO27" t="e">
        <f t="shared" si="26"/>
        <v>#DIV/0!</v>
      </c>
      <c r="AP27">
        <v>-1</v>
      </c>
      <c r="AQ27" t="s">
        <v>341</v>
      </c>
      <c r="AR27">
        <v>15326.9</v>
      </c>
      <c r="AS27">
        <v>791.36908000000005</v>
      </c>
      <c r="AT27">
        <v>923.16</v>
      </c>
      <c r="AU27">
        <f t="shared" si="27"/>
        <v>0.14276064820832779</v>
      </c>
      <c r="AV27">
        <v>0.5</v>
      </c>
      <c r="AW27">
        <f t="shared" si="28"/>
        <v>1180.178491554409</v>
      </c>
      <c r="AX27">
        <f t="shared" si="29"/>
        <v>11.230683109391794</v>
      </c>
      <c r="AY27">
        <f t="shared" si="30"/>
        <v>84.241523227916971</v>
      </c>
      <c r="AZ27">
        <f t="shared" si="31"/>
        <v>1.0363418073551572E-2</v>
      </c>
      <c r="BA27">
        <f t="shared" si="32"/>
        <v>-1</v>
      </c>
      <c r="BB27" t="s">
        <v>342</v>
      </c>
      <c r="BC27">
        <v>791.36908000000005</v>
      </c>
      <c r="BD27">
        <v>581.49</v>
      </c>
      <c r="BE27">
        <f t="shared" si="33"/>
        <v>0.37010919017288446</v>
      </c>
      <c r="BF27">
        <f t="shared" si="34"/>
        <v>0.38572575877308496</v>
      </c>
      <c r="BG27">
        <f t="shared" si="35"/>
        <v>1.5875767425063199</v>
      </c>
      <c r="BH27">
        <f t="shared" si="36"/>
        <v>0.14276064820832782</v>
      </c>
      <c r="BI27" t="e">
        <f t="shared" si="37"/>
        <v>#DIV/0!</v>
      </c>
      <c r="BJ27">
        <f t="shared" si="38"/>
        <v>0.28342738822820973</v>
      </c>
      <c r="BK27">
        <f t="shared" si="39"/>
        <v>0.71657261177179032</v>
      </c>
      <c r="BL27">
        <f t="shared" si="40"/>
        <v>1399.99233333333</v>
      </c>
      <c r="BM27">
        <f t="shared" si="41"/>
        <v>1180.178491554409</v>
      </c>
      <c r="BN27">
        <f t="shared" si="42"/>
        <v>0.84298925319429974</v>
      </c>
      <c r="BO27">
        <f t="shared" si="43"/>
        <v>0.19597850638859929</v>
      </c>
      <c r="BP27">
        <v>6</v>
      </c>
      <c r="BQ27">
        <v>0.5</v>
      </c>
      <c r="BR27" t="s">
        <v>296</v>
      </c>
      <c r="BS27">
        <v>2</v>
      </c>
      <c r="BT27">
        <v>1608218716.25</v>
      </c>
      <c r="BU27">
        <v>699.32079999999996</v>
      </c>
      <c r="BV27">
        <v>713.41263333333302</v>
      </c>
      <c r="BW27">
        <v>22.551733333333299</v>
      </c>
      <c r="BX27">
        <v>21.692016666666699</v>
      </c>
      <c r="BY27">
        <v>699.22393333333298</v>
      </c>
      <c r="BZ27">
        <v>22.2350866666667</v>
      </c>
      <c r="CA27">
        <v>500.00279999999998</v>
      </c>
      <c r="CB27">
        <v>101.598166666667</v>
      </c>
      <c r="CC27">
        <v>9.9990949999999995E-2</v>
      </c>
      <c r="CD27">
        <v>27.9764466666667</v>
      </c>
      <c r="CE27">
        <v>29.342863333333302</v>
      </c>
      <c r="CF27">
        <v>999.9</v>
      </c>
      <c r="CG27">
        <v>0</v>
      </c>
      <c r="CH27">
        <v>0</v>
      </c>
      <c r="CI27">
        <v>9996.6010000000006</v>
      </c>
      <c r="CJ27">
        <v>0</v>
      </c>
      <c r="CK27">
        <v>386.10219999999998</v>
      </c>
      <c r="CL27">
        <v>1399.99233333333</v>
      </c>
      <c r="CM27">
        <v>0.89999926666666696</v>
      </c>
      <c r="CN27">
        <v>0.100000503333333</v>
      </c>
      <c r="CO27">
        <v>0</v>
      </c>
      <c r="CP27">
        <v>791.35823333333303</v>
      </c>
      <c r="CQ27">
        <v>4.9994800000000001</v>
      </c>
      <c r="CR27">
        <v>11331.26</v>
      </c>
      <c r="CS27">
        <v>11417.51</v>
      </c>
      <c r="CT27">
        <v>49.655999999999999</v>
      </c>
      <c r="CU27">
        <v>51.045466666666599</v>
      </c>
      <c r="CV27">
        <v>50.620733333333298</v>
      </c>
      <c r="CW27">
        <v>50.712200000000003</v>
      </c>
      <c r="CX27">
        <v>51.254066666666702</v>
      </c>
      <c r="CY27">
        <v>1255.4946666666699</v>
      </c>
      <c r="CZ27">
        <v>139.49766666666699</v>
      </c>
      <c r="DA27">
        <v>0</v>
      </c>
      <c r="DB27">
        <v>95</v>
      </c>
      <c r="DC27">
        <v>0</v>
      </c>
      <c r="DD27">
        <v>791.36908000000005</v>
      </c>
      <c r="DE27">
        <v>4.8780768921674396</v>
      </c>
      <c r="DF27">
        <v>43.3769229821823</v>
      </c>
      <c r="DG27">
        <v>11331.52</v>
      </c>
      <c r="DH27">
        <v>15</v>
      </c>
      <c r="DI27">
        <v>1608218532</v>
      </c>
      <c r="DJ27" t="s">
        <v>334</v>
      </c>
      <c r="DK27">
        <v>1608218532</v>
      </c>
      <c r="DL27">
        <v>1608218529</v>
      </c>
      <c r="DM27">
        <v>3</v>
      </c>
      <c r="DN27">
        <v>0.20499999999999999</v>
      </c>
      <c r="DO27">
        <v>1E-3</v>
      </c>
      <c r="DP27">
        <v>0.28799999999999998</v>
      </c>
      <c r="DQ27">
        <v>0.28599999999999998</v>
      </c>
      <c r="DR27">
        <v>510</v>
      </c>
      <c r="DS27">
        <v>22</v>
      </c>
      <c r="DT27">
        <v>0.13</v>
      </c>
      <c r="DU27">
        <v>0.06</v>
      </c>
      <c r="DV27">
        <v>11.2361413390321</v>
      </c>
      <c r="DW27">
        <v>1.4483841066095701E-2</v>
      </c>
      <c r="DX27">
        <v>3.8642850811428701E-2</v>
      </c>
      <c r="DY27">
        <v>1</v>
      </c>
      <c r="DZ27">
        <v>-14.101409677419401</v>
      </c>
      <c r="EA27">
        <v>9.8695161290347902E-2</v>
      </c>
      <c r="EB27">
        <v>4.6801877235845703E-2</v>
      </c>
      <c r="EC27">
        <v>1</v>
      </c>
      <c r="ED27">
        <v>0.86283196774193505</v>
      </c>
      <c r="EE27">
        <v>-0.18937645161290501</v>
      </c>
      <c r="EF27">
        <v>1.5547180259816201E-2</v>
      </c>
      <c r="EG27">
        <v>1</v>
      </c>
      <c r="EH27">
        <v>3</v>
      </c>
      <c r="EI27">
        <v>3</v>
      </c>
      <c r="EJ27" t="s">
        <v>309</v>
      </c>
      <c r="EK27">
        <v>100</v>
      </c>
      <c r="EL27">
        <v>100</v>
      </c>
      <c r="EM27">
        <v>9.7000000000000003E-2</v>
      </c>
      <c r="EN27">
        <v>0.31690000000000002</v>
      </c>
      <c r="EO27">
        <v>0.54683293100934705</v>
      </c>
      <c r="EP27">
        <v>-1.6043650578588901E-5</v>
      </c>
      <c r="EQ27">
        <v>-1.15305589960158E-6</v>
      </c>
      <c r="ER27">
        <v>3.6581349982770798E-10</v>
      </c>
      <c r="ES27">
        <v>-0.13521098393205699</v>
      </c>
      <c r="ET27">
        <v>-1.48585495900011E-2</v>
      </c>
      <c r="EU27">
        <v>2.0620247853856302E-3</v>
      </c>
      <c r="EV27">
        <v>-2.1578943166311499E-5</v>
      </c>
      <c r="EW27">
        <v>18</v>
      </c>
      <c r="EX27">
        <v>2225</v>
      </c>
      <c r="EY27">
        <v>1</v>
      </c>
      <c r="EZ27">
        <v>25</v>
      </c>
      <c r="FA27">
        <v>3.2</v>
      </c>
      <c r="FB27">
        <v>3.2</v>
      </c>
      <c r="FC27">
        <v>2</v>
      </c>
      <c r="FD27">
        <v>510.50599999999997</v>
      </c>
      <c r="FE27">
        <v>502.37400000000002</v>
      </c>
      <c r="FF27">
        <v>23.1416</v>
      </c>
      <c r="FG27">
        <v>34.889600000000002</v>
      </c>
      <c r="FH27">
        <v>30</v>
      </c>
      <c r="FI27">
        <v>34.867600000000003</v>
      </c>
      <c r="FJ27">
        <v>34.894799999999996</v>
      </c>
      <c r="FK27">
        <v>29.9709</v>
      </c>
      <c r="FL27">
        <v>28.385100000000001</v>
      </c>
      <c r="FM27">
        <v>66.908799999999999</v>
      </c>
      <c r="FN27">
        <v>23.155100000000001</v>
      </c>
      <c r="FO27">
        <v>713.74400000000003</v>
      </c>
      <c r="FP27">
        <v>21.883500000000002</v>
      </c>
      <c r="FQ27">
        <v>97.472399999999993</v>
      </c>
      <c r="FR27">
        <v>101.88500000000001</v>
      </c>
    </row>
    <row r="28" spans="1:174" x14ac:dyDescent="0.25">
      <c r="A28">
        <v>12</v>
      </c>
      <c r="B28">
        <v>1608218844.5</v>
      </c>
      <c r="C28">
        <v>1093</v>
      </c>
      <c r="D28" t="s">
        <v>343</v>
      </c>
      <c r="E28" t="s">
        <v>344</v>
      </c>
      <c r="F28" t="s">
        <v>291</v>
      </c>
      <c r="G28" t="s">
        <v>292</v>
      </c>
      <c r="H28">
        <v>1608218836.5</v>
      </c>
      <c r="I28">
        <f t="shared" si="0"/>
        <v>6.8895007551531061E-4</v>
      </c>
      <c r="J28">
        <f t="shared" si="1"/>
        <v>0.68895007551531062</v>
      </c>
      <c r="K28">
        <f t="shared" si="2"/>
        <v>12.039782279075972</v>
      </c>
      <c r="L28">
        <f t="shared" si="3"/>
        <v>799.90338709677405</v>
      </c>
      <c r="M28">
        <f t="shared" si="4"/>
        <v>271.15579380310095</v>
      </c>
      <c r="N28">
        <f t="shared" si="5"/>
        <v>27.577520115978533</v>
      </c>
      <c r="O28">
        <f t="shared" si="6"/>
        <v>81.353053309710901</v>
      </c>
      <c r="P28">
        <f t="shared" si="7"/>
        <v>3.777712382783581E-2</v>
      </c>
      <c r="Q28">
        <f t="shared" si="8"/>
        <v>2.9572988586628286</v>
      </c>
      <c r="R28">
        <f t="shared" si="9"/>
        <v>3.7511066432179288E-2</v>
      </c>
      <c r="S28">
        <f t="shared" si="10"/>
        <v>2.3468164372268209E-2</v>
      </c>
      <c r="T28">
        <f t="shared" si="11"/>
        <v>231.29191067543894</v>
      </c>
      <c r="U28">
        <f t="shared" si="12"/>
        <v>29.167932838889399</v>
      </c>
      <c r="V28">
        <f t="shared" si="13"/>
        <v>29.375622580645199</v>
      </c>
      <c r="W28">
        <f t="shared" si="14"/>
        <v>4.1100211672799585</v>
      </c>
      <c r="X28">
        <f t="shared" si="15"/>
        <v>60.653762974785295</v>
      </c>
      <c r="Y28">
        <f t="shared" si="16"/>
        <v>2.3009474727020915</v>
      </c>
      <c r="Z28">
        <f t="shared" si="17"/>
        <v>3.7935774465611161</v>
      </c>
      <c r="AA28">
        <f t="shared" si="18"/>
        <v>1.8090736945778669</v>
      </c>
      <c r="AB28">
        <f t="shared" si="19"/>
        <v>-30.382698330225196</v>
      </c>
      <c r="AC28">
        <f t="shared" si="20"/>
        <v>-220.23066936506743</v>
      </c>
      <c r="AD28">
        <f t="shared" si="21"/>
        <v>-16.343950482029392</v>
      </c>
      <c r="AE28">
        <f t="shared" si="22"/>
        <v>-35.665407501883067</v>
      </c>
      <c r="AF28">
        <v>0</v>
      </c>
      <c r="AG28">
        <v>0</v>
      </c>
      <c r="AH28">
        <f t="shared" si="23"/>
        <v>1</v>
      </c>
      <c r="AI28">
        <f t="shared" si="24"/>
        <v>0</v>
      </c>
      <c r="AJ28">
        <f t="shared" si="25"/>
        <v>53540.991018420282</v>
      </c>
      <c r="AK28" t="s">
        <v>293</v>
      </c>
      <c r="AL28">
        <v>0</v>
      </c>
      <c r="AM28">
        <v>0</v>
      </c>
      <c r="AN28">
        <v>0</v>
      </c>
      <c r="AO28" t="e">
        <f t="shared" si="26"/>
        <v>#DIV/0!</v>
      </c>
      <c r="AP28">
        <v>-1</v>
      </c>
      <c r="AQ28" t="s">
        <v>345</v>
      </c>
      <c r="AR28">
        <v>15327.1</v>
      </c>
      <c r="AS28">
        <v>812.91312000000005</v>
      </c>
      <c r="AT28">
        <v>959.96</v>
      </c>
      <c r="AU28">
        <f t="shared" si="27"/>
        <v>0.15318021584232677</v>
      </c>
      <c r="AV28">
        <v>0.5</v>
      </c>
      <c r="AW28">
        <f t="shared" si="28"/>
        <v>1180.1889102675748</v>
      </c>
      <c r="AX28">
        <f t="shared" si="29"/>
        <v>12.039782279075972</v>
      </c>
      <c r="AY28">
        <f t="shared" si="30"/>
        <v>90.390796004753767</v>
      </c>
      <c r="AZ28">
        <f t="shared" si="31"/>
        <v>1.1048894092827534E-2</v>
      </c>
      <c r="BA28">
        <f t="shared" si="32"/>
        <v>-1</v>
      </c>
      <c r="BB28" t="s">
        <v>346</v>
      </c>
      <c r="BC28">
        <v>812.91312000000005</v>
      </c>
      <c r="BD28">
        <v>591.11</v>
      </c>
      <c r="BE28">
        <f t="shared" si="33"/>
        <v>0.38423475978165755</v>
      </c>
      <c r="BF28">
        <f t="shared" si="34"/>
        <v>0.39866308797614203</v>
      </c>
      <c r="BG28">
        <f t="shared" si="35"/>
        <v>1.6239955338261913</v>
      </c>
      <c r="BH28">
        <f t="shared" si="36"/>
        <v>0.15318021584232674</v>
      </c>
      <c r="BI28" t="e">
        <f t="shared" si="37"/>
        <v>#DIV/0!</v>
      </c>
      <c r="BJ28">
        <f t="shared" si="38"/>
        <v>0.28988797466275035</v>
      </c>
      <c r="BK28">
        <f t="shared" si="39"/>
        <v>0.71011202533724971</v>
      </c>
      <c r="BL28">
        <f t="shared" si="40"/>
        <v>1400.00451612903</v>
      </c>
      <c r="BM28">
        <f t="shared" si="41"/>
        <v>1180.1889102675748</v>
      </c>
      <c r="BN28">
        <f t="shared" si="42"/>
        <v>0.84298935944204045</v>
      </c>
      <c r="BO28">
        <f t="shared" si="43"/>
        <v>0.195978718884081</v>
      </c>
      <c r="BP28">
        <v>6</v>
      </c>
      <c r="BQ28">
        <v>0.5</v>
      </c>
      <c r="BR28" t="s">
        <v>296</v>
      </c>
      <c r="BS28">
        <v>2</v>
      </c>
      <c r="BT28">
        <v>1608218836.5</v>
      </c>
      <c r="BU28">
        <v>799.90338709677405</v>
      </c>
      <c r="BV28">
        <v>815.01212903225803</v>
      </c>
      <c r="BW28">
        <v>22.624051612903202</v>
      </c>
      <c r="BX28">
        <v>21.816032258064499</v>
      </c>
      <c r="BY28">
        <v>799.91996774193603</v>
      </c>
      <c r="BZ28">
        <v>22.304293548387101</v>
      </c>
      <c r="CA28">
        <v>500.01022580645201</v>
      </c>
      <c r="CB28">
        <v>101.60361290322599</v>
      </c>
      <c r="CC28">
        <v>9.9986083870967801E-2</v>
      </c>
      <c r="CD28">
        <v>27.994293548387098</v>
      </c>
      <c r="CE28">
        <v>29.375622580645199</v>
      </c>
      <c r="CF28">
        <v>999.9</v>
      </c>
      <c r="CG28">
        <v>0</v>
      </c>
      <c r="CH28">
        <v>0</v>
      </c>
      <c r="CI28">
        <v>9998.7048387096802</v>
      </c>
      <c r="CJ28">
        <v>0</v>
      </c>
      <c r="CK28">
        <v>335.04612903225802</v>
      </c>
      <c r="CL28">
        <v>1400.00451612903</v>
      </c>
      <c r="CM28">
        <v>0.89999709677419304</v>
      </c>
      <c r="CN28">
        <v>0.100002732258065</v>
      </c>
      <c r="CO28">
        <v>0</v>
      </c>
      <c r="CP28">
        <v>812.86293548387096</v>
      </c>
      <c r="CQ28">
        <v>4.9994800000000001</v>
      </c>
      <c r="CR28">
        <v>11601.0903225806</v>
      </c>
      <c r="CS28">
        <v>11417.6161290323</v>
      </c>
      <c r="CT28">
        <v>49.731645161290302</v>
      </c>
      <c r="CU28">
        <v>51.090451612903202</v>
      </c>
      <c r="CV28">
        <v>50.723580645161299</v>
      </c>
      <c r="CW28">
        <v>50.77</v>
      </c>
      <c r="CX28">
        <v>51.330419354838703</v>
      </c>
      <c r="CY28">
        <v>1255.50096774194</v>
      </c>
      <c r="CZ28">
        <v>139.50387096774199</v>
      </c>
      <c r="DA28">
        <v>0</v>
      </c>
      <c r="DB28">
        <v>120.09999990463299</v>
      </c>
      <c r="DC28">
        <v>0</v>
      </c>
      <c r="DD28">
        <v>812.91312000000005</v>
      </c>
      <c r="DE28">
        <v>3.38307692807525</v>
      </c>
      <c r="DF28">
        <v>28.723076996208</v>
      </c>
      <c r="DG28">
        <v>11601.647999999999</v>
      </c>
      <c r="DH28">
        <v>15</v>
      </c>
      <c r="DI28">
        <v>1608218532</v>
      </c>
      <c r="DJ28" t="s">
        <v>334</v>
      </c>
      <c r="DK28">
        <v>1608218532</v>
      </c>
      <c r="DL28">
        <v>1608218529</v>
      </c>
      <c r="DM28">
        <v>3</v>
      </c>
      <c r="DN28">
        <v>0.20499999999999999</v>
      </c>
      <c r="DO28">
        <v>1E-3</v>
      </c>
      <c r="DP28">
        <v>0.28799999999999998</v>
      </c>
      <c r="DQ28">
        <v>0.28599999999999998</v>
      </c>
      <c r="DR28">
        <v>510</v>
      </c>
      <c r="DS28">
        <v>22</v>
      </c>
      <c r="DT28">
        <v>0.13</v>
      </c>
      <c r="DU28">
        <v>0.06</v>
      </c>
      <c r="DV28">
        <v>12.041380164514401</v>
      </c>
      <c r="DW28">
        <v>-0.21747159866920501</v>
      </c>
      <c r="DX28">
        <v>5.8294924798218399E-2</v>
      </c>
      <c r="DY28">
        <v>1</v>
      </c>
      <c r="DZ28">
        <v>-15.1087548387097</v>
      </c>
      <c r="EA28">
        <v>0.12751935483872701</v>
      </c>
      <c r="EB28">
        <v>7.2084864138577606E-2</v>
      </c>
      <c r="EC28">
        <v>1</v>
      </c>
      <c r="ED28">
        <v>0.80800712903225802</v>
      </c>
      <c r="EE28">
        <v>-7.1145870967742594E-2</v>
      </c>
      <c r="EF28">
        <v>9.5633527281338698E-3</v>
      </c>
      <c r="EG28">
        <v>1</v>
      </c>
      <c r="EH28">
        <v>3</v>
      </c>
      <c r="EI28">
        <v>3</v>
      </c>
      <c r="EJ28" t="s">
        <v>309</v>
      </c>
      <c r="EK28">
        <v>100</v>
      </c>
      <c r="EL28">
        <v>100</v>
      </c>
      <c r="EM28">
        <v>-1.6E-2</v>
      </c>
      <c r="EN28">
        <v>0.31879999999999997</v>
      </c>
      <c r="EO28">
        <v>0.54683293100934705</v>
      </c>
      <c r="EP28">
        <v>-1.6043650578588901E-5</v>
      </c>
      <c r="EQ28">
        <v>-1.15305589960158E-6</v>
      </c>
      <c r="ER28">
        <v>3.6581349982770798E-10</v>
      </c>
      <c r="ES28">
        <v>-0.13521098393205699</v>
      </c>
      <c r="ET28">
        <v>-1.48585495900011E-2</v>
      </c>
      <c r="EU28">
        <v>2.0620247853856302E-3</v>
      </c>
      <c r="EV28">
        <v>-2.1578943166311499E-5</v>
      </c>
      <c r="EW28">
        <v>18</v>
      </c>
      <c r="EX28">
        <v>2225</v>
      </c>
      <c r="EY28">
        <v>1</v>
      </c>
      <c r="EZ28">
        <v>25</v>
      </c>
      <c r="FA28">
        <v>5.2</v>
      </c>
      <c r="FB28">
        <v>5.3</v>
      </c>
      <c r="FC28">
        <v>2</v>
      </c>
      <c r="FD28">
        <v>510.52100000000002</v>
      </c>
      <c r="FE28">
        <v>501.33</v>
      </c>
      <c r="FF28">
        <v>23.083500000000001</v>
      </c>
      <c r="FG28">
        <v>34.881700000000002</v>
      </c>
      <c r="FH28">
        <v>30</v>
      </c>
      <c r="FI28">
        <v>34.876399999999997</v>
      </c>
      <c r="FJ28">
        <v>34.904400000000003</v>
      </c>
      <c r="FK28">
        <v>33.403599999999997</v>
      </c>
      <c r="FL28">
        <v>28.2532</v>
      </c>
      <c r="FM28">
        <v>63.893500000000003</v>
      </c>
      <c r="FN28">
        <v>23.097300000000001</v>
      </c>
      <c r="FO28">
        <v>815.04200000000003</v>
      </c>
      <c r="FP28">
        <v>21.884399999999999</v>
      </c>
      <c r="FQ28">
        <v>97.480699999999999</v>
      </c>
      <c r="FR28">
        <v>101.88200000000001</v>
      </c>
    </row>
    <row r="29" spans="1:174" x14ac:dyDescent="0.25">
      <c r="A29">
        <v>13</v>
      </c>
      <c r="B29">
        <v>1608218965.0999999</v>
      </c>
      <c r="C29">
        <v>1213.5999999046301</v>
      </c>
      <c r="D29" t="s">
        <v>347</v>
      </c>
      <c r="E29" t="s">
        <v>348</v>
      </c>
      <c r="F29" t="s">
        <v>291</v>
      </c>
      <c r="G29" t="s">
        <v>292</v>
      </c>
      <c r="H29">
        <v>1608218957.47419</v>
      </c>
      <c r="I29">
        <f t="shared" si="0"/>
        <v>6.2835611420580318E-4</v>
      </c>
      <c r="J29">
        <f t="shared" si="1"/>
        <v>0.62835611420580317</v>
      </c>
      <c r="K29">
        <f t="shared" si="2"/>
        <v>13.017723809815031</v>
      </c>
      <c r="L29">
        <f t="shared" si="3"/>
        <v>899.86964516129001</v>
      </c>
      <c r="M29">
        <f t="shared" si="4"/>
        <v>277.23079397503676</v>
      </c>
      <c r="N29">
        <f t="shared" si="5"/>
        <v>28.197179697243989</v>
      </c>
      <c r="O29">
        <f t="shared" si="6"/>
        <v>91.525857300660704</v>
      </c>
      <c r="P29">
        <f t="shared" si="7"/>
        <v>3.4593388357422573E-2</v>
      </c>
      <c r="Q29">
        <f t="shared" si="8"/>
        <v>2.9578009469108544</v>
      </c>
      <c r="R29">
        <f t="shared" si="9"/>
        <v>3.4370180832863327E-2</v>
      </c>
      <c r="S29">
        <f t="shared" si="10"/>
        <v>2.1501297121584797E-2</v>
      </c>
      <c r="T29">
        <f t="shared" si="11"/>
        <v>231.29215724321904</v>
      </c>
      <c r="U29">
        <f t="shared" si="12"/>
        <v>29.170540878111222</v>
      </c>
      <c r="V29">
        <f t="shared" si="13"/>
        <v>29.371290322580599</v>
      </c>
      <c r="W29">
        <f t="shared" si="14"/>
        <v>4.1089938063977298</v>
      </c>
      <c r="X29">
        <f t="shared" si="15"/>
        <v>60.890123197787318</v>
      </c>
      <c r="Y29">
        <f t="shared" si="16"/>
        <v>2.3081873470342935</v>
      </c>
      <c r="Z29">
        <f t="shared" si="17"/>
        <v>3.7907417916312753</v>
      </c>
      <c r="AA29">
        <f t="shared" si="18"/>
        <v>1.8008064593634363</v>
      </c>
      <c r="AB29">
        <f t="shared" si="19"/>
        <v>-27.710504636475921</v>
      </c>
      <c r="AC29">
        <f t="shared" si="20"/>
        <v>-221.62244940182251</v>
      </c>
      <c r="AD29">
        <f t="shared" si="21"/>
        <v>-16.443044761457177</v>
      </c>
      <c r="AE29">
        <f t="shared" si="22"/>
        <v>-34.483841556536561</v>
      </c>
      <c r="AF29">
        <v>0</v>
      </c>
      <c r="AG29">
        <v>0</v>
      </c>
      <c r="AH29">
        <f t="shared" si="23"/>
        <v>1</v>
      </c>
      <c r="AI29">
        <f t="shared" si="24"/>
        <v>0</v>
      </c>
      <c r="AJ29">
        <f t="shared" si="25"/>
        <v>53558.041938331233</v>
      </c>
      <c r="AK29" t="s">
        <v>293</v>
      </c>
      <c r="AL29">
        <v>0</v>
      </c>
      <c r="AM29">
        <v>0</v>
      </c>
      <c r="AN29">
        <v>0</v>
      </c>
      <c r="AO29" t="e">
        <f t="shared" si="26"/>
        <v>#DIV/0!</v>
      </c>
      <c r="AP29">
        <v>-1</v>
      </c>
      <c r="AQ29" t="s">
        <v>349</v>
      </c>
      <c r="AR29">
        <v>15327.3</v>
      </c>
      <c r="AS29">
        <v>832.53679999999997</v>
      </c>
      <c r="AT29">
        <v>988.78</v>
      </c>
      <c r="AU29">
        <f t="shared" si="27"/>
        <v>0.15801614110317763</v>
      </c>
      <c r="AV29">
        <v>0.5</v>
      </c>
      <c r="AW29">
        <f t="shared" si="28"/>
        <v>1180.1912338124866</v>
      </c>
      <c r="AX29">
        <f t="shared" si="29"/>
        <v>13.017723809815031</v>
      </c>
      <c r="AY29">
        <f t="shared" si="30"/>
        <v>93.24463226542359</v>
      </c>
      <c r="AZ29">
        <f t="shared" si="31"/>
        <v>1.1877502059163932E-2</v>
      </c>
      <c r="BA29">
        <f t="shared" si="32"/>
        <v>-1</v>
      </c>
      <c r="BB29" t="s">
        <v>350</v>
      </c>
      <c r="BC29">
        <v>832.53679999999997</v>
      </c>
      <c r="BD29">
        <v>593.34</v>
      </c>
      <c r="BE29">
        <f t="shared" si="33"/>
        <v>0.39992718299318342</v>
      </c>
      <c r="BF29">
        <f t="shared" si="34"/>
        <v>0.39511227999190779</v>
      </c>
      <c r="BG29">
        <f t="shared" si="35"/>
        <v>1.6664644217480702</v>
      </c>
      <c r="BH29">
        <f t="shared" si="36"/>
        <v>0.15801614110317766</v>
      </c>
      <c r="BI29" t="e">
        <f t="shared" si="37"/>
        <v>#DIV/0!</v>
      </c>
      <c r="BJ29">
        <f t="shared" si="38"/>
        <v>0.28159226139961452</v>
      </c>
      <c r="BK29">
        <f t="shared" si="39"/>
        <v>0.71840773860038554</v>
      </c>
      <c r="BL29">
        <f t="shared" si="40"/>
        <v>1400.0074193548401</v>
      </c>
      <c r="BM29">
        <f t="shared" si="41"/>
        <v>1180.1912338124866</v>
      </c>
      <c r="BN29">
        <f t="shared" si="42"/>
        <v>0.84298927098282772</v>
      </c>
      <c r="BO29">
        <f t="shared" si="43"/>
        <v>0.1959785419656554</v>
      </c>
      <c r="BP29">
        <v>6</v>
      </c>
      <c r="BQ29">
        <v>0.5</v>
      </c>
      <c r="BR29" t="s">
        <v>296</v>
      </c>
      <c r="BS29">
        <v>2</v>
      </c>
      <c r="BT29">
        <v>1608218957.47419</v>
      </c>
      <c r="BU29">
        <v>899.86964516129001</v>
      </c>
      <c r="BV29">
        <v>916.169451612903</v>
      </c>
      <c r="BW29">
        <v>22.693780645161301</v>
      </c>
      <c r="BX29">
        <v>21.956864516128999</v>
      </c>
      <c r="BY29">
        <v>900.00454838709697</v>
      </c>
      <c r="BZ29">
        <v>22.371025806451598</v>
      </c>
      <c r="CA29">
        <v>499.99964516129</v>
      </c>
      <c r="CB29">
        <v>101.61016129032301</v>
      </c>
      <c r="CC29">
        <v>9.9967274193548394E-2</v>
      </c>
      <c r="CD29">
        <v>27.9814677419355</v>
      </c>
      <c r="CE29">
        <v>29.371290322580599</v>
      </c>
      <c r="CF29">
        <v>999.9</v>
      </c>
      <c r="CG29">
        <v>0</v>
      </c>
      <c r="CH29">
        <v>0</v>
      </c>
      <c r="CI29">
        <v>10000.908387096801</v>
      </c>
      <c r="CJ29">
        <v>0</v>
      </c>
      <c r="CK29">
        <v>319.72509677419401</v>
      </c>
      <c r="CL29">
        <v>1400.0074193548401</v>
      </c>
      <c r="CM29">
        <v>0.89999858064516103</v>
      </c>
      <c r="CN29">
        <v>0.10000117741935501</v>
      </c>
      <c r="CO29">
        <v>0</v>
      </c>
      <c r="CP29">
        <v>832.54622580645196</v>
      </c>
      <c r="CQ29">
        <v>4.9994800000000001</v>
      </c>
      <c r="CR29">
        <v>11856.7161290323</v>
      </c>
      <c r="CS29">
        <v>11417.6387096774</v>
      </c>
      <c r="CT29">
        <v>49.771967741935498</v>
      </c>
      <c r="CU29">
        <v>51.116870967741903</v>
      </c>
      <c r="CV29">
        <v>50.753935483870997</v>
      </c>
      <c r="CW29">
        <v>50.790064516129</v>
      </c>
      <c r="CX29">
        <v>51.352580645161297</v>
      </c>
      <c r="CY29">
        <v>1255.5074193548401</v>
      </c>
      <c r="CZ29">
        <v>139.5</v>
      </c>
      <c r="DA29">
        <v>0</v>
      </c>
      <c r="DB29">
        <v>120.200000047684</v>
      </c>
      <c r="DC29">
        <v>0</v>
      </c>
      <c r="DD29">
        <v>832.53679999999997</v>
      </c>
      <c r="DE29">
        <v>1.39923076886459</v>
      </c>
      <c r="DF29">
        <v>10.576923024957001</v>
      </c>
      <c r="DG29">
        <v>11856.951999999999</v>
      </c>
      <c r="DH29">
        <v>15</v>
      </c>
      <c r="DI29">
        <v>1608218532</v>
      </c>
      <c r="DJ29" t="s">
        <v>334</v>
      </c>
      <c r="DK29">
        <v>1608218532</v>
      </c>
      <c r="DL29">
        <v>1608218529</v>
      </c>
      <c r="DM29">
        <v>3</v>
      </c>
      <c r="DN29">
        <v>0.20499999999999999</v>
      </c>
      <c r="DO29">
        <v>1E-3</v>
      </c>
      <c r="DP29">
        <v>0.28799999999999998</v>
      </c>
      <c r="DQ29">
        <v>0.28599999999999998</v>
      </c>
      <c r="DR29">
        <v>510</v>
      </c>
      <c r="DS29">
        <v>22</v>
      </c>
      <c r="DT29">
        <v>0.13</v>
      </c>
      <c r="DU29">
        <v>0.06</v>
      </c>
      <c r="DV29">
        <v>13.029715217363</v>
      </c>
      <c r="DW29">
        <v>-1.03884824385443</v>
      </c>
      <c r="DX29">
        <v>8.7809815471611097E-2</v>
      </c>
      <c r="DY29">
        <v>0</v>
      </c>
      <c r="DZ29">
        <v>-16.306745161290301</v>
      </c>
      <c r="EA29">
        <v>1.0904661290322699</v>
      </c>
      <c r="EB29">
        <v>0.101074098780691</v>
      </c>
      <c r="EC29">
        <v>0</v>
      </c>
      <c r="ED29">
        <v>0.73553667741935502</v>
      </c>
      <c r="EE29">
        <v>2.58575806451474E-3</v>
      </c>
      <c r="EF29">
        <v>5.3874628979313499E-3</v>
      </c>
      <c r="EG29">
        <v>1</v>
      </c>
      <c r="EH29">
        <v>1</v>
      </c>
      <c r="EI29">
        <v>3</v>
      </c>
      <c r="EJ29" t="s">
        <v>298</v>
      </c>
      <c r="EK29">
        <v>100</v>
      </c>
      <c r="EL29">
        <v>100</v>
      </c>
      <c r="EM29">
        <v>-0.13500000000000001</v>
      </c>
      <c r="EN29">
        <v>0.32279999999999998</v>
      </c>
      <c r="EO29">
        <v>0.54683293100934705</v>
      </c>
      <c r="EP29">
        <v>-1.6043650578588901E-5</v>
      </c>
      <c r="EQ29">
        <v>-1.15305589960158E-6</v>
      </c>
      <c r="ER29">
        <v>3.6581349982770798E-10</v>
      </c>
      <c r="ES29">
        <v>-0.13521098393205699</v>
      </c>
      <c r="ET29">
        <v>-1.48585495900011E-2</v>
      </c>
      <c r="EU29">
        <v>2.0620247853856302E-3</v>
      </c>
      <c r="EV29">
        <v>-2.1578943166311499E-5</v>
      </c>
      <c r="EW29">
        <v>18</v>
      </c>
      <c r="EX29">
        <v>2225</v>
      </c>
      <c r="EY29">
        <v>1</v>
      </c>
      <c r="EZ29">
        <v>25</v>
      </c>
      <c r="FA29">
        <v>7.2</v>
      </c>
      <c r="FB29">
        <v>7.3</v>
      </c>
      <c r="FC29">
        <v>2</v>
      </c>
      <c r="FD29">
        <v>510.57</v>
      </c>
      <c r="FE29">
        <v>500.73899999999998</v>
      </c>
      <c r="FF29">
        <v>23.198399999999999</v>
      </c>
      <c r="FG29">
        <v>34.875300000000003</v>
      </c>
      <c r="FH29">
        <v>29.9999</v>
      </c>
      <c r="FI29">
        <v>34.876399999999997</v>
      </c>
      <c r="FJ29">
        <v>34.907499999999999</v>
      </c>
      <c r="FK29">
        <v>36.758800000000001</v>
      </c>
      <c r="FL29">
        <v>27.1</v>
      </c>
      <c r="FM29">
        <v>61.270400000000002</v>
      </c>
      <c r="FN29">
        <v>23.208300000000001</v>
      </c>
      <c r="FO29">
        <v>916.35799999999995</v>
      </c>
      <c r="FP29">
        <v>21.968399999999999</v>
      </c>
      <c r="FQ29">
        <v>97.489199999999997</v>
      </c>
      <c r="FR29">
        <v>101.878</v>
      </c>
    </row>
    <row r="30" spans="1:174" x14ac:dyDescent="0.25">
      <c r="A30">
        <v>14</v>
      </c>
      <c r="B30">
        <v>1608219085.5999999</v>
      </c>
      <c r="C30">
        <v>1334.0999999046301</v>
      </c>
      <c r="D30" t="s">
        <v>351</v>
      </c>
      <c r="E30" t="s">
        <v>352</v>
      </c>
      <c r="F30" t="s">
        <v>291</v>
      </c>
      <c r="G30" t="s">
        <v>292</v>
      </c>
      <c r="H30">
        <v>1608219077.5999999</v>
      </c>
      <c r="I30">
        <f t="shared" si="0"/>
        <v>5.6735216946735283E-4</v>
      </c>
      <c r="J30">
        <f t="shared" si="1"/>
        <v>0.56735216946735278</v>
      </c>
      <c r="K30">
        <f t="shared" si="2"/>
        <v>15.656048969741054</v>
      </c>
      <c r="L30">
        <f t="shared" si="3"/>
        <v>1199.6332258064499</v>
      </c>
      <c r="M30">
        <f t="shared" si="4"/>
        <v>365.81122199335027</v>
      </c>
      <c r="N30">
        <f t="shared" si="5"/>
        <v>37.210197956416366</v>
      </c>
      <c r="O30">
        <f t="shared" si="6"/>
        <v>122.02629969663361</v>
      </c>
      <c r="P30">
        <f t="shared" si="7"/>
        <v>3.1048241380906672E-2</v>
      </c>
      <c r="Q30">
        <f t="shared" si="8"/>
        <v>2.9595950802830329</v>
      </c>
      <c r="R30">
        <f t="shared" si="9"/>
        <v>3.0868418485864326E-2</v>
      </c>
      <c r="S30">
        <f t="shared" si="10"/>
        <v>1.9308830959046983E-2</v>
      </c>
      <c r="T30">
        <f t="shared" si="11"/>
        <v>231.28958333795705</v>
      </c>
      <c r="U30">
        <f t="shared" si="12"/>
        <v>29.208269179949525</v>
      </c>
      <c r="V30">
        <f t="shared" si="13"/>
        <v>29.365341935483901</v>
      </c>
      <c r="W30">
        <f t="shared" si="14"/>
        <v>4.107583557982931</v>
      </c>
      <c r="X30">
        <f t="shared" si="15"/>
        <v>60.511142297252633</v>
      </c>
      <c r="Y30">
        <f t="shared" si="16"/>
        <v>2.2968627056715101</v>
      </c>
      <c r="Z30">
        <f t="shared" si="17"/>
        <v>3.7957682147008383</v>
      </c>
      <c r="AA30">
        <f t="shared" si="18"/>
        <v>1.8107208523114209</v>
      </c>
      <c r="AB30">
        <f t="shared" si="19"/>
        <v>-25.020230673510259</v>
      </c>
      <c r="AC30">
        <f t="shared" si="20"/>
        <v>-217.18117764691524</v>
      </c>
      <c r="AD30">
        <f t="shared" si="21"/>
        <v>-16.105101294713052</v>
      </c>
      <c r="AE30">
        <f t="shared" si="22"/>
        <v>-27.016926277181511</v>
      </c>
      <c r="AF30">
        <v>0</v>
      </c>
      <c r="AG30">
        <v>0</v>
      </c>
      <c r="AH30">
        <f t="shared" si="23"/>
        <v>1</v>
      </c>
      <c r="AI30">
        <f t="shared" si="24"/>
        <v>0</v>
      </c>
      <c r="AJ30">
        <f t="shared" si="25"/>
        <v>53606.488029905915</v>
      </c>
      <c r="AK30" t="s">
        <v>293</v>
      </c>
      <c r="AL30">
        <v>0</v>
      </c>
      <c r="AM30">
        <v>0</v>
      </c>
      <c r="AN30">
        <v>0</v>
      </c>
      <c r="AO30" t="e">
        <f t="shared" si="26"/>
        <v>#DIV/0!</v>
      </c>
      <c r="AP30">
        <v>-1</v>
      </c>
      <c r="AQ30" t="s">
        <v>353</v>
      </c>
      <c r="AR30">
        <v>15328.1</v>
      </c>
      <c r="AS30">
        <v>888.38476923076905</v>
      </c>
      <c r="AT30">
        <v>1071.18</v>
      </c>
      <c r="AU30">
        <f t="shared" si="27"/>
        <v>0.17064847249690152</v>
      </c>
      <c r="AV30">
        <v>0.5</v>
      </c>
      <c r="AW30">
        <f t="shared" si="28"/>
        <v>1180.177685425406</v>
      </c>
      <c r="AX30">
        <f t="shared" si="29"/>
        <v>15.656048969741054</v>
      </c>
      <c r="AY30">
        <f t="shared" si="30"/>
        <v>100.69775964638714</v>
      </c>
      <c r="AZ30">
        <f t="shared" si="31"/>
        <v>1.4113170563581048E-2</v>
      </c>
      <c r="BA30">
        <f t="shared" si="32"/>
        <v>-1</v>
      </c>
      <c r="BB30" t="s">
        <v>354</v>
      </c>
      <c r="BC30">
        <v>888.38476923076905</v>
      </c>
      <c r="BD30">
        <v>607.69000000000005</v>
      </c>
      <c r="BE30">
        <f t="shared" si="33"/>
        <v>0.43269105099049643</v>
      </c>
      <c r="BF30">
        <f t="shared" si="34"/>
        <v>0.39438872633547867</v>
      </c>
      <c r="BG30">
        <f t="shared" si="35"/>
        <v>1.7627079596504796</v>
      </c>
      <c r="BH30">
        <f t="shared" si="36"/>
        <v>0.17064847249690154</v>
      </c>
      <c r="BI30" t="e">
        <f t="shared" si="37"/>
        <v>#DIV/0!</v>
      </c>
      <c r="BJ30">
        <f t="shared" si="38"/>
        <v>0.26977734581641705</v>
      </c>
      <c r="BK30">
        <f t="shared" si="39"/>
        <v>0.73022265418358301</v>
      </c>
      <c r="BL30">
        <f t="shared" si="40"/>
        <v>1399.99129032258</v>
      </c>
      <c r="BM30">
        <f t="shared" si="41"/>
        <v>1180.177685425406</v>
      </c>
      <c r="BN30">
        <f t="shared" si="42"/>
        <v>0.84298930542166051</v>
      </c>
      <c r="BO30">
        <f t="shared" si="43"/>
        <v>0.19597861084332108</v>
      </c>
      <c r="BP30">
        <v>6</v>
      </c>
      <c r="BQ30">
        <v>0.5</v>
      </c>
      <c r="BR30" t="s">
        <v>296</v>
      </c>
      <c r="BS30">
        <v>2</v>
      </c>
      <c r="BT30">
        <v>1608219077.5999999</v>
      </c>
      <c r="BU30">
        <v>1199.6332258064499</v>
      </c>
      <c r="BV30">
        <v>1219.2370967741899</v>
      </c>
      <c r="BW30">
        <v>22.5803193548387</v>
      </c>
      <c r="BX30">
        <v>21.9148741935484</v>
      </c>
      <c r="BY30">
        <v>1200.13483870968</v>
      </c>
      <c r="BZ30">
        <v>22.262425806451599</v>
      </c>
      <c r="CA30">
        <v>500.003193548387</v>
      </c>
      <c r="CB30">
        <v>101.619741935484</v>
      </c>
      <c r="CC30">
        <v>9.9931270967741903E-2</v>
      </c>
      <c r="CD30">
        <v>28.004196774193499</v>
      </c>
      <c r="CE30">
        <v>29.365341935483901</v>
      </c>
      <c r="CF30">
        <v>999.9</v>
      </c>
      <c r="CG30">
        <v>0</v>
      </c>
      <c r="CH30">
        <v>0</v>
      </c>
      <c r="CI30">
        <v>10010.145806451599</v>
      </c>
      <c r="CJ30">
        <v>0</v>
      </c>
      <c r="CK30">
        <v>306.180935483871</v>
      </c>
      <c r="CL30">
        <v>1399.99129032258</v>
      </c>
      <c r="CM30">
        <v>0.9</v>
      </c>
      <c r="CN30">
        <v>9.9999699999999997E-2</v>
      </c>
      <c r="CO30">
        <v>0</v>
      </c>
      <c r="CP30">
        <v>888.384419354839</v>
      </c>
      <c r="CQ30">
        <v>4.9994800000000001</v>
      </c>
      <c r="CR30">
        <v>12622.777419354799</v>
      </c>
      <c r="CS30">
        <v>11417.5064516129</v>
      </c>
      <c r="CT30">
        <v>49.774000000000001</v>
      </c>
      <c r="CU30">
        <v>51.183</v>
      </c>
      <c r="CV30">
        <v>50.77</v>
      </c>
      <c r="CW30">
        <v>50.804000000000002</v>
      </c>
      <c r="CX30">
        <v>51.366870967741903</v>
      </c>
      <c r="CY30">
        <v>1255.49129032258</v>
      </c>
      <c r="CZ30">
        <v>139.5</v>
      </c>
      <c r="DA30">
        <v>0</v>
      </c>
      <c r="DB30">
        <v>119.700000047684</v>
      </c>
      <c r="DC30">
        <v>0</v>
      </c>
      <c r="DD30">
        <v>888.38476923076905</v>
      </c>
      <c r="DE30">
        <v>-1.67719657446521</v>
      </c>
      <c r="DF30">
        <v>-26.177777794000502</v>
      </c>
      <c r="DG30">
        <v>12622.5653846154</v>
      </c>
      <c r="DH30">
        <v>15</v>
      </c>
      <c r="DI30">
        <v>1608218532</v>
      </c>
      <c r="DJ30" t="s">
        <v>334</v>
      </c>
      <c r="DK30">
        <v>1608218532</v>
      </c>
      <c r="DL30">
        <v>1608218529</v>
      </c>
      <c r="DM30">
        <v>3</v>
      </c>
      <c r="DN30">
        <v>0.20499999999999999</v>
      </c>
      <c r="DO30">
        <v>1E-3</v>
      </c>
      <c r="DP30">
        <v>0.28799999999999998</v>
      </c>
      <c r="DQ30">
        <v>0.28599999999999998</v>
      </c>
      <c r="DR30">
        <v>510</v>
      </c>
      <c r="DS30">
        <v>22</v>
      </c>
      <c r="DT30">
        <v>0.13</v>
      </c>
      <c r="DU30">
        <v>0.06</v>
      </c>
      <c r="DV30">
        <v>15.66185241132</v>
      </c>
      <c r="DW30">
        <v>-2.0383807987672302</v>
      </c>
      <c r="DX30">
        <v>0.15006653131022399</v>
      </c>
      <c r="DY30">
        <v>0</v>
      </c>
      <c r="DZ30">
        <v>-19.592310000000001</v>
      </c>
      <c r="EA30">
        <v>2.5407724137931198</v>
      </c>
      <c r="EB30">
        <v>0.186502056020839</v>
      </c>
      <c r="EC30">
        <v>0</v>
      </c>
      <c r="ED30">
        <v>0.66515179999999996</v>
      </c>
      <c r="EE30">
        <v>-0.15333063403781999</v>
      </c>
      <c r="EF30">
        <v>1.6677459259731402E-2</v>
      </c>
      <c r="EG30">
        <v>1</v>
      </c>
      <c r="EH30">
        <v>1</v>
      </c>
      <c r="EI30">
        <v>3</v>
      </c>
      <c r="EJ30" t="s">
        <v>298</v>
      </c>
      <c r="EK30">
        <v>100</v>
      </c>
      <c r="EL30">
        <v>100</v>
      </c>
      <c r="EM30">
        <v>-0.5</v>
      </c>
      <c r="EN30">
        <v>0.31680000000000003</v>
      </c>
      <c r="EO30">
        <v>0.54683293100934705</v>
      </c>
      <c r="EP30">
        <v>-1.6043650578588901E-5</v>
      </c>
      <c r="EQ30">
        <v>-1.15305589960158E-6</v>
      </c>
      <c r="ER30">
        <v>3.6581349982770798E-10</v>
      </c>
      <c r="ES30">
        <v>-0.13521098393205699</v>
      </c>
      <c r="ET30">
        <v>-1.48585495900011E-2</v>
      </c>
      <c r="EU30">
        <v>2.0620247853856302E-3</v>
      </c>
      <c r="EV30">
        <v>-2.1578943166311499E-5</v>
      </c>
      <c r="EW30">
        <v>18</v>
      </c>
      <c r="EX30">
        <v>2225</v>
      </c>
      <c r="EY30">
        <v>1</v>
      </c>
      <c r="EZ30">
        <v>25</v>
      </c>
      <c r="FA30">
        <v>9.1999999999999993</v>
      </c>
      <c r="FB30">
        <v>9.3000000000000007</v>
      </c>
      <c r="FC30">
        <v>2</v>
      </c>
      <c r="FD30">
        <v>510.63099999999997</v>
      </c>
      <c r="FE30">
        <v>501.173</v>
      </c>
      <c r="FF30">
        <v>23.156099999999999</v>
      </c>
      <c r="FG30">
        <v>34.8628</v>
      </c>
      <c r="FH30">
        <v>30</v>
      </c>
      <c r="FI30">
        <v>34.873199999999997</v>
      </c>
      <c r="FJ30">
        <v>34.906300000000002</v>
      </c>
      <c r="FK30">
        <v>46.413899999999998</v>
      </c>
      <c r="FL30">
        <v>25.7441</v>
      </c>
      <c r="FM30">
        <v>59.0242</v>
      </c>
      <c r="FN30">
        <v>23.159300000000002</v>
      </c>
      <c r="FO30">
        <v>1219.4100000000001</v>
      </c>
      <c r="FP30">
        <v>22.048200000000001</v>
      </c>
      <c r="FQ30">
        <v>97.495000000000005</v>
      </c>
      <c r="FR30">
        <v>101.874</v>
      </c>
    </row>
    <row r="31" spans="1:174" x14ac:dyDescent="0.25">
      <c r="A31">
        <v>15</v>
      </c>
      <c r="B31">
        <v>1608219206.0999999</v>
      </c>
      <c r="C31">
        <v>1454.5999999046301</v>
      </c>
      <c r="D31" t="s">
        <v>355</v>
      </c>
      <c r="E31" t="s">
        <v>356</v>
      </c>
      <c r="F31" t="s">
        <v>291</v>
      </c>
      <c r="G31" t="s">
        <v>292</v>
      </c>
      <c r="H31">
        <v>1608219198.0999999</v>
      </c>
      <c r="I31">
        <f t="shared" si="0"/>
        <v>4.7296599453462707E-4</v>
      </c>
      <c r="J31">
        <f t="shared" si="1"/>
        <v>0.47296599453462707</v>
      </c>
      <c r="K31">
        <f t="shared" si="2"/>
        <v>15.91392421384929</v>
      </c>
      <c r="L31">
        <f t="shared" si="3"/>
        <v>1399.87135483871</v>
      </c>
      <c r="M31">
        <f t="shared" si="4"/>
        <v>380.19790526477283</v>
      </c>
      <c r="N31">
        <f t="shared" si="5"/>
        <v>38.678530562738381</v>
      </c>
      <c r="O31">
        <f t="shared" si="6"/>
        <v>142.41258626694446</v>
      </c>
      <c r="P31">
        <f t="shared" si="7"/>
        <v>2.5737569573819914E-2</v>
      </c>
      <c r="Q31">
        <f t="shared" si="8"/>
        <v>2.9589055832670939</v>
      </c>
      <c r="R31">
        <f t="shared" si="9"/>
        <v>2.5613840619320531E-2</v>
      </c>
      <c r="S31">
        <f t="shared" si="10"/>
        <v>1.6019717228733747E-2</v>
      </c>
      <c r="T31">
        <f t="shared" si="11"/>
        <v>231.29097324679765</v>
      </c>
      <c r="U31">
        <f t="shared" si="12"/>
        <v>29.222721056532492</v>
      </c>
      <c r="V31">
        <f t="shared" si="13"/>
        <v>29.375874193548398</v>
      </c>
      <c r="W31">
        <f t="shared" si="14"/>
        <v>4.11008084217851</v>
      </c>
      <c r="X31">
        <f t="shared" si="15"/>
        <v>60.383324778629152</v>
      </c>
      <c r="Y31">
        <f t="shared" si="16"/>
        <v>2.2906580351542116</v>
      </c>
      <c r="Z31">
        <f t="shared" si="17"/>
        <v>3.7935275070592342</v>
      </c>
      <c r="AA31">
        <f t="shared" si="18"/>
        <v>1.8194228070242984</v>
      </c>
      <c r="AB31">
        <f t="shared" si="19"/>
        <v>-20.857800358977055</v>
      </c>
      <c r="AC31">
        <f t="shared" si="20"/>
        <v>-220.42648066771142</v>
      </c>
      <c r="AD31">
        <f t="shared" si="21"/>
        <v>-16.349601487508533</v>
      </c>
      <c r="AE31">
        <f t="shared" si="22"/>
        <v>-26.342909267399335</v>
      </c>
      <c r="AF31">
        <v>0</v>
      </c>
      <c r="AG31">
        <v>0</v>
      </c>
      <c r="AH31">
        <f t="shared" si="23"/>
        <v>1</v>
      </c>
      <c r="AI31">
        <f t="shared" si="24"/>
        <v>0</v>
      </c>
      <c r="AJ31">
        <f t="shared" si="25"/>
        <v>53588.475430324157</v>
      </c>
      <c r="AK31" t="s">
        <v>293</v>
      </c>
      <c r="AL31">
        <v>0</v>
      </c>
      <c r="AM31">
        <v>0</v>
      </c>
      <c r="AN31">
        <v>0</v>
      </c>
      <c r="AO31" t="e">
        <f t="shared" si="26"/>
        <v>#DIV/0!</v>
      </c>
      <c r="AP31">
        <v>-1</v>
      </c>
      <c r="AQ31" t="s">
        <v>357</v>
      </c>
      <c r="AR31">
        <v>15328.3</v>
      </c>
      <c r="AS31">
        <v>910.97199999999998</v>
      </c>
      <c r="AT31">
        <v>1102.5999999999999</v>
      </c>
      <c r="AU31">
        <f t="shared" si="27"/>
        <v>0.17379648104480316</v>
      </c>
      <c r="AV31">
        <v>0.5</v>
      </c>
      <c r="AW31">
        <f t="shared" si="28"/>
        <v>1180.1850015544292</v>
      </c>
      <c r="AX31">
        <f t="shared" si="29"/>
        <v>15.91392421384929</v>
      </c>
      <c r="AY31">
        <f t="shared" si="30"/>
        <v>102.55600012600767</v>
      </c>
      <c r="AZ31">
        <f t="shared" si="31"/>
        <v>1.4331587159277449E-2</v>
      </c>
      <c r="BA31">
        <f t="shared" si="32"/>
        <v>-1</v>
      </c>
      <c r="BB31" t="s">
        <v>358</v>
      </c>
      <c r="BC31">
        <v>910.97199999999998</v>
      </c>
      <c r="BD31">
        <v>614.49</v>
      </c>
      <c r="BE31">
        <f t="shared" si="33"/>
        <v>0.44269000544168324</v>
      </c>
      <c r="BF31">
        <f t="shared" si="34"/>
        <v>0.39259183380795304</v>
      </c>
      <c r="BG31">
        <f t="shared" si="35"/>
        <v>1.7943335123435693</v>
      </c>
      <c r="BH31">
        <f t="shared" si="36"/>
        <v>0.17379648104480314</v>
      </c>
      <c r="BI31" t="e">
        <f t="shared" si="37"/>
        <v>#DIV/0!</v>
      </c>
      <c r="BJ31">
        <f t="shared" si="38"/>
        <v>0.26482016566551891</v>
      </c>
      <c r="BK31">
        <f t="shared" si="39"/>
        <v>0.73517983433448109</v>
      </c>
      <c r="BL31">
        <f t="shared" si="40"/>
        <v>1400</v>
      </c>
      <c r="BM31">
        <f t="shared" si="41"/>
        <v>1180.1850015544292</v>
      </c>
      <c r="BN31">
        <f t="shared" si="42"/>
        <v>0.84298928682459229</v>
      </c>
      <c r="BO31">
        <f t="shared" si="43"/>
        <v>0.19597857364918453</v>
      </c>
      <c r="BP31">
        <v>6</v>
      </c>
      <c r="BQ31">
        <v>0.5</v>
      </c>
      <c r="BR31" t="s">
        <v>296</v>
      </c>
      <c r="BS31">
        <v>2</v>
      </c>
      <c r="BT31">
        <v>1608219198.0999999</v>
      </c>
      <c r="BU31">
        <v>1399.87135483871</v>
      </c>
      <c r="BV31">
        <v>1419.76225806452</v>
      </c>
      <c r="BW31">
        <v>22.516454838709699</v>
      </c>
      <c r="BX31">
        <v>21.9616838709677</v>
      </c>
      <c r="BY31">
        <v>1400.5193548387099</v>
      </c>
      <c r="BZ31">
        <v>22.2294548387097</v>
      </c>
      <c r="CA31">
        <v>500.00793548387099</v>
      </c>
      <c r="CB31">
        <v>101.63267741935501</v>
      </c>
      <c r="CC31">
        <v>9.9946635483871005E-2</v>
      </c>
      <c r="CD31">
        <v>27.994067741935499</v>
      </c>
      <c r="CE31">
        <v>29.375874193548398</v>
      </c>
      <c r="CF31">
        <v>999.9</v>
      </c>
      <c r="CG31">
        <v>0</v>
      </c>
      <c r="CH31">
        <v>0</v>
      </c>
      <c r="CI31">
        <v>10004.959032258101</v>
      </c>
      <c r="CJ31">
        <v>0</v>
      </c>
      <c r="CK31">
        <v>339.86464516129001</v>
      </c>
      <c r="CL31">
        <v>1400</v>
      </c>
      <c r="CM31">
        <v>0.9</v>
      </c>
      <c r="CN31">
        <v>9.9999699999999997E-2</v>
      </c>
      <c r="CO31">
        <v>0</v>
      </c>
      <c r="CP31">
        <v>910.98680645161301</v>
      </c>
      <c r="CQ31">
        <v>4.9994800000000001</v>
      </c>
      <c r="CR31">
        <v>12953.2580645161</v>
      </c>
      <c r="CS31">
        <v>11417.5677419355</v>
      </c>
      <c r="CT31">
        <v>49.820129032258002</v>
      </c>
      <c r="CU31">
        <v>51.25</v>
      </c>
      <c r="CV31">
        <v>50.8241935483871</v>
      </c>
      <c r="CW31">
        <v>50.862806451612897</v>
      </c>
      <c r="CX31">
        <v>51.424999999999997</v>
      </c>
      <c r="CY31">
        <v>1255.5</v>
      </c>
      <c r="CZ31">
        <v>139.5</v>
      </c>
      <c r="DA31">
        <v>0</v>
      </c>
      <c r="DB31">
        <v>119.60000014305101</v>
      </c>
      <c r="DC31">
        <v>0</v>
      </c>
      <c r="DD31">
        <v>910.97199999999998</v>
      </c>
      <c r="DE31">
        <v>-7.7336068583942099</v>
      </c>
      <c r="DF31">
        <v>-75.654700936810698</v>
      </c>
      <c r="DG31">
        <v>12952.996153846199</v>
      </c>
      <c r="DH31">
        <v>15</v>
      </c>
      <c r="DI31">
        <v>1608219231.0999999</v>
      </c>
      <c r="DJ31" t="s">
        <v>359</v>
      </c>
      <c r="DK31">
        <v>1608219231.0999999</v>
      </c>
      <c r="DL31">
        <v>1608219224.0999999</v>
      </c>
      <c r="DM31">
        <v>4</v>
      </c>
      <c r="DN31">
        <v>0.106</v>
      </c>
      <c r="DO31">
        <v>-4.0000000000000001E-3</v>
      </c>
      <c r="DP31">
        <v>-0.64800000000000002</v>
      </c>
      <c r="DQ31">
        <v>0.28699999999999998</v>
      </c>
      <c r="DR31">
        <v>1420</v>
      </c>
      <c r="DS31">
        <v>22</v>
      </c>
      <c r="DT31">
        <v>0.17</v>
      </c>
      <c r="DU31">
        <v>0.14000000000000001</v>
      </c>
      <c r="DV31">
        <v>15.9646606337111</v>
      </c>
      <c r="DW31">
        <v>-0.54261808032505199</v>
      </c>
      <c r="DX31">
        <v>4.8710452200289002E-2</v>
      </c>
      <c r="DY31">
        <v>0</v>
      </c>
      <c r="DZ31">
        <v>-19.9824466666667</v>
      </c>
      <c r="EA31">
        <v>0.71935394883203696</v>
      </c>
      <c r="EB31">
        <v>6.1502150278578499E-2</v>
      </c>
      <c r="EC31">
        <v>0</v>
      </c>
      <c r="ED31">
        <v>0.58396250000000005</v>
      </c>
      <c r="EE31">
        <v>1.85510389321469E-2</v>
      </c>
      <c r="EF31">
        <v>6.0913447653207099E-3</v>
      </c>
      <c r="EG31">
        <v>1</v>
      </c>
      <c r="EH31">
        <v>1</v>
      </c>
      <c r="EI31">
        <v>3</v>
      </c>
      <c r="EJ31" t="s">
        <v>298</v>
      </c>
      <c r="EK31">
        <v>100</v>
      </c>
      <c r="EL31">
        <v>100</v>
      </c>
      <c r="EM31">
        <v>-0.64800000000000002</v>
      </c>
      <c r="EN31">
        <v>0.28699999999999998</v>
      </c>
      <c r="EO31">
        <v>0.54683293100934705</v>
      </c>
      <c r="EP31">
        <v>-1.6043650578588901E-5</v>
      </c>
      <c r="EQ31">
        <v>-1.15305589960158E-6</v>
      </c>
      <c r="ER31">
        <v>3.6581349982770798E-10</v>
      </c>
      <c r="ES31">
        <v>-0.13521098393205699</v>
      </c>
      <c r="ET31">
        <v>-1.48585495900011E-2</v>
      </c>
      <c r="EU31">
        <v>2.0620247853856302E-3</v>
      </c>
      <c r="EV31">
        <v>-2.1578943166311499E-5</v>
      </c>
      <c r="EW31">
        <v>18</v>
      </c>
      <c r="EX31">
        <v>2225</v>
      </c>
      <c r="EY31">
        <v>1</v>
      </c>
      <c r="EZ31">
        <v>25</v>
      </c>
      <c r="FA31">
        <v>11.2</v>
      </c>
      <c r="FB31">
        <v>11.3</v>
      </c>
      <c r="FC31">
        <v>2</v>
      </c>
      <c r="FD31">
        <v>510.46300000000002</v>
      </c>
      <c r="FE31">
        <v>500.43</v>
      </c>
      <c r="FF31">
        <v>23.106999999999999</v>
      </c>
      <c r="FG31">
        <v>34.867600000000003</v>
      </c>
      <c r="FH31">
        <v>30</v>
      </c>
      <c r="FI31">
        <v>34.873199999999997</v>
      </c>
      <c r="FJ31">
        <v>34.907499999999999</v>
      </c>
      <c r="FK31">
        <v>52.537799999999997</v>
      </c>
      <c r="FL31">
        <v>25.468900000000001</v>
      </c>
      <c r="FM31">
        <v>56.790799999999997</v>
      </c>
      <c r="FN31">
        <v>23.116499999999998</v>
      </c>
      <c r="FO31">
        <v>1419.68</v>
      </c>
      <c r="FP31">
        <v>21.983899999999998</v>
      </c>
      <c r="FQ31">
        <v>97.500799999999998</v>
      </c>
      <c r="FR31">
        <v>101.867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19</v>
      </c>
    </row>
    <row r="12" spans="1:2" x14ac:dyDescent="0.25">
      <c r="A12" t="s">
        <v>21</v>
      </c>
      <c r="B12" t="s">
        <v>17</v>
      </c>
    </row>
    <row r="13" spans="1:2" x14ac:dyDescent="0.25">
      <c r="A13" t="s">
        <v>22</v>
      </c>
      <c r="B13" t="s">
        <v>23</v>
      </c>
    </row>
    <row r="14" spans="1:2" x14ac:dyDescent="0.25">
      <c r="A14" t="s">
        <v>24</v>
      </c>
      <c r="B14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Niko Carvajal</cp:lastModifiedBy>
  <dcterms:created xsi:type="dcterms:W3CDTF">2020-12-17T09:35:54Z</dcterms:created>
  <dcterms:modified xsi:type="dcterms:W3CDTF">2021-05-04T23:33:30Z</dcterms:modified>
</cp:coreProperties>
</file>