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uments\Forrestel Lab\GH Drydown\Data\Raw_Data_Preharvest_GHDD_20\CO2 curves!\all excel files\"/>
    </mc:Choice>
  </mc:AlternateContent>
  <xr:revisionPtr revIDLastSave="0" documentId="13_ncr:1_{2B2E0661-83B3-4ADB-A3A2-674947CEFF63}" xr6:coauthVersionLast="46" xr6:coauthVersionMax="46" xr10:uidLastSave="{00000000-0000-0000-0000-000000000000}"/>
  <bookViews>
    <workbookView xWindow="4185" yWindow="4185" windowWidth="21600" windowHeight="11385" xr2:uid="{00000000-000D-0000-FFFF-FFFF00000000}"/>
  </bookViews>
  <sheets>
    <sheet name="Measurements" sheetId="1" r:id="rId1"/>
    <sheet name="Remarks" sheetId="2" r:id="rId2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O31" i="1" l="1"/>
  <c r="BN31" i="1"/>
  <c r="BL31" i="1"/>
  <c r="BM31" i="1" s="1"/>
  <c r="BI31" i="1"/>
  <c r="BH31" i="1"/>
  <c r="BG31" i="1"/>
  <c r="BF31" i="1"/>
  <c r="BJ31" i="1" s="1"/>
  <c r="BK31" i="1" s="1"/>
  <c r="BE31" i="1"/>
  <c r="BA31" i="1"/>
  <c r="AU31" i="1"/>
  <c r="AO31" i="1"/>
  <c r="AJ31" i="1"/>
  <c r="AH31" i="1" s="1"/>
  <c r="Z31" i="1"/>
  <c r="Y31" i="1"/>
  <c r="X31" i="1" s="1"/>
  <c r="Q31" i="1"/>
  <c r="BO30" i="1"/>
  <c r="BN30" i="1"/>
  <c r="BL30" i="1"/>
  <c r="BM30" i="1" s="1"/>
  <c r="BI30" i="1"/>
  <c r="BH30" i="1"/>
  <c r="BG30" i="1"/>
  <c r="BF30" i="1"/>
  <c r="BJ30" i="1" s="1"/>
  <c r="BK30" i="1" s="1"/>
  <c r="BE30" i="1"/>
  <c r="BA30" i="1"/>
  <c r="AU30" i="1"/>
  <c r="AO30" i="1"/>
  <c r="AJ30" i="1"/>
  <c r="AH30" i="1" s="1"/>
  <c r="Z30" i="1"/>
  <c r="Y30" i="1"/>
  <c r="X30" i="1" s="1"/>
  <c r="Q30" i="1"/>
  <c r="BO29" i="1"/>
  <c r="BN29" i="1"/>
  <c r="BL29" i="1"/>
  <c r="BM29" i="1" s="1"/>
  <c r="BJ29" i="1"/>
  <c r="BK29" i="1" s="1"/>
  <c r="BI29" i="1"/>
  <c r="BH29" i="1"/>
  <c r="BG29" i="1"/>
  <c r="BF29" i="1"/>
  <c r="BE29" i="1"/>
  <c r="BA29" i="1"/>
  <c r="AU29" i="1"/>
  <c r="AO29" i="1"/>
  <c r="AJ29" i="1"/>
  <c r="AH29" i="1" s="1"/>
  <c r="Z29" i="1"/>
  <c r="Y29" i="1"/>
  <c r="X29" i="1" s="1"/>
  <c r="Q29" i="1"/>
  <c r="BO28" i="1"/>
  <c r="BN28" i="1"/>
  <c r="BL28" i="1"/>
  <c r="BM28" i="1" s="1"/>
  <c r="BI28" i="1"/>
  <c r="BH28" i="1"/>
  <c r="BG28" i="1"/>
  <c r="BF28" i="1"/>
  <c r="BJ28" i="1" s="1"/>
  <c r="BK28" i="1" s="1"/>
  <c r="BE28" i="1"/>
  <c r="BA28" i="1"/>
  <c r="AU28" i="1"/>
  <c r="AO28" i="1"/>
  <c r="AJ28" i="1"/>
  <c r="AH28" i="1" s="1"/>
  <c r="Z28" i="1"/>
  <c r="Y28" i="1"/>
  <c r="X28" i="1" s="1"/>
  <c r="Q28" i="1"/>
  <c r="BO27" i="1"/>
  <c r="BN27" i="1"/>
  <c r="BL27" i="1"/>
  <c r="BM27" i="1" s="1"/>
  <c r="BJ27" i="1"/>
  <c r="BK27" i="1" s="1"/>
  <c r="BI27" i="1"/>
  <c r="BH27" i="1"/>
  <c r="BG27" i="1"/>
  <c r="BF27" i="1"/>
  <c r="BE27" i="1"/>
  <c r="BA27" i="1"/>
  <c r="AX27" i="1"/>
  <c r="AU27" i="1"/>
  <c r="AO27" i="1"/>
  <c r="AJ27" i="1"/>
  <c r="AI27" i="1"/>
  <c r="AH27" i="1"/>
  <c r="J27" i="1" s="1"/>
  <c r="I27" i="1" s="1"/>
  <c r="Z27" i="1"/>
  <c r="Y27" i="1"/>
  <c r="X27" i="1" s="1"/>
  <c r="Q27" i="1"/>
  <c r="O27" i="1"/>
  <c r="L27" i="1"/>
  <c r="K27" i="1"/>
  <c r="BO26" i="1"/>
  <c r="BN26" i="1"/>
  <c r="BL26" i="1"/>
  <c r="BM26" i="1" s="1"/>
  <c r="BI26" i="1"/>
  <c r="BH26" i="1"/>
  <c r="BG26" i="1"/>
  <c r="BF26" i="1"/>
  <c r="BJ26" i="1" s="1"/>
  <c r="BK26" i="1" s="1"/>
  <c r="BE26" i="1"/>
  <c r="BA26" i="1"/>
  <c r="AU26" i="1"/>
  <c r="AO26" i="1"/>
  <c r="AJ26" i="1"/>
  <c r="AH26" i="1" s="1"/>
  <c r="Z26" i="1"/>
  <c r="Y26" i="1"/>
  <c r="X26" i="1" s="1"/>
  <c r="Q26" i="1"/>
  <c r="BO25" i="1"/>
  <c r="BN25" i="1"/>
  <c r="BL25" i="1"/>
  <c r="BM25" i="1" s="1"/>
  <c r="BJ25" i="1"/>
  <c r="BK25" i="1" s="1"/>
  <c r="BI25" i="1"/>
  <c r="BH25" i="1"/>
  <c r="BG25" i="1"/>
  <c r="BF25" i="1"/>
  <c r="BE25" i="1"/>
  <c r="BA25" i="1"/>
  <c r="AX25" i="1"/>
  <c r="AU25" i="1"/>
  <c r="AO25" i="1"/>
  <c r="AJ25" i="1"/>
  <c r="AI25" i="1"/>
  <c r="AH25" i="1"/>
  <c r="J25" i="1" s="1"/>
  <c r="I25" i="1" s="1"/>
  <c r="Z25" i="1"/>
  <c r="Y25" i="1"/>
  <c r="X25" i="1" s="1"/>
  <c r="Q25" i="1"/>
  <c r="O25" i="1"/>
  <c r="L25" i="1"/>
  <c r="K25" i="1"/>
  <c r="BO24" i="1"/>
  <c r="BN24" i="1"/>
  <c r="BL24" i="1"/>
  <c r="BM24" i="1" s="1"/>
  <c r="BI24" i="1"/>
  <c r="BH24" i="1"/>
  <c r="BG24" i="1"/>
  <c r="BF24" i="1"/>
  <c r="BJ24" i="1" s="1"/>
  <c r="BK24" i="1" s="1"/>
  <c r="BE24" i="1"/>
  <c r="BA24" i="1"/>
  <c r="AU24" i="1"/>
  <c r="AO24" i="1"/>
  <c r="AJ24" i="1"/>
  <c r="AH24" i="1" s="1"/>
  <c r="Z24" i="1"/>
  <c r="Y24" i="1"/>
  <c r="X24" i="1" s="1"/>
  <c r="Q24" i="1"/>
  <c r="BO23" i="1"/>
  <c r="BN23" i="1"/>
  <c r="BL23" i="1"/>
  <c r="BM23" i="1" s="1"/>
  <c r="BJ23" i="1"/>
  <c r="BK23" i="1" s="1"/>
  <c r="BI23" i="1"/>
  <c r="BH23" i="1"/>
  <c r="BG23" i="1"/>
  <c r="BF23" i="1"/>
  <c r="BE23" i="1"/>
  <c r="BA23" i="1"/>
  <c r="AX23" i="1"/>
  <c r="AU23" i="1"/>
  <c r="AO23" i="1"/>
  <c r="AJ23" i="1"/>
  <c r="AI23" i="1"/>
  <c r="AH23" i="1"/>
  <c r="J23" i="1" s="1"/>
  <c r="I23" i="1" s="1"/>
  <c r="Z23" i="1"/>
  <c r="Y23" i="1"/>
  <c r="X23" i="1" s="1"/>
  <c r="Q23" i="1"/>
  <c r="O23" i="1"/>
  <c r="L23" i="1"/>
  <c r="K23" i="1"/>
  <c r="BO22" i="1"/>
  <c r="BN22" i="1"/>
  <c r="BL22" i="1"/>
  <c r="BM22" i="1" s="1"/>
  <c r="BI22" i="1"/>
  <c r="BH22" i="1"/>
  <c r="BG22" i="1"/>
  <c r="BF22" i="1"/>
  <c r="BJ22" i="1" s="1"/>
  <c r="BK22" i="1" s="1"/>
  <c r="BE22" i="1"/>
  <c r="BA22" i="1"/>
  <c r="AU22" i="1"/>
  <c r="AO22" i="1"/>
  <c r="AJ22" i="1"/>
  <c r="AH22" i="1" s="1"/>
  <c r="Z22" i="1"/>
  <c r="Y22" i="1"/>
  <c r="X22" i="1" s="1"/>
  <c r="Q22" i="1"/>
  <c r="BO21" i="1"/>
  <c r="BN21" i="1"/>
  <c r="BL21" i="1"/>
  <c r="BM21" i="1" s="1"/>
  <c r="BJ21" i="1"/>
  <c r="BK21" i="1" s="1"/>
  <c r="BI21" i="1"/>
  <c r="BH21" i="1"/>
  <c r="BG21" i="1"/>
  <c r="BF21" i="1"/>
  <c r="BE21" i="1"/>
  <c r="BA21" i="1"/>
  <c r="AU21" i="1"/>
  <c r="AO21" i="1"/>
  <c r="AJ21" i="1"/>
  <c r="AI21" i="1"/>
  <c r="AH21" i="1"/>
  <c r="K21" i="1" s="1"/>
  <c r="AX21" i="1" s="1"/>
  <c r="Z21" i="1"/>
  <c r="Y21" i="1"/>
  <c r="X21" i="1" s="1"/>
  <c r="Q21" i="1"/>
  <c r="O21" i="1"/>
  <c r="L21" i="1"/>
  <c r="BO20" i="1"/>
  <c r="BN20" i="1"/>
  <c r="BL20" i="1"/>
  <c r="BM20" i="1" s="1"/>
  <c r="BI20" i="1"/>
  <c r="BH20" i="1"/>
  <c r="BG20" i="1"/>
  <c r="BF20" i="1"/>
  <c r="BJ20" i="1" s="1"/>
  <c r="BK20" i="1" s="1"/>
  <c r="BE20" i="1"/>
  <c r="BA20" i="1"/>
  <c r="AU20" i="1"/>
  <c r="AO20" i="1"/>
  <c r="AJ20" i="1"/>
  <c r="AH20" i="1" s="1"/>
  <c r="Z20" i="1"/>
  <c r="Y20" i="1"/>
  <c r="X20" i="1" s="1"/>
  <c r="Q20" i="1"/>
  <c r="BO19" i="1"/>
  <c r="BN19" i="1"/>
  <c r="BL19" i="1"/>
  <c r="BM19" i="1" s="1"/>
  <c r="BJ19" i="1"/>
  <c r="BK19" i="1" s="1"/>
  <c r="BI19" i="1"/>
  <c r="BH19" i="1"/>
  <c r="BG19" i="1"/>
  <c r="BF19" i="1"/>
  <c r="BE19" i="1"/>
  <c r="BA19" i="1"/>
  <c r="AU19" i="1"/>
  <c r="AO19" i="1"/>
  <c r="AJ19" i="1"/>
  <c r="AI19" i="1"/>
  <c r="AH19" i="1"/>
  <c r="K19" i="1" s="1"/>
  <c r="AX19" i="1" s="1"/>
  <c r="Z19" i="1"/>
  <c r="Y19" i="1"/>
  <c r="X19" i="1" s="1"/>
  <c r="Q19" i="1"/>
  <c r="O19" i="1"/>
  <c r="L19" i="1"/>
  <c r="BO18" i="1"/>
  <c r="BN18" i="1"/>
  <c r="BL18" i="1"/>
  <c r="BM18" i="1" s="1"/>
  <c r="BI18" i="1"/>
  <c r="BH18" i="1"/>
  <c r="BG18" i="1"/>
  <c r="BF18" i="1"/>
  <c r="BJ18" i="1" s="1"/>
  <c r="BK18" i="1" s="1"/>
  <c r="BE18" i="1"/>
  <c r="BA18" i="1"/>
  <c r="AU18" i="1"/>
  <c r="AO18" i="1"/>
  <c r="AJ18" i="1"/>
  <c r="AH18" i="1" s="1"/>
  <c r="Z18" i="1"/>
  <c r="Y18" i="1"/>
  <c r="X18" i="1" s="1"/>
  <c r="Q18" i="1"/>
  <c r="BO17" i="1"/>
  <c r="BN17" i="1"/>
  <c r="BL17" i="1"/>
  <c r="BM17" i="1" s="1"/>
  <c r="BJ17" i="1"/>
  <c r="BK17" i="1" s="1"/>
  <c r="BI17" i="1"/>
  <c r="BH17" i="1"/>
  <c r="BG17" i="1"/>
  <c r="BF17" i="1"/>
  <c r="BE17" i="1"/>
  <c r="BA17" i="1"/>
  <c r="AU17" i="1"/>
  <c r="AO17" i="1"/>
  <c r="AJ17" i="1"/>
  <c r="AI17" i="1"/>
  <c r="AH17" i="1"/>
  <c r="K17" i="1" s="1"/>
  <c r="AX17" i="1" s="1"/>
  <c r="Z17" i="1"/>
  <c r="Y17" i="1"/>
  <c r="X17" i="1" s="1"/>
  <c r="Q17" i="1"/>
  <c r="O17" i="1"/>
  <c r="L17" i="1"/>
  <c r="AW22" i="1" l="1"/>
  <c r="T22" i="1"/>
  <c r="AY22" i="1"/>
  <c r="O26" i="1"/>
  <c r="AI26" i="1"/>
  <c r="L26" i="1"/>
  <c r="K26" i="1"/>
  <c r="AX26" i="1" s="1"/>
  <c r="AZ26" i="1" s="1"/>
  <c r="J26" i="1"/>
  <c r="I26" i="1" s="1"/>
  <c r="AW18" i="1"/>
  <c r="T18" i="1"/>
  <c r="AW26" i="1"/>
  <c r="T26" i="1"/>
  <c r="T17" i="1"/>
  <c r="AW17" i="1"/>
  <c r="AY17" i="1" s="1"/>
  <c r="AY18" i="1"/>
  <c r="T25" i="1"/>
  <c r="AW25" i="1"/>
  <c r="AY25" i="1" s="1"/>
  <c r="AY26" i="1"/>
  <c r="AB27" i="1"/>
  <c r="AB23" i="1"/>
  <c r="O20" i="1"/>
  <c r="AI20" i="1"/>
  <c r="L20" i="1"/>
  <c r="J20" i="1"/>
  <c r="I20" i="1" s="1"/>
  <c r="K20" i="1"/>
  <c r="AX20" i="1" s="1"/>
  <c r="AZ20" i="1" s="1"/>
  <c r="O24" i="1"/>
  <c r="L24" i="1"/>
  <c r="K24" i="1"/>
  <c r="AX24" i="1" s="1"/>
  <c r="AZ24" i="1" s="1"/>
  <c r="J24" i="1"/>
  <c r="I24" i="1" s="1"/>
  <c r="AI24" i="1"/>
  <c r="L31" i="1"/>
  <c r="K31" i="1"/>
  <c r="AX31" i="1" s="1"/>
  <c r="AZ31" i="1" s="1"/>
  <c r="J31" i="1"/>
  <c r="I31" i="1" s="1"/>
  <c r="AI31" i="1"/>
  <c r="O31" i="1"/>
  <c r="T27" i="1"/>
  <c r="AW27" i="1"/>
  <c r="AY27" i="1" s="1"/>
  <c r="T21" i="1"/>
  <c r="AW21" i="1"/>
  <c r="AZ21" i="1" s="1"/>
  <c r="AW20" i="1"/>
  <c r="T20" i="1"/>
  <c r="AY23" i="1"/>
  <c r="AW24" i="1"/>
  <c r="AY24" i="1" s="1"/>
  <c r="T24" i="1"/>
  <c r="L29" i="1"/>
  <c r="K29" i="1"/>
  <c r="AX29" i="1" s="1"/>
  <c r="J29" i="1"/>
  <c r="I29" i="1" s="1"/>
  <c r="AI29" i="1"/>
  <c r="O29" i="1"/>
  <c r="O30" i="1"/>
  <c r="AI30" i="1"/>
  <c r="L30" i="1"/>
  <c r="K30" i="1"/>
  <c r="AX30" i="1" s="1"/>
  <c r="AZ30" i="1" s="1"/>
  <c r="J30" i="1"/>
  <c r="I30" i="1" s="1"/>
  <c r="T31" i="1"/>
  <c r="AW31" i="1"/>
  <c r="AY19" i="1"/>
  <c r="T19" i="1"/>
  <c r="AW19" i="1"/>
  <c r="AZ19" i="1" s="1"/>
  <c r="AY20" i="1"/>
  <c r="AZ23" i="1"/>
  <c r="T23" i="1"/>
  <c r="AW23" i="1"/>
  <c r="AB25" i="1"/>
  <c r="O28" i="1"/>
  <c r="AI28" i="1"/>
  <c r="J28" i="1"/>
  <c r="I28" i="1" s="1"/>
  <c r="L28" i="1"/>
  <c r="K28" i="1"/>
  <c r="AX28" i="1" s="1"/>
  <c r="AW30" i="1"/>
  <c r="T30" i="1"/>
  <c r="AY31" i="1"/>
  <c r="AZ27" i="1"/>
  <c r="O18" i="1"/>
  <c r="J18" i="1"/>
  <c r="I18" i="1" s="1"/>
  <c r="L18" i="1"/>
  <c r="AI18" i="1"/>
  <c r="K18" i="1"/>
  <c r="AX18" i="1" s="1"/>
  <c r="AZ18" i="1" s="1"/>
  <c r="O22" i="1"/>
  <c r="AI22" i="1"/>
  <c r="J22" i="1"/>
  <c r="I22" i="1" s="1"/>
  <c r="L22" i="1"/>
  <c r="K22" i="1"/>
  <c r="AX22" i="1" s="1"/>
  <c r="AZ22" i="1" s="1"/>
  <c r="AW28" i="1"/>
  <c r="AY28" i="1" s="1"/>
  <c r="T28" i="1"/>
  <c r="T29" i="1"/>
  <c r="AW29" i="1"/>
  <c r="AY29" i="1" s="1"/>
  <c r="AY30" i="1"/>
  <c r="J17" i="1"/>
  <c r="I17" i="1" s="1"/>
  <c r="J19" i="1"/>
  <c r="I19" i="1" s="1"/>
  <c r="J21" i="1"/>
  <c r="I21" i="1" s="1"/>
  <c r="U28" i="1" l="1"/>
  <c r="V28" i="1" s="1"/>
  <c r="U24" i="1"/>
  <c r="V24" i="1" s="1"/>
  <c r="U17" i="1"/>
  <c r="V17" i="1" s="1"/>
  <c r="AY21" i="1"/>
  <c r="U30" i="1"/>
  <c r="V30" i="1" s="1"/>
  <c r="U19" i="1"/>
  <c r="V19" i="1" s="1"/>
  <c r="AB24" i="1"/>
  <c r="R24" i="1"/>
  <c r="P24" i="1" s="1"/>
  <c r="S24" i="1" s="1"/>
  <c r="M24" i="1" s="1"/>
  <c r="N24" i="1" s="1"/>
  <c r="U26" i="1"/>
  <c r="V26" i="1" s="1"/>
  <c r="AB26" i="1"/>
  <c r="AZ17" i="1"/>
  <c r="AB21" i="1"/>
  <c r="U27" i="1"/>
  <c r="V27" i="1" s="1"/>
  <c r="AZ29" i="1"/>
  <c r="U29" i="1"/>
  <c r="V29" i="1" s="1"/>
  <c r="AB20" i="1"/>
  <c r="AB19" i="1"/>
  <c r="R19" i="1"/>
  <c r="P19" i="1" s="1"/>
  <c r="S19" i="1" s="1"/>
  <c r="M19" i="1" s="1"/>
  <c r="N19" i="1" s="1"/>
  <c r="AZ28" i="1"/>
  <c r="U25" i="1"/>
  <c r="V25" i="1" s="1"/>
  <c r="AB17" i="1"/>
  <c r="AB22" i="1"/>
  <c r="U20" i="1"/>
  <c r="V20" i="1" s="1"/>
  <c r="AZ25" i="1"/>
  <c r="U18" i="1"/>
  <c r="V18" i="1" s="1"/>
  <c r="U22" i="1"/>
  <c r="V22" i="1" s="1"/>
  <c r="AB30" i="1"/>
  <c r="R30" i="1"/>
  <c r="P30" i="1" s="1"/>
  <c r="S30" i="1" s="1"/>
  <c r="M30" i="1" s="1"/>
  <c r="N30" i="1" s="1"/>
  <c r="U21" i="1"/>
  <c r="V21" i="1" s="1"/>
  <c r="R18" i="1"/>
  <c r="P18" i="1" s="1"/>
  <c r="S18" i="1" s="1"/>
  <c r="M18" i="1" s="1"/>
  <c r="N18" i="1" s="1"/>
  <c r="AB18" i="1"/>
  <c r="R28" i="1"/>
  <c r="P28" i="1" s="1"/>
  <c r="S28" i="1" s="1"/>
  <c r="M28" i="1" s="1"/>
  <c r="N28" i="1" s="1"/>
  <c r="AB28" i="1"/>
  <c r="U23" i="1"/>
  <c r="V23" i="1" s="1"/>
  <c r="U31" i="1"/>
  <c r="V31" i="1" s="1"/>
  <c r="AB29" i="1"/>
  <c r="AB31" i="1"/>
  <c r="AD29" i="1" l="1"/>
  <c r="AC29" i="1"/>
  <c r="W29" i="1"/>
  <c r="AA29" i="1" s="1"/>
  <c r="AD25" i="1"/>
  <c r="AE25" i="1" s="1"/>
  <c r="W25" i="1"/>
  <c r="AA25" i="1" s="1"/>
  <c r="AC25" i="1"/>
  <c r="R25" i="1"/>
  <c r="P25" i="1" s="1"/>
  <c r="S25" i="1" s="1"/>
  <c r="M25" i="1" s="1"/>
  <c r="N25" i="1" s="1"/>
  <c r="W26" i="1"/>
  <c r="AA26" i="1" s="1"/>
  <c r="AD26" i="1"/>
  <c r="AE26" i="1" s="1"/>
  <c r="AC26" i="1"/>
  <c r="AD31" i="1"/>
  <c r="AC31" i="1"/>
  <c r="W31" i="1"/>
  <c r="AA31" i="1" s="1"/>
  <c r="AD21" i="1"/>
  <c r="AC21" i="1"/>
  <c r="W21" i="1"/>
  <c r="AA21" i="1" s="1"/>
  <c r="W20" i="1"/>
  <c r="AA20" i="1" s="1"/>
  <c r="AD20" i="1"/>
  <c r="AC20" i="1"/>
  <c r="AC27" i="1"/>
  <c r="AD27" i="1"/>
  <c r="AE27" i="1" s="1"/>
  <c r="W27" i="1"/>
  <c r="AA27" i="1" s="1"/>
  <c r="R27" i="1"/>
  <c r="P27" i="1" s="1"/>
  <c r="S27" i="1" s="1"/>
  <c r="M27" i="1" s="1"/>
  <c r="N27" i="1" s="1"/>
  <c r="AC17" i="1"/>
  <c r="AD17" i="1"/>
  <c r="W17" i="1"/>
  <c r="AA17" i="1" s="1"/>
  <c r="AC23" i="1"/>
  <c r="AD23" i="1"/>
  <c r="AE23" i="1" s="1"/>
  <c r="W23" i="1"/>
  <c r="AA23" i="1" s="1"/>
  <c r="R23" i="1"/>
  <c r="P23" i="1" s="1"/>
  <c r="S23" i="1" s="1"/>
  <c r="M23" i="1" s="1"/>
  <c r="N23" i="1" s="1"/>
  <c r="R21" i="1"/>
  <c r="P21" i="1" s="1"/>
  <c r="S21" i="1" s="1"/>
  <c r="M21" i="1" s="1"/>
  <c r="N21" i="1" s="1"/>
  <c r="W24" i="1"/>
  <c r="AA24" i="1" s="1"/>
  <c r="AD24" i="1"/>
  <c r="AE24" i="1" s="1"/>
  <c r="AC24" i="1"/>
  <c r="R31" i="1"/>
  <c r="P31" i="1" s="1"/>
  <c r="S31" i="1" s="1"/>
  <c r="M31" i="1" s="1"/>
  <c r="N31" i="1" s="1"/>
  <c r="W22" i="1"/>
  <c r="AA22" i="1" s="1"/>
  <c r="AD22" i="1"/>
  <c r="AC22" i="1"/>
  <c r="R22" i="1"/>
  <c r="P22" i="1" s="1"/>
  <c r="S22" i="1" s="1"/>
  <c r="M22" i="1" s="1"/>
  <c r="N22" i="1" s="1"/>
  <c r="R17" i="1"/>
  <c r="P17" i="1" s="1"/>
  <c r="S17" i="1" s="1"/>
  <c r="M17" i="1" s="1"/>
  <c r="N17" i="1" s="1"/>
  <c r="R20" i="1"/>
  <c r="P20" i="1" s="1"/>
  <c r="S20" i="1" s="1"/>
  <c r="M20" i="1" s="1"/>
  <c r="N20" i="1" s="1"/>
  <c r="AC19" i="1"/>
  <c r="AD19" i="1"/>
  <c r="AE19" i="1" s="1"/>
  <c r="W19" i="1"/>
  <c r="AA19" i="1" s="1"/>
  <c r="W28" i="1"/>
  <c r="AA28" i="1" s="1"/>
  <c r="AD28" i="1"/>
  <c r="AC28" i="1"/>
  <c r="R29" i="1"/>
  <c r="P29" i="1" s="1"/>
  <c r="S29" i="1" s="1"/>
  <c r="M29" i="1" s="1"/>
  <c r="N29" i="1" s="1"/>
  <c r="W18" i="1"/>
  <c r="AA18" i="1" s="1"/>
  <c r="AD18" i="1"/>
  <c r="AC18" i="1"/>
  <c r="R26" i="1"/>
  <c r="P26" i="1" s="1"/>
  <c r="S26" i="1" s="1"/>
  <c r="M26" i="1" s="1"/>
  <c r="N26" i="1" s="1"/>
  <c r="W30" i="1"/>
  <c r="AA30" i="1" s="1"/>
  <c r="AD30" i="1"/>
  <c r="AC30" i="1"/>
  <c r="AE30" i="1" l="1"/>
  <c r="AE28" i="1"/>
  <c r="AE21" i="1"/>
  <c r="AE22" i="1"/>
  <c r="AE31" i="1"/>
  <c r="AE18" i="1"/>
  <c r="AE20" i="1"/>
  <c r="AE17" i="1"/>
  <c r="AE29" i="1"/>
</calcChain>
</file>

<file path=xl/sharedStrings.xml><?xml version="1.0" encoding="utf-8"?>
<sst xmlns="http://schemas.openxmlformats.org/spreadsheetml/2006/main" count="702" uniqueCount="360">
  <si>
    <t>File opened</t>
  </si>
  <si>
    <t>2020-12-17 12:41:00</t>
  </si>
  <si>
    <t>Console s/n</t>
  </si>
  <si>
    <t>68C-901130</t>
  </si>
  <si>
    <t>Console ver</t>
  </si>
  <si>
    <t>Bluestem v.1.4.07</t>
  </si>
  <si>
    <t>Scripts ver</t>
  </si>
  <si>
    <t>2020.06  1.4.07, Oct 2020</t>
  </si>
  <si>
    <t>Head s/n</t>
  </si>
  <si>
    <t>68H-581130</t>
  </si>
  <si>
    <t>Head ver</t>
  </si>
  <si>
    <t>1.4.2</t>
  </si>
  <si>
    <t>Head cal</t>
  </si>
  <si>
    <t>{"h2oazero": "1.16161", "co2aspan2b": "0.086568", "co2bspan2": "0", "co2aspanconc2": "0", "h2obspan1": "0.998939", "co2aspan2": "0", "h2obzero": "1.16501", "flowazero": "0.317", "h2obspanconc1": "12.17", "co2bspanconc2": "0", "co2aspanconc1": "400", "h2oaspanconc2": "0", "h2obspan2": "0", "h2oaspanconc1": "12.17", "tazero": "0.00104713", "co2aspan1": "1.00054", "co2bspan1": "0.999577", "co2azero": "0.892502", "h2oaspan2": "0", "co2aspan2a": "0.0865215", "co2bzero": "0.898612", "h2obspan2b": "0.0677395", "h2oaspan2b": "0.0671222", "flowmeterzero": "0.990581", "co2bspan2b": "0.087286", "h2obspan2a": "0.0678114", "oxygen": "21", "co2bspanconc1": "400", "ssb_ref": "34919.1", "ssa_ref": "37127.4", "h2oaspan1": "1.00398", "h2oaspan2a": "0.0668561", "h2obspanconc2": "0", "co2bspan2a": "0.0873229", "chamberpressurezero": "2.57375", "flowbzero": "0.26", "tbzero": "0.0513058"}</t>
  </si>
  <si>
    <t>Chamber type</t>
  </si>
  <si>
    <t>6800-01a</t>
  </si>
  <si>
    <t>Chamber s/n</t>
  </si>
  <si>
    <t>MPF-551014</t>
  </si>
  <si>
    <t>Chamber rev</t>
  </si>
  <si>
    <t>0</t>
  </si>
  <si>
    <t>Chamber cal</t>
  </si>
  <si>
    <t>Fluorometer</t>
  </si>
  <si>
    <t>Flr. Version</t>
  </si>
  <si>
    <t>1.4.3</t>
  </si>
  <si>
    <t>12:41:00</t>
  </si>
  <si>
    <t>Stability Definition:	ΔH2O (Meas2): Slp&lt;0.2 Per=15	ΔCO2 (Meas2): Slp&lt;0.2 Per=15	A (GasEx): Slp&lt;0.5 Per=15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</si>
  <si>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</si>
  <si>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</si>
  <si>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</si>
  <si>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</si>
  <si>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</si>
  <si>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</si>
  <si>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</si>
  <si>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</si>
  <si>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</si>
  <si>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</si>
  <si>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</si>
  <si>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</si>
  <si>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</si>
  <si>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</si>
  <si>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</si>
  <si>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</si>
  <si>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</si>
  <si>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</si>
  <si>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</si>
  <si>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</si>
  <si>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</si>
  <si>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</si>
  <si>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</si>
  <si>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</si>
  <si>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</si>
  <si>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</si>
  <si>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</si>
  <si>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</si>
  <si>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</si>
  <si>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</si>
  <si>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</si>
  <si>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</si>
  <si>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</si>
  <si>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</si>
  <si>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</si>
  <si>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</si>
  <si>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</si>
  <si>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</si>
  <si>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</si>
  <si>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</si>
  <si>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</si>
  <si>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</si>
  <si>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</si>
  <si>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</si>
  <si>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</si>
  <si>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</si>
  <si>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</si>
  <si>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</si>
  <si>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</si>
  <si>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</si>
  <si>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</si>
  <si>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</si>
  <si>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4.65699 90.8869 379.722 605.635 841.815 1039.01 1224.8 1380.41</t>
  </si>
  <si>
    <t>Fs_true</t>
  </si>
  <si>
    <t>1.11337 104.448 404.176 601.654 803.986 1000.69 1203.33 1401.91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</si>
  <si>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</si>
  <si>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</si>
  <si>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</si>
  <si>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</si>
  <si>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</si>
  <si>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</si>
  <si>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</si>
  <si>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</si>
  <si>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</si>
  <si>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</si>
  <si>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</si>
  <si>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</si>
  <si>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</si>
  <si>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</si>
  <si>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</si>
  <si>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</si>
  <si>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</si>
  <si>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</si>
  <si>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</si>
  <si>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</si>
  <si>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</si>
  <si>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</si>
  <si>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</si>
  <si>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</si>
  <si>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</si>
  <si>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</si>
  <si>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</si>
  <si>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</si>
  <si>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</si>
  <si>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</si>
  <si>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</si>
  <si>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</si>
  <si>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</si>
  <si>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</si>
  <si>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</si>
  <si>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</si>
  <si>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</si>
  <si>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</si>
  <si>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</si>
  <si>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</si>
  <si>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</si>
  <si>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</si>
  <si>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</si>
  <si>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</si>
  <si>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</si>
  <si>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</si>
  <si>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</si>
  <si>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</si>
  <si>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</si>
  <si>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</si>
  <si>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</si>
  <si>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</si>
  <si>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</si>
  <si>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</si>
  <si>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</si>
  <si>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Adark</t>
  </si>
  <si>
    <t>LightAdaptedID</t>
  </si>
  <si>
    <t>Qmax</t>
  </si>
  <si>
    <t>Fs</t>
  </si>
  <si>
    <t>Fm'</t>
  </si>
  <si>
    <t>PhiPS2</t>
  </si>
  <si>
    <t>PS2/1</t>
  </si>
  <si>
    <t>Qabs_fs</t>
  </si>
  <si>
    <t>Afs</t>
  </si>
  <si>
    <t>ETR</t>
  </si>
  <si>
    <t>PhiCO2</t>
  </si>
  <si>
    <t>NPQ</t>
  </si>
  <si>
    <t>DarkPulseID</t>
  </si>
  <si>
    <t>Fs_dp</t>
  </si>
  <si>
    <t>Fo'</t>
  </si>
  <si>
    <t>Fv'/Fm'</t>
  </si>
  <si>
    <t>qP</t>
  </si>
  <si>
    <t>qN</t>
  </si>
  <si>
    <t>qP_Fo</t>
  </si>
  <si>
    <t>qN_Fo</t>
  </si>
  <si>
    <t>qL</t>
  </si>
  <si>
    <t>1-qL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</si>
  <si>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</si>
  <si>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</si>
  <si>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</si>
  <si>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</si>
  <si>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</si>
  <si>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</si>
  <si>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</si>
  <si>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</si>
  <si>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</si>
  <si>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</si>
  <si>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</si>
  <si>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</si>
  <si>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</si>
  <si>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</si>
  <si>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</si>
  <si>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</si>
  <si>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</si>
  <si>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</si>
  <si>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</si>
  <si>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</si>
  <si>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</si>
  <si>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</si>
  <si>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</si>
  <si>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</si>
  <si>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</si>
  <si>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</si>
  <si>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</si>
  <si>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</si>
  <si>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</si>
  <si>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</si>
  <si>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</si>
  <si>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</si>
  <si>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</si>
  <si>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</si>
  <si>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</si>
  <si>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</si>
  <si>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</si>
  <si>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</si>
  <si>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</si>
  <si>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</si>
  <si>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</si>
  <si>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</si>
  <si>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</si>
  <si>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</si>
  <si>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</si>
  <si>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</si>
  <si>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</si>
  <si>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</si>
  <si>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</si>
  <si>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</si>
  <si>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</si>
  <si>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</si>
  <si>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</si>
  <si>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</si>
  <si>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</si>
  <si>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</si>
  <si>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</si>
  <si>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</si>
  <si>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</si>
  <si>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</si>
  <si>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</si>
  <si>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</si>
  <si>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</si>
  <si>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</si>
  <si>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</si>
  <si>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</si>
  <si>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</si>
  <si>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</si>
  <si>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</si>
  <si>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</si>
  <si>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</si>
  <si>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</si>
  <si>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</si>
  <si>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</si>
  <si>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</si>
  <si>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</si>
  <si>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</si>
  <si>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</si>
  <si>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</si>
  <si>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</si>
  <si>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</si>
  <si>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</si>
  <si>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</si>
  <si>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</si>
  <si>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</si>
  <si>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</si>
  <si>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</si>
  <si>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</si>
  <si>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</si>
  <si>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</si>
  <si>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</si>
  <si>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</si>
  <si>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</si>
  <si>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</si>
  <si>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</si>
  <si>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</si>
  <si>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</si>
  <si>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</si>
  <si>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</si>
  <si>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</si>
  <si>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</si>
  <si>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</si>
  <si>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</si>
  <si>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</si>
  <si>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</si>
  <si>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</si>
  <si>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</si>
  <si>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</si>
  <si>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</si>
  <si>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</si>
  <si>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</si>
  <si>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</si>
  <si>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</si>
  <si>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</si>
  <si>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</si>
  <si>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</si>
  <si>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</si>
  <si>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</si>
  <si>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</si>
  <si>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</si>
  <si>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</si>
  <si>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</si>
  <si>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</si>
  <si>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</si>
  <si>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</si>
  <si>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</si>
  <si>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</si>
  <si>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</si>
  <si>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</si>
  <si>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</si>
  <si>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</si>
  <si>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20201217 12:44:47</t>
  </si>
  <si>
    <t>12:44:47</t>
  </si>
  <si>
    <t>1149</t>
  </si>
  <si>
    <t>_1</t>
  </si>
  <si>
    <t>-</t>
  </si>
  <si>
    <t>RECT-3016-20201217-12_44_41</t>
  </si>
  <si>
    <t>DARK-3017-20201217-12_44_49</t>
  </si>
  <si>
    <t>0: Broadleaf</t>
  </si>
  <si>
    <t>12:45:12</t>
  </si>
  <si>
    <t>1/3</t>
  </si>
  <si>
    <t>20201217 12:47:13</t>
  </si>
  <si>
    <t>12:47:13</t>
  </si>
  <si>
    <t>RECT-3018-20201217-12_47_08</t>
  </si>
  <si>
    <t>DARK-3019-20201217-12_47_16</t>
  </si>
  <si>
    <t>20201217 12:48:35</t>
  </si>
  <si>
    <t>12:48:35</t>
  </si>
  <si>
    <t>RECT-3020-20201217-12_48_30</t>
  </si>
  <si>
    <t>DARK-3021-20201217-12_48_37</t>
  </si>
  <si>
    <t>3/3</t>
  </si>
  <si>
    <t>20201217 12:49:58</t>
  </si>
  <si>
    <t>12:49:58</t>
  </si>
  <si>
    <t>RECT-3022-20201217-12_49_52</t>
  </si>
  <si>
    <t>DARK-3023-20201217-12_50_00</t>
  </si>
  <si>
    <t>20201217 12:51:40</t>
  </si>
  <si>
    <t>12:51:40</t>
  </si>
  <si>
    <t>RECT-3024-20201217-12_51_34</t>
  </si>
  <si>
    <t>DARK-3025-20201217-12_51_42</t>
  </si>
  <si>
    <t>20201217 12:53:21</t>
  </si>
  <si>
    <t>12:53:21</t>
  </si>
  <si>
    <t>RECT-3026-20201217-12_53_15</t>
  </si>
  <si>
    <t>DARK-3027-20201217-12_53_23</t>
  </si>
  <si>
    <t>20201217 12:54:47</t>
  </si>
  <si>
    <t>12:54:47</t>
  </si>
  <si>
    <t>RECT-3028-20201217-12_54_41</t>
  </si>
  <si>
    <t>DARK-3029-20201217-12_54_49</t>
  </si>
  <si>
    <t>20201217 12:56:47</t>
  </si>
  <si>
    <t>12:56:47</t>
  </si>
  <si>
    <t>RECT-3030-20201217-12_56_42</t>
  </si>
  <si>
    <t>DARK-3031-20201217-12_56_50</t>
  </si>
  <si>
    <t>12:57:11</t>
  </si>
  <si>
    <t>2/3</t>
  </si>
  <si>
    <t>20201217 12:59:12</t>
  </si>
  <si>
    <t>12:59:12</t>
  </si>
  <si>
    <t>RECT-3032-20201217-12_59_07</t>
  </si>
  <si>
    <t>DARK-3033-20201217-12_59_15</t>
  </si>
  <si>
    <t>0/3</t>
  </si>
  <si>
    <t>20201217 13:01:13</t>
  </si>
  <si>
    <t>13:01:13</t>
  </si>
  <si>
    <t>RECT-3034-20201217-13_01_08</t>
  </si>
  <si>
    <t>DARK-3035-20201217-13_01_15</t>
  </si>
  <si>
    <t>20201217 13:03:01</t>
  </si>
  <si>
    <t>13:03:01</t>
  </si>
  <si>
    <t>RECT-3036-20201217-13_02_56</t>
  </si>
  <si>
    <t>DARK-3037-20201217-13_03_03</t>
  </si>
  <si>
    <t>20201217 13:04:56</t>
  </si>
  <si>
    <t>13:04:56</t>
  </si>
  <si>
    <t>RECT-3038-20201217-13_04_50</t>
  </si>
  <si>
    <t>DARK-3039-20201217-13_04_58</t>
  </si>
  <si>
    <t>20201217 13:06:49</t>
  </si>
  <si>
    <t>13:06:49</t>
  </si>
  <si>
    <t>RECT-3040-20201217-13_06_44</t>
  </si>
  <si>
    <t>DARK-3041-20201217-13_06_51</t>
  </si>
  <si>
    <t>20201217 13:08:49</t>
  </si>
  <si>
    <t>13:08:49</t>
  </si>
  <si>
    <t>RECT-3042-20201217-13_08_44</t>
  </si>
  <si>
    <t>DARK-3043-20201217-13_08_52</t>
  </si>
  <si>
    <t>13:09:12</t>
  </si>
  <si>
    <t>20201217 13:11:13</t>
  </si>
  <si>
    <t>13:11:13</t>
  </si>
  <si>
    <t>RECT-3044-20201217-13_11_08</t>
  </si>
  <si>
    <t>DARK-3045-20201217-13_11_16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</si>
</sst>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R31"/>
  <sheetViews>
    <sheetView tabSelected="1" workbookViewId="0"/>
  </sheetViews>
  <sheetFormatPr defaultRowHeight="15" x14ac:dyDescent="0.25"/>
  <sheetData>
    <row r="2" spans="1:174" x14ac:dyDescent="0.25">
      <c r="A2" t="s">
        <v>26</v>
      </c>
      <c r="B2" t="s">
        <v>27</v>
      </c>
      <c r="C2" t="s">
        <v>29</v>
      </c>
    </row>
    <row r="3" spans="1:174" x14ac:dyDescent="0.25">
      <c r="B3" t="s">
        <v>28</v>
      </c>
      <c r="C3">
        <v>21</v>
      </c>
    </row>
    <row r="4" spans="1:174" x14ac:dyDescent="0.25">
      <c r="A4" t="s">
        <v>30</v>
      </c>
      <c r="B4" t="s">
        <v>31</v>
      </c>
      <c r="C4" t="s">
        <v>32</v>
      </c>
      <c r="D4" t="s">
        <v>34</v>
      </c>
      <c r="E4" t="s">
        <v>35</v>
      </c>
      <c r="F4" t="s">
        <v>36</v>
      </c>
      <c r="G4" t="s">
        <v>37</v>
      </c>
      <c r="H4" t="s">
        <v>38</v>
      </c>
      <c r="I4" t="s">
        <v>39</v>
      </c>
      <c r="J4" t="s">
        <v>40</v>
      </c>
      <c r="K4" t="s">
        <v>41</v>
      </c>
    </row>
    <row r="5" spans="1:174" x14ac:dyDescent="0.25">
      <c r="B5" t="s">
        <v>15</v>
      </c>
      <c r="C5" t="s">
        <v>33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174" x14ac:dyDescent="0.25">
      <c r="A6" t="s">
        <v>42</v>
      </c>
      <c r="B6" t="s">
        <v>43</v>
      </c>
      <c r="C6" t="s">
        <v>44</v>
      </c>
      <c r="D6" t="s">
        <v>45</v>
      </c>
      <c r="E6" t="s">
        <v>46</v>
      </c>
    </row>
    <row r="7" spans="1:174" x14ac:dyDescent="0.25">
      <c r="B7">
        <v>0</v>
      </c>
      <c r="C7">
        <v>1</v>
      </c>
      <c r="D7">
        <v>0</v>
      </c>
      <c r="E7">
        <v>0</v>
      </c>
    </row>
    <row r="8" spans="1:174" x14ac:dyDescent="0.25">
      <c r="A8" t="s">
        <v>47</v>
      </c>
      <c r="B8" t="s">
        <v>48</v>
      </c>
      <c r="C8" t="s">
        <v>50</v>
      </c>
      <c r="D8" t="s">
        <v>52</v>
      </c>
      <c r="E8" t="s">
        <v>53</v>
      </c>
      <c r="F8" t="s">
        <v>54</v>
      </c>
      <c r="G8" t="s">
        <v>55</v>
      </c>
      <c r="H8" t="s">
        <v>56</v>
      </c>
      <c r="I8" t="s">
        <v>57</v>
      </c>
      <c r="J8" t="s">
        <v>58</v>
      </c>
      <c r="K8" t="s">
        <v>59</v>
      </c>
      <c r="L8" t="s">
        <v>60</v>
      </c>
      <c r="M8" t="s">
        <v>61</v>
      </c>
      <c r="N8" t="s">
        <v>62</v>
      </c>
      <c r="O8" t="s">
        <v>63</v>
      </c>
      <c r="P8" t="s">
        <v>64</v>
      </c>
      <c r="Q8" t="s">
        <v>65</v>
      </c>
    </row>
    <row r="9" spans="1:174" x14ac:dyDescent="0.25">
      <c r="B9" t="s">
        <v>49</v>
      </c>
      <c r="C9" t="s">
        <v>51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4" x14ac:dyDescent="0.25">
      <c r="A10" t="s">
        <v>66</v>
      </c>
      <c r="B10" t="s">
        <v>67</v>
      </c>
      <c r="C10" t="s">
        <v>68</v>
      </c>
      <c r="D10" t="s">
        <v>69</v>
      </c>
      <c r="E10" t="s">
        <v>70</v>
      </c>
      <c r="F10" t="s">
        <v>71</v>
      </c>
    </row>
    <row r="11" spans="1:174" x14ac:dyDescent="0.25">
      <c r="B11">
        <v>0</v>
      </c>
      <c r="C11">
        <v>0</v>
      </c>
      <c r="D11">
        <v>0</v>
      </c>
      <c r="E11">
        <v>0</v>
      </c>
      <c r="F11">
        <v>1</v>
      </c>
    </row>
    <row r="12" spans="1:174" x14ac:dyDescent="0.25">
      <c r="A12" t="s">
        <v>72</v>
      </c>
      <c r="B12" t="s">
        <v>73</v>
      </c>
      <c r="C12" t="s">
        <v>74</v>
      </c>
      <c r="D12" t="s">
        <v>75</v>
      </c>
      <c r="E12" t="s">
        <v>76</v>
      </c>
      <c r="F12" t="s">
        <v>77</v>
      </c>
      <c r="G12" t="s">
        <v>79</v>
      </c>
      <c r="H12" t="s">
        <v>81</v>
      </c>
    </row>
    <row r="13" spans="1:174" x14ac:dyDescent="0.25">
      <c r="B13">
        <v>-6276</v>
      </c>
      <c r="C13">
        <v>6.6</v>
      </c>
      <c r="D13">
        <v>1.7090000000000001E-5</v>
      </c>
      <c r="E13">
        <v>3.11</v>
      </c>
      <c r="F13" t="s">
        <v>78</v>
      </c>
      <c r="G13" t="s">
        <v>80</v>
      </c>
      <c r="H13">
        <v>0</v>
      </c>
    </row>
    <row r="14" spans="1:174" x14ac:dyDescent="0.25">
      <c r="A14" t="s">
        <v>82</v>
      </c>
      <c r="B14" t="s">
        <v>82</v>
      </c>
      <c r="C14" t="s">
        <v>82</v>
      </c>
      <c r="D14" t="s">
        <v>82</v>
      </c>
      <c r="E14" t="s">
        <v>82</v>
      </c>
      <c r="F14" t="s">
        <v>83</v>
      </c>
      <c r="G14" t="s">
        <v>83</v>
      </c>
      <c r="H14" t="s">
        <v>84</v>
      </c>
      <c r="I14" t="s">
        <v>84</v>
      </c>
      <c r="J14" t="s">
        <v>84</v>
      </c>
      <c r="K14" t="s">
        <v>84</v>
      </c>
      <c r="L14" t="s">
        <v>84</v>
      </c>
      <c r="M14" t="s">
        <v>84</v>
      </c>
      <c r="N14" t="s">
        <v>84</v>
      </c>
      <c r="O14" t="s">
        <v>84</v>
      </c>
      <c r="P14" t="s">
        <v>84</v>
      </c>
      <c r="Q14" t="s">
        <v>84</v>
      </c>
      <c r="R14" t="s">
        <v>84</v>
      </c>
      <c r="S14" t="s">
        <v>84</v>
      </c>
      <c r="T14" t="s">
        <v>84</v>
      </c>
      <c r="U14" t="s">
        <v>84</v>
      </c>
      <c r="V14" t="s">
        <v>84</v>
      </c>
      <c r="W14" t="s">
        <v>84</v>
      </c>
      <c r="X14" t="s">
        <v>84</v>
      </c>
      <c r="Y14" t="s">
        <v>84</v>
      </c>
      <c r="Z14" t="s">
        <v>84</v>
      </c>
      <c r="AA14" t="s">
        <v>84</v>
      </c>
      <c r="AB14" t="s">
        <v>84</v>
      </c>
      <c r="AC14" t="s">
        <v>84</v>
      </c>
      <c r="AD14" t="s">
        <v>84</v>
      </c>
      <c r="AE14" t="s">
        <v>84</v>
      </c>
      <c r="AF14" t="s">
        <v>85</v>
      </c>
      <c r="AG14" t="s">
        <v>85</v>
      </c>
      <c r="AH14" t="s">
        <v>85</v>
      </c>
      <c r="AI14" t="s">
        <v>85</v>
      </c>
      <c r="AJ14" t="s">
        <v>85</v>
      </c>
      <c r="AK14" t="s">
        <v>86</v>
      </c>
      <c r="AL14" t="s">
        <v>86</v>
      </c>
      <c r="AM14" t="s">
        <v>86</v>
      </c>
      <c r="AN14" t="s">
        <v>86</v>
      </c>
      <c r="AO14" t="s">
        <v>86</v>
      </c>
      <c r="AP14" t="s">
        <v>86</v>
      </c>
      <c r="AQ14" t="s">
        <v>86</v>
      </c>
      <c r="AR14" t="s">
        <v>86</v>
      </c>
      <c r="AS14" t="s">
        <v>86</v>
      </c>
      <c r="AT14" t="s">
        <v>86</v>
      </c>
      <c r="AU14" t="s">
        <v>86</v>
      </c>
      <c r="AV14" t="s">
        <v>86</v>
      </c>
      <c r="AW14" t="s">
        <v>86</v>
      </c>
      <c r="AX14" t="s">
        <v>86</v>
      </c>
      <c r="AY14" t="s">
        <v>86</v>
      </c>
      <c r="AZ14" t="s">
        <v>86</v>
      </c>
      <c r="BA14" t="s">
        <v>86</v>
      </c>
      <c r="BB14" t="s">
        <v>86</v>
      </c>
      <c r="BC14" t="s">
        <v>86</v>
      </c>
      <c r="BD14" t="s">
        <v>86</v>
      </c>
      <c r="BE14" t="s">
        <v>86</v>
      </c>
      <c r="BF14" t="s">
        <v>86</v>
      </c>
      <c r="BG14" t="s">
        <v>86</v>
      </c>
      <c r="BH14" t="s">
        <v>86</v>
      </c>
      <c r="BI14" t="s">
        <v>86</v>
      </c>
      <c r="BJ14" t="s">
        <v>86</v>
      </c>
      <c r="BK14" t="s">
        <v>86</v>
      </c>
      <c r="BL14" t="s">
        <v>87</v>
      </c>
      <c r="BM14" t="s">
        <v>87</v>
      </c>
      <c r="BN14" t="s">
        <v>87</v>
      </c>
      <c r="BO14" t="s">
        <v>87</v>
      </c>
      <c r="BP14" t="s">
        <v>88</v>
      </c>
      <c r="BQ14" t="s">
        <v>88</v>
      </c>
      <c r="BR14" t="s">
        <v>88</v>
      </c>
      <c r="BS14" t="s">
        <v>88</v>
      </c>
      <c r="BT14" t="s">
        <v>89</v>
      </c>
      <c r="BU14" t="s">
        <v>89</v>
      </c>
      <c r="BV14" t="s">
        <v>89</v>
      </c>
      <c r="BW14" t="s">
        <v>89</v>
      </c>
      <c r="BX14" t="s">
        <v>89</v>
      </c>
      <c r="BY14" t="s">
        <v>89</v>
      </c>
      <c r="BZ14" t="s">
        <v>89</v>
      </c>
      <c r="CA14" t="s">
        <v>89</v>
      </c>
      <c r="CB14" t="s">
        <v>89</v>
      </c>
      <c r="CC14" t="s">
        <v>89</v>
      </c>
      <c r="CD14" t="s">
        <v>89</v>
      </c>
      <c r="CE14" t="s">
        <v>89</v>
      </c>
      <c r="CF14" t="s">
        <v>89</v>
      </c>
      <c r="CG14" t="s">
        <v>89</v>
      </c>
      <c r="CH14" t="s">
        <v>89</v>
      </c>
      <c r="CI14" t="s">
        <v>89</v>
      </c>
      <c r="CJ14" t="s">
        <v>89</v>
      </c>
      <c r="CK14" t="s">
        <v>89</v>
      </c>
      <c r="CL14" t="s">
        <v>90</v>
      </c>
      <c r="CM14" t="s">
        <v>90</v>
      </c>
      <c r="CN14" t="s">
        <v>90</v>
      </c>
      <c r="CO14" t="s">
        <v>90</v>
      </c>
      <c r="CP14" t="s">
        <v>90</v>
      </c>
      <c r="CQ14" t="s">
        <v>90</v>
      </c>
      <c r="CR14" t="s">
        <v>90</v>
      </c>
      <c r="CS14" t="s">
        <v>90</v>
      </c>
      <c r="CT14" t="s">
        <v>90</v>
      </c>
      <c r="CU14" t="s">
        <v>90</v>
      </c>
      <c r="CV14" t="s">
        <v>90</v>
      </c>
      <c r="CW14" t="s">
        <v>90</v>
      </c>
      <c r="CX14" t="s">
        <v>90</v>
      </c>
      <c r="CY14" t="s">
        <v>90</v>
      </c>
      <c r="CZ14" t="s">
        <v>90</v>
      </c>
      <c r="DA14" t="s">
        <v>90</v>
      </c>
      <c r="DB14" t="s">
        <v>90</v>
      </c>
      <c r="DC14" t="s">
        <v>90</v>
      </c>
      <c r="DD14" t="s">
        <v>91</v>
      </c>
      <c r="DE14" t="s">
        <v>91</v>
      </c>
      <c r="DF14" t="s">
        <v>91</v>
      </c>
      <c r="DG14" t="s">
        <v>91</v>
      </c>
      <c r="DH14" t="s">
        <v>91</v>
      </c>
      <c r="DI14" t="s">
        <v>92</v>
      </c>
      <c r="DJ14" t="s">
        <v>92</v>
      </c>
      <c r="DK14" t="s">
        <v>92</v>
      </c>
      <c r="DL14" t="s">
        <v>92</v>
      </c>
      <c r="DM14" t="s">
        <v>92</v>
      </c>
      <c r="DN14" t="s">
        <v>92</v>
      </c>
      <c r="DO14" t="s">
        <v>92</v>
      </c>
      <c r="DP14" t="s">
        <v>92</v>
      </c>
      <c r="DQ14" t="s">
        <v>92</v>
      </c>
      <c r="DR14" t="s">
        <v>92</v>
      </c>
      <c r="DS14" t="s">
        <v>92</v>
      </c>
      <c r="DT14" t="s">
        <v>92</v>
      </c>
      <c r="DU14" t="s">
        <v>92</v>
      </c>
      <c r="DV14" t="s">
        <v>93</v>
      </c>
      <c r="DW14" t="s">
        <v>93</v>
      </c>
      <c r="DX14" t="s">
        <v>93</v>
      </c>
      <c r="DY14" t="s">
        <v>93</v>
      </c>
      <c r="DZ14" t="s">
        <v>93</v>
      </c>
      <c r="EA14" t="s">
        <v>93</v>
      </c>
      <c r="EB14" t="s">
        <v>93</v>
      </c>
      <c r="EC14" t="s">
        <v>93</v>
      </c>
      <c r="ED14" t="s">
        <v>93</v>
      </c>
      <c r="EE14" t="s">
        <v>93</v>
      </c>
      <c r="EF14" t="s">
        <v>93</v>
      </c>
      <c r="EG14" t="s">
        <v>93</v>
      </c>
      <c r="EH14" t="s">
        <v>93</v>
      </c>
      <c r="EI14" t="s">
        <v>93</v>
      </c>
      <c r="EJ14" t="s">
        <v>93</v>
      </c>
      <c r="EK14" t="s">
        <v>94</v>
      </c>
      <c r="EL14" t="s">
        <v>94</v>
      </c>
      <c r="EM14" t="s">
        <v>94</v>
      </c>
      <c r="EN14" t="s">
        <v>94</v>
      </c>
      <c r="EO14" t="s">
        <v>94</v>
      </c>
      <c r="EP14" t="s">
        <v>94</v>
      </c>
      <c r="EQ14" t="s">
        <v>94</v>
      </c>
      <c r="ER14" t="s">
        <v>94</v>
      </c>
      <c r="ES14" t="s">
        <v>94</v>
      </c>
      <c r="ET14" t="s">
        <v>94</v>
      </c>
      <c r="EU14" t="s">
        <v>94</v>
      </c>
      <c r="EV14" t="s">
        <v>94</v>
      </c>
      <c r="EW14" t="s">
        <v>94</v>
      </c>
      <c r="EX14" t="s">
        <v>94</v>
      </c>
      <c r="EY14" t="s">
        <v>94</v>
      </c>
      <c r="EZ14" t="s">
        <v>94</v>
      </c>
      <c r="FA14" t="s">
        <v>94</v>
      </c>
      <c r="FB14" t="s">
        <v>94</v>
      </c>
      <c r="FC14" t="s">
        <v>95</v>
      </c>
      <c r="FD14" t="s">
        <v>95</v>
      </c>
      <c r="FE14" t="s">
        <v>95</v>
      </c>
      <c r="FF14" t="s">
        <v>95</v>
      </c>
      <c r="FG14" t="s">
        <v>95</v>
      </c>
      <c r="FH14" t="s">
        <v>95</v>
      </c>
      <c r="FI14" t="s">
        <v>95</v>
      </c>
      <c r="FJ14" t="s">
        <v>95</v>
      </c>
      <c r="FK14" t="s">
        <v>95</v>
      </c>
      <c r="FL14" t="s">
        <v>95</v>
      </c>
      <c r="FM14" t="s">
        <v>95</v>
      </c>
      <c r="FN14" t="s">
        <v>95</v>
      </c>
      <c r="FO14" t="s">
        <v>95</v>
      </c>
      <c r="FP14" t="s">
        <v>95</v>
      </c>
      <c r="FQ14" t="s">
        <v>95</v>
      </c>
      <c r="FR14" t="s">
        <v>95</v>
      </c>
    </row>
    <row r="15" spans="1:174" x14ac:dyDescent="0.25">
      <c r="A15" t="s">
        <v>96</v>
      </c>
      <c r="B15" t="s">
        <v>97</v>
      </c>
      <c r="C15" t="s">
        <v>98</v>
      </c>
      <c r="D15" t="s">
        <v>99</v>
      </c>
      <c r="E15" t="s">
        <v>100</v>
      </c>
      <c r="F15" t="s">
        <v>101</v>
      </c>
      <c r="G15" t="s">
        <v>102</v>
      </c>
      <c r="H15" t="s">
        <v>103</v>
      </c>
      <c r="I15" t="s">
        <v>104</v>
      </c>
      <c r="J15" t="s">
        <v>105</v>
      </c>
      <c r="K15" t="s">
        <v>106</v>
      </c>
      <c r="L15" t="s">
        <v>107</v>
      </c>
      <c r="M15" t="s">
        <v>108</v>
      </c>
      <c r="N15" t="s">
        <v>109</v>
      </c>
      <c r="O15" t="s">
        <v>110</v>
      </c>
      <c r="P15" t="s">
        <v>111</v>
      </c>
      <c r="Q15" t="s">
        <v>112</v>
      </c>
      <c r="R15" t="s">
        <v>113</v>
      </c>
      <c r="S15" t="s">
        <v>114</v>
      </c>
      <c r="T15" t="s">
        <v>115</v>
      </c>
      <c r="U15" t="s">
        <v>116</v>
      </c>
      <c r="V15" t="s">
        <v>117</v>
      </c>
      <c r="W15" t="s">
        <v>118</v>
      </c>
      <c r="X15" t="s">
        <v>119</v>
      </c>
      <c r="Y15" t="s">
        <v>120</v>
      </c>
      <c r="Z15" t="s">
        <v>121</v>
      </c>
      <c r="AA15" t="s">
        <v>122</v>
      </c>
      <c r="AB15" t="s">
        <v>123</v>
      </c>
      <c r="AC15" t="s">
        <v>124</v>
      </c>
      <c r="AD15" t="s">
        <v>125</v>
      </c>
      <c r="AE15" t="s">
        <v>126</v>
      </c>
      <c r="AF15" t="s">
        <v>85</v>
      </c>
      <c r="AG15" t="s">
        <v>127</v>
      </c>
      <c r="AH15" t="s">
        <v>128</v>
      </c>
      <c r="AI15" t="s">
        <v>129</v>
      </c>
      <c r="AJ15" t="s">
        <v>130</v>
      </c>
      <c r="AK15" t="s">
        <v>131</v>
      </c>
      <c r="AL15" t="s">
        <v>132</v>
      </c>
      <c r="AM15" t="s">
        <v>133</v>
      </c>
      <c r="AN15" t="s">
        <v>134</v>
      </c>
      <c r="AO15" t="s">
        <v>135</v>
      </c>
      <c r="AP15" t="s">
        <v>136</v>
      </c>
      <c r="AQ15" t="s">
        <v>137</v>
      </c>
      <c r="AR15" t="s">
        <v>138</v>
      </c>
      <c r="AS15" t="s">
        <v>139</v>
      </c>
      <c r="AT15" t="s">
        <v>140</v>
      </c>
      <c r="AU15" t="s">
        <v>141</v>
      </c>
      <c r="AV15" t="s">
        <v>142</v>
      </c>
      <c r="AW15" t="s">
        <v>143</v>
      </c>
      <c r="AX15" t="s">
        <v>144</v>
      </c>
      <c r="AY15" t="s">
        <v>145</v>
      </c>
      <c r="AZ15" t="s">
        <v>146</v>
      </c>
      <c r="BA15" t="s">
        <v>147</v>
      </c>
      <c r="BB15" t="s">
        <v>148</v>
      </c>
      <c r="BC15" t="s">
        <v>149</v>
      </c>
      <c r="BD15" t="s">
        <v>150</v>
      </c>
      <c r="BE15" t="s">
        <v>151</v>
      </c>
      <c r="BF15" t="s">
        <v>152</v>
      </c>
      <c r="BG15" t="s">
        <v>153</v>
      </c>
      <c r="BH15" t="s">
        <v>154</v>
      </c>
      <c r="BI15" t="s">
        <v>155</v>
      </c>
      <c r="BJ15" t="s">
        <v>156</v>
      </c>
      <c r="BK15" t="s">
        <v>157</v>
      </c>
      <c r="BL15" t="s">
        <v>158</v>
      </c>
      <c r="BM15" t="s">
        <v>159</v>
      </c>
      <c r="BN15" t="s">
        <v>160</v>
      </c>
      <c r="BO15" t="s">
        <v>161</v>
      </c>
      <c r="BP15" t="s">
        <v>162</v>
      </c>
      <c r="BQ15" t="s">
        <v>163</v>
      </c>
      <c r="BR15" t="s">
        <v>164</v>
      </c>
      <c r="BS15" t="s">
        <v>165</v>
      </c>
      <c r="BT15" t="s">
        <v>103</v>
      </c>
      <c r="BU15" t="s">
        <v>166</v>
      </c>
      <c r="BV15" t="s">
        <v>167</v>
      </c>
      <c r="BW15" t="s">
        <v>168</v>
      </c>
      <c r="BX15" t="s">
        <v>169</v>
      </c>
      <c r="BY15" t="s">
        <v>170</v>
      </c>
      <c r="BZ15" t="s">
        <v>171</v>
      </c>
      <c r="CA15" t="s">
        <v>172</v>
      </c>
      <c r="CB15" t="s">
        <v>173</v>
      </c>
      <c r="CC15" t="s">
        <v>174</v>
      </c>
      <c r="CD15" t="s">
        <v>175</v>
      </c>
      <c r="CE15" t="s">
        <v>176</v>
      </c>
      <c r="CF15" t="s">
        <v>177</v>
      </c>
      <c r="CG15" t="s">
        <v>178</v>
      </c>
      <c r="CH15" t="s">
        <v>179</v>
      </c>
      <c r="CI15" t="s">
        <v>180</v>
      </c>
      <c r="CJ15" t="s">
        <v>181</v>
      </c>
      <c r="CK15" t="s">
        <v>182</v>
      </c>
      <c r="CL15" t="s">
        <v>183</v>
      </c>
      <c r="CM15" t="s">
        <v>184</v>
      </c>
      <c r="CN15" t="s">
        <v>185</v>
      </c>
      <c r="CO15" t="s">
        <v>186</v>
      </c>
      <c r="CP15" t="s">
        <v>187</v>
      </c>
      <c r="CQ15" t="s">
        <v>188</v>
      </c>
      <c r="CR15" t="s">
        <v>189</v>
      </c>
      <c r="CS15" t="s">
        <v>190</v>
      </c>
      <c r="CT15" t="s">
        <v>191</v>
      </c>
      <c r="CU15" t="s">
        <v>192</v>
      </c>
      <c r="CV15" t="s">
        <v>193</v>
      </c>
      <c r="CW15" t="s">
        <v>194</v>
      </c>
      <c r="CX15" t="s">
        <v>195</v>
      </c>
      <c r="CY15" t="s">
        <v>196</v>
      </c>
      <c r="CZ15" t="s">
        <v>197</v>
      </c>
      <c r="DA15" t="s">
        <v>198</v>
      </c>
      <c r="DB15" t="s">
        <v>199</v>
      </c>
      <c r="DC15" t="s">
        <v>200</v>
      </c>
      <c r="DD15" t="s">
        <v>201</v>
      </c>
      <c r="DE15" t="s">
        <v>202</v>
      </c>
      <c r="DF15" t="s">
        <v>203</v>
      </c>
      <c r="DG15" t="s">
        <v>204</v>
      </c>
      <c r="DH15" t="s">
        <v>205</v>
      </c>
      <c r="DI15" t="s">
        <v>97</v>
      </c>
      <c r="DJ15" t="s">
        <v>100</v>
      </c>
      <c r="DK15" t="s">
        <v>206</v>
      </c>
      <c r="DL15" t="s">
        <v>207</v>
      </c>
      <c r="DM15" t="s">
        <v>208</v>
      </c>
      <c r="DN15" t="s">
        <v>209</v>
      </c>
      <c r="DO15" t="s">
        <v>210</v>
      </c>
      <c r="DP15" t="s">
        <v>211</v>
      </c>
      <c r="DQ15" t="s">
        <v>212</v>
      </c>
      <c r="DR15" t="s">
        <v>213</v>
      </c>
      <c r="DS15" t="s">
        <v>214</v>
      </c>
      <c r="DT15" t="s">
        <v>215</v>
      </c>
      <c r="DU15" t="s">
        <v>216</v>
      </c>
      <c r="DV15" t="s">
        <v>217</v>
      </c>
      <c r="DW15" t="s">
        <v>218</v>
      </c>
      <c r="DX15" t="s">
        <v>219</v>
      </c>
      <c r="DY15" t="s">
        <v>220</v>
      </c>
      <c r="DZ15" t="s">
        <v>221</v>
      </c>
      <c r="EA15" t="s">
        <v>222</v>
      </c>
      <c r="EB15" t="s">
        <v>223</v>
      </c>
      <c r="EC15" t="s">
        <v>224</v>
      </c>
      <c r="ED15" t="s">
        <v>225</v>
      </c>
      <c r="EE15" t="s">
        <v>226</v>
      </c>
      <c r="EF15" t="s">
        <v>227</v>
      </c>
      <c r="EG15" t="s">
        <v>228</v>
      </c>
      <c r="EH15" t="s">
        <v>229</v>
      </c>
      <c r="EI15" t="s">
        <v>230</v>
      </c>
      <c r="EJ15" t="s">
        <v>231</v>
      </c>
      <c r="EK15" t="s">
        <v>232</v>
      </c>
      <c r="EL15" t="s">
        <v>233</v>
      </c>
      <c r="EM15" t="s">
        <v>234</v>
      </c>
      <c r="EN15" t="s">
        <v>235</v>
      </c>
      <c r="EO15" t="s">
        <v>236</v>
      </c>
      <c r="EP15" t="s">
        <v>237</v>
      </c>
      <c r="EQ15" t="s">
        <v>238</v>
      </c>
      <c r="ER15" t="s">
        <v>239</v>
      </c>
      <c r="ES15" t="s">
        <v>240</v>
      </c>
      <c r="ET15" t="s">
        <v>241</v>
      </c>
      <c r="EU15" t="s">
        <v>242</v>
      </c>
      <c r="EV15" t="s">
        <v>243</v>
      </c>
      <c r="EW15" t="s">
        <v>244</v>
      </c>
      <c r="EX15" t="s">
        <v>245</v>
      </c>
      <c r="EY15" t="s">
        <v>246</v>
      </c>
      <c r="EZ15" t="s">
        <v>247</v>
      </c>
      <c r="FA15" t="s">
        <v>248</v>
      </c>
      <c r="FB15" t="s">
        <v>249</v>
      </c>
      <c r="FC15" t="s">
        <v>250</v>
      </c>
      <c r="FD15" t="s">
        <v>251</v>
      </c>
      <c r="FE15" t="s">
        <v>252</v>
      </c>
      <c r="FF15" t="s">
        <v>253</v>
      </c>
      <c r="FG15" t="s">
        <v>254</v>
      </c>
      <c r="FH15" t="s">
        <v>255</v>
      </c>
      <c r="FI15" t="s">
        <v>256</v>
      </c>
      <c r="FJ15" t="s">
        <v>257</v>
      </c>
      <c r="FK15" t="s">
        <v>258</v>
      </c>
      <c r="FL15" t="s">
        <v>259</v>
      </c>
      <c r="FM15" t="s">
        <v>260</v>
      </c>
      <c r="FN15" t="s">
        <v>261</v>
      </c>
      <c r="FO15" t="s">
        <v>262</v>
      </c>
      <c r="FP15" t="s">
        <v>263</v>
      </c>
      <c r="FQ15" t="s">
        <v>264</v>
      </c>
      <c r="FR15" t="s">
        <v>265</v>
      </c>
    </row>
    <row r="16" spans="1:174" x14ac:dyDescent="0.25">
      <c r="B16" t="s">
        <v>266</v>
      </c>
      <c r="C16" t="s">
        <v>266</v>
      </c>
      <c r="H16" t="s">
        <v>266</v>
      </c>
      <c r="I16" t="s">
        <v>267</v>
      </c>
      <c r="J16" t="s">
        <v>268</v>
      </c>
      <c r="K16" t="s">
        <v>269</v>
      </c>
      <c r="L16" t="s">
        <v>270</v>
      </c>
      <c r="M16" t="s">
        <v>270</v>
      </c>
      <c r="N16" t="s">
        <v>173</v>
      </c>
      <c r="O16" t="s">
        <v>173</v>
      </c>
      <c r="P16" t="s">
        <v>267</v>
      </c>
      <c r="Q16" t="s">
        <v>267</v>
      </c>
      <c r="R16" t="s">
        <v>267</v>
      </c>
      <c r="S16" t="s">
        <v>267</v>
      </c>
      <c r="T16" t="s">
        <v>271</v>
      </c>
      <c r="U16" t="s">
        <v>272</v>
      </c>
      <c r="V16" t="s">
        <v>272</v>
      </c>
      <c r="W16" t="s">
        <v>273</v>
      </c>
      <c r="X16" t="s">
        <v>274</v>
      </c>
      <c r="Y16" t="s">
        <v>273</v>
      </c>
      <c r="Z16" t="s">
        <v>273</v>
      </c>
      <c r="AA16" t="s">
        <v>273</v>
      </c>
      <c r="AB16" t="s">
        <v>271</v>
      </c>
      <c r="AC16" t="s">
        <v>271</v>
      </c>
      <c r="AD16" t="s">
        <v>271</v>
      </c>
      <c r="AE16" t="s">
        <v>271</v>
      </c>
      <c r="AF16" t="s">
        <v>275</v>
      </c>
      <c r="AG16" t="s">
        <v>274</v>
      </c>
      <c r="AI16" t="s">
        <v>274</v>
      </c>
      <c r="AJ16" t="s">
        <v>275</v>
      </c>
      <c r="AP16" t="s">
        <v>269</v>
      </c>
      <c r="AW16" t="s">
        <v>269</v>
      </c>
      <c r="AX16" t="s">
        <v>269</v>
      </c>
      <c r="AY16" t="s">
        <v>269</v>
      </c>
      <c r="AZ16" t="s">
        <v>276</v>
      </c>
      <c r="BL16" t="s">
        <v>269</v>
      </c>
      <c r="BM16" t="s">
        <v>269</v>
      </c>
      <c r="BO16" t="s">
        <v>277</v>
      </c>
      <c r="BP16" t="s">
        <v>278</v>
      </c>
      <c r="BS16" t="s">
        <v>267</v>
      </c>
      <c r="BT16" t="s">
        <v>266</v>
      </c>
      <c r="BU16" t="s">
        <v>270</v>
      </c>
      <c r="BV16" t="s">
        <v>270</v>
      </c>
      <c r="BW16" t="s">
        <v>279</v>
      </c>
      <c r="BX16" t="s">
        <v>279</v>
      </c>
      <c r="BY16" t="s">
        <v>270</v>
      </c>
      <c r="BZ16" t="s">
        <v>279</v>
      </c>
      <c r="CA16" t="s">
        <v>275</v>
      </c>
      <c r="CB16" t="s">
        <v>273</v>
      </c>
      <c r="CC16" t="s">
        <v>273</v>
      </c>
      <c r="CD16" t="s">
        <v>272</v>
      </c>
      <c r="CE16" t="s">
        <v>272</v>
      </c>
      <c r="CF16" t="s">
        <v>272</v>
      </c>
      <c r="CG16" t="s">
        <v>272</v>
      </c>
      <c r="CH16" t="s">
        <v>272</v>
      </c>
      <c r="CI16" t="s">
        <v>280</v>
      </c>
      <c r="CJ16" t="s">
        <v>269</v>
      </c>
      <c r="CK16" t="s">
        <v>269</v>
      </c>
      <c r="CL16" t="s">
        <v>269</v>
      </c>
      <c r="CQ16" t="s">
        <v>269</v>
      </c>
      <c r="CT16" t="s">
        <v>272</v>
      </c>
      <c r="CU16" t="s">
        <v>272</v>
      </c>
      <c r="CV16" t="s">
        <v>272</v>
      </c>
      <c r="CW16" t="s">
        <v>272</v>
      </c>
      <c r="CX16" t="s">
        <v>272</v>
      </c>
      <c r="CY16" t="s">
        <v>269</v>
      </c>
      <c r="CZ16" t="s">
        <v>269</v>
      </c>
      <c r="DA16" t="s">
        <v>269</v>
      </c>
      <c r="DB16" t="s">
        <v>266</v>
      </c>
      <c r="DE16" t="s">
        <v>281</v>
      </c>
      <c r="DF16" t="s">
        <v>281</v>
      </c>
      <c r="DH16" t="s">
        <v>266</v>
      </c>
      <c r="DI16" t="s">
        <v>282</v>
      </c>
      <c r="DK16" t="s">
        <v>266</v>
      </c>
      <c r="DL16" t="s">
        <v>266</v>
      </c>
      <c r="DN16" t="s">
        <v>283</v>
      </c>
      <c r="DO16" t="s">
        <v>284</v>
      </c>
      <c r="DP16" t="s">
        <v>283</v>
      </c>
      <c r="DQ16" t="s">
        <v>284</v>
      </c>
      <c r="DR16" t="s">
        <v>283</v>
      </c>
      <c r="DS16" t="s">
        <v>284</v>
      </c>
      <c r="DT16" t="s">
        <v>274</v>
      </c>
      <c r="DU16" t="s">
        <v>274</v>
      </c>
      <c r="DV16" t="s">
        <v>269</v>
      </c>
      <c r="DW16" t="s">
        <v>285</v>
      </c>
      <c r="DX16" t="s">
        <v>269</v>
      </c>
      <c r="DZ16" t="s">
        <v>270</v>
      </c>
      <c r="EA16" t="s">
        <v>286</v>
      </c>
      <c r="EB16" t="s">
        <v>270</v>
      </c>
      <c r="ED16" t="s">
        <v>279</v>
      </c>
      <c r="EE16" t="s">
        <v>287</v>
      </c>
      <c r="EF16" t="s">
        <v>279</v>
      </c>
      <c r="EK16" t="s">
        <v>274</v>
      </c>
      <c r="EL16" t="s">
        <v>274</v>
      </c>
      <c r="EM16" t="s">
        <v>283</v>
      </c>
      <c r="EN16" t="s">
        <v>284</v>
      </c>
      <c r="EO16" t="s">
        <v>284</v>
      </c>
      <c r="ES16" t="s">
        <v>284</v>
      </c>
      <c r="EW16" t="s">
        <v>270</v>
      </c>
      <c r="EX16" t="s">
        <v>270</v>
      </c>
      <c r="EY16" t="s">
        <v>279</v>
      </c>
      <c r="EZ16" t="s">
        <v>279</v>
      </c>
      <c r="FA16" t="s">
        <v>288</v>
      </c>
      <c r="FB16" t="s">
        <v>288</v>
      </c>
      <c r="FD16" t="s">
        <v>275</v>
      </c>
      <c r="FE16" t="s">
        <v>275</v>
      </c>
      <c r="FF16" t="s">
        <v>272</v>
      </c>
      <c r="FG16" t="s">
        <v>272</v>
      </c>
      <c r="FH16" t="s">
        <v>272</v>
      </c>
      <c r="FI16" t="s">
        <v>272</v>
      </c>
      <c r="FJ16" t="s">
        <v>272</v>
      </c>
      <c r="FK16" t="s">
        <v>274</v>
      </c>
      <c r="FL16" t="s">
        <v>274</v>
      </c>
      <c r="FM16" t="s">
        <v>274</v>
      </c>
      <c r="FN16" t="s">
        <v>272</v>
      </c>
      <c r="FO16" t="s">
        <v>270</v>
      </c>
      <c r="FP16" t="s">
        <v>279</v>
      </c>
      <c r="FQ16" t="s">
        <v>274</v>
      </c>
      <c r="FR16" t="s">
        <v>274</v>
      </c>
    </row>
    <row r="17" spans="1:174" x14ac:dyDescent="0.25">
      <c r="A17">
        <v>1</v>
      </c>
      <c r="B17">
        <v>1608230687.0999999</v>
      </c>
      <c r="C17">
        <v>0</v>
      </c>
      <c r="D17" t="s">
        <v>289</v>
      </c>
      <c r="E17" t="s">
        <v>290</v>
      </c>
      <c r="F17" t="s">
        <v>291</v>
      </c>
      <c r="G17" t="s">
        <v>292</v>
      </c>
      <c r="H17">
        <v>1608230679.3499999</v>
      </c>
      <c r="I17">
        <f t="shared" ref="I17:I31" si="0">(J17)/1000</f>
        <v>2.9724707763609751E-3</v>
      </c>
      <c r="J17">
        <f t="shared" ref="J17:J31" si="1">1000*CA17*AH17*(BW17-BX17)/(100*BP17*(1000-AH17*BW17))</f>
        <v>2.972470776360975</v>
      </c>
      <c r="K17">
        <f t="shared" ref="K17:K31" si="2">CA17*AH17*(BV17-BU17*(1000-AH17*BX17)/(1000-AH17*BW17))/(100*BP17)</f>
        <v>11.233115442872439</v>
      </c>
      <c r="L17">
        <f t="shared" ref="L17:L31" si="3">BU17 - IF(AH17&gt;1, K17*BP17*100/(AJ17*CI17), 0)</f>
        <v>401.11866666666702</v>
      </c>
      <c r="M17">
        <f t="shared" ref="M17:M31" si="4">((S17-I17/2)*L17-K17)/(S17+I17/2)</f>
        <v>281.75147745384061</v>
      </c>
      <c r="N17">
        <f t="shared" ref="N17:N31" si="5">M17*(CB17+CC17)/1000</f>
        <v>28.670978241401997</v>
      </c>
      <c r="O17">
        <f t="shared" ref="O17:O31" si="6">(BU17 - IF(AH17&gt;1, K17*BP17*100/(AJ17*CI17), 0))*(CB17+CC17)/1000</f>
        <v>40.817761341124871</v>
      </c>
      <c r="P17">
        <f t="shared" ref="P17:P31" si="7">2/((1/R17-1/Q17)+SIGN(R17)*SQRT((1/R17-1/Q17)*(1/R17-1/Q17) + 4*BQ17/((BQ17+1)*(BQ17+1))*(2*1/R17*1/Q17-1/Q17*1/Q17)))</f>
        <v>0.16861349117382871</v>
      </c>
      <c r="Q17">
        <f t="shared" ref="Q17:Q31" si="8">IF(LEFT(BR17,1)&lt;&gt;"0",IF(LEFT(BR17,1)="1",3,BS17),$D$5+$E$5*(CI17*CB17/($K$5*1000))+$F$5*(CI17*CB17/($K$5*1000))*MAX(MIN(BP17,$J$5),$I$5)*MAX(MIN(BP17,$J$5),$I$5)+$G$5*MAX(MIN(BP17,$J$5),$I$5)*(CI17*CB17/($K$5*1000))+$H$5*(CI17*CB17/($K$5*1000))*(CI17*CB17/($K$5*1000)))</f>
        <v>2.9589550991388931</v>
      </c>
      <c r="R17">
        <f t="shared" ref="R17:R31" si="9">I17*(1000-(1000*0.61365*EXP(17.502*V17/(240.97+V17))/(CB17+CC17)+BW17)/2)/(1000*0.61365*EXP(17.502*V17/(240.97+V17))/(CB17+CC17)-BW17)</f>
        <v>0.16345174163059709</v>
      </c>
      <c r="S17">
        <f t="shared" ref="S17:S31" si="10">1/((BQ17+1)/(P17/1.6)+1/(Q17/1.37)) + BQ17/((BQ17+1)/(P17/1.6) + BQ17/(Q17/1.37))</f>
        <v>0.10260793855804515</v>
      </c>
      <c r="T17">
        <f t="shared" ref="T17:T31" si="11">(BM17*BO17)</f>
        <v>231.28985318990047</v>
      </c>
      <c r="U17">
        <f t="shared" ref="U17:U31" si="12">(CD17+(T17+2*0.95*0.0000000567*(((CD17+$B$7)+273)^4-(CD17+273)^4)-44100*I17)/(1.84*29.3*Q17+8*0.95*0.0000000567*(CD17+273)^3))</f>
        <v>28.530572747068597</v>
      </c>
      <c r="V17">
        <f t="shared" ref="V17:V31" si="13">($C$7*CE17+$D$7*CF17+$E$7*U17)</f>
        <v>28.379773333333301</v>
      </c>
      <c r="W17">
        <f t="shared" ref="W17:W31" si="14">0.61365*EXP(17.502*V17/(240.97+V17))</f>
        <v>3.8796712862583429</v>
      </c>
      <c r="X17">
        <f t="shared" ref="X17:X31" si="15">(Y17/Z17*100)</f>
        <v>55.073662361725297</v>
      </c>
      <c r="Y17">
        <f t="shared" ref="Y17:Y31" si="16">BW17*(CB17+CC17)/1000</f>
        <v>2.0833266587318016</v>
      </c>
      <c r="Z17">
        <f t="shared" ref="Z17:Z31" si="17">0.61365*EXP(17.502*CD17/(240.97+CD17))</f>
        <v>3.7828002885452872</v>
      </c>
      <c r="AA17">
        <f t="shared" ref="AA17:AA31" si="18">(W17-BW17*(CB17+CC17)/1000)</f>
        <v>1.7963446275265413</v>
      </c>
      <c r="AB17">
        <f t="shared" ref="AB17:AB31" si="19">(-I17*44100)</f>
        <v>-131.085961237519</v>
      </c>
      <c r="AC17">
        <f t="shared" ref="AC17:AC31" si="20">2*29.3*Q17*0.92*(CD17-V17)</f>
        <v>-69.276134550845313</v>
      </c>
      <c r="AD17">
        <f t="shared" ref="AD17:AD31" si="21">2*0.95*0.0000000567*(((CD17+$B$7)+273)^4-(V17+273)^4)</f>
        <v>-5.111636763737665</v>
      </c>
      <c r="AE17">
        <f t="shared" ref="AE17:AE31" si="22">T17+AD17+AB17+AC17</f>
        <v>25.816120637798491</v>
      </c>
      <c r="AF17">
        <v>0</v>
      </c>
      <c r="AG17">
        <v>0</v>
      </c>
      <c r="AH17">
        <f t="shared" ref="AH17:AH31" si="23">IF(AF17*$H$13&gt;=AJ17,1,(AJ17/(AJ17-AF17*$H$13)))</f>
        <v>1</v>
      </c>
      <c r="AI17">
        <f t="shared" ref="AI17:AI31" si="24">(AH17-1)*100</f>
        <v>0</v>
      </c>
      <c r="AJ17">
        <f t="shared" ref="AJ17:AJ31" si="25">MAX(0,($B$13+$C$13*CI17)/(1+$D$13*CI17)*CB17/(CD17+273)*$E$13)</f>
        <v>53599.153157305474</v>
      </c>
      <c r="AK17" t="s">
        <v>293</v>
      </c>
      <c r="AL17">
        <v>0</v>
      </c>
      <c r="AM17">
        <v>0</v>
      </c>
      <c r="AN17">
        <v>0</v>
      </c>
      <c r="AO17" t="e">
        <f t="shared" ref="AO17:AO31" si="26">1-AM17/AN17</f>
        <v>#DIV/0!</v>
      </c>
      <c r="AP17">
        <v>-1</v>
      </c>
      <c r="AQ17" t="s">
        <v>294</v>
      </c>
      <c r="AR17">
        <v>15356.9</v>
      </c>
      <c r="AS17">
        <v>959.25720000000001</v>
      </c>
      <c r="AT17">
        <v>1120.27</v>
      </c>
      <c r="AU17">
        <f t="shared" ref="AU17:AU31" si="27">1-AS17/AT17</f>
        <v>0.14372678015121354</v>
      </c>
      <c r="AV17">
        <v>0.5</v>
      </c>
      <c r="AW17">
        <f t="shared" ref="AW17:AW31" si="28">BM17</f>
        <v>1180.177609561551</v>
      </c>
      <c r="AX17">
        <f t="shared" ref="AX17:AX31" si="29">K17</f>
        <v>11.233115442872439</v>
      </c>
      <c r="AY17">
        <f t="shared" ref="AY17:AY31" si="30">AU17*AV17*AW17</f>
        <v>84.811563914418883</v>
      </c>
      <c r="AZ17">
        <f t="shared" ref="AZ17:AZ31" si="31">(AX17-AP17)/AW17</f>
        <v>1.0365486807885786E-2</v>
      </c>
      <c r="BA17">
        <f t="shared" ref="BA17:BA31" si="32">(AN17-AT17)/AT17</f>
        <v>-1</v>
      </c>
      <c r="BB17" t="s">
        <v>295</v>
      </c>
      <c r="BC17">
        <v>959.25720000000001</v>
      </c>
      <c r="BD17">
        <v>685.17</v>
      </c>
      <c r="BE17">
        <f t="shared" ref="BE17:BE31" si="33">1-BD17/AT17</f>
        <v>0.38838851348335668</v>
      </c>
      <c r="BF17">
        <f t="shared" ref="BF17:BF31" si="34">(AT17-BC17)/(AT17-BD17)</f>
        <v>0.37005929671339916</v>
      </c>
      <c r="BG17">
        <f t="shared" ref="BG17:BG31" si="35">(AN17-AT17)/(AN17-BD17)</f>
        <v>1.6350248843352746</v>
      </c>
      <c r="BH17">
        <f t="shared" ref="BH17:BH31" si="36">(AT17-BC17)/(AT17-AM17)</f>
        <v>0.14372678015121351</v>
      </c>
      <c r="BI17" t="e">
        <f t="shared" ref="BI17:BI31" si="37">(AN17-AT17)/(AN17-AM17)</f>
        <v>#DIV/0!</v>
      </c>
      <c r="BJ17">
        <f t="shared" ref="BJ17:BJ31" si="38">(BF17*BD17/BC17)</f>
        <v>0.2643227784259734</v>
      </c>
      <c r="BK17">
        <f t="shared" ref="BK17:BK31" si="39">(1-BJ17)</f>
        <v>0.7356772215740266</v>
      </c>
      <c r="BL17">
        <f t="shared" ref="BL17:BL31" si="40">$B$11*CJ17+$C$11*CK17+$F$11*CL17*(1-CO17)</f>
        <v>1399.991</v>
      </c>
      <c r="BM17">
        <f t="shared" ref="BM17:BM31" si="41">BL17*BN17</f>
        <v>1180.177609561551</v>
      </c>
      <c r="BN17">
        <f t="shared" ref="BN17:BN31" si="42">($B$11*$D$9+$C$11*$D$9+$F$11*((CY17+CQ17)/MAX(CY17+CQ17+CZ17, 0.1)*$I$9+CZ17/MAX(CY17+CQ17+CZ17, 0.1)*$J$9))/($B$11+$C$11+$F$11)</f>
        <v>0.84298942604741811</v>
      </c>
      <c r="BO17">
        <f t="shared" ref="BO17:BO31" si="43">($B$11*$K$9+$C$11*$K$9+$F$11*((CY17+CQ17)/MAX(CY17+CQ17+CZ17, 0.1)*$P$9+CZ17/MAX(CY17+CQ17+CZ17, 0.1)*$Q$9))/($B$11+$C$11+$F$11)</f>
        <v>0.19597885209483615</v>
      </c>
      <c r="BP17">
        <v>6</v>
      </c>
      <c r="BQ17">
        <v>0.5</v>
      </c>
      <c r="BR17" t="s">
        <v>296</v>
      </c>
      <c r="BS17">
        <v>2</v>
      </c>
      <c r="BT17">
        <v>1608230679.3499999</v>
      </c>
      <c r="BU17">
        <v>401.11866666666702</v>
      </c>
      <c r="BV17">
        <v>416.02853333333297</v>
      </c>
      <c r="BW17">
        <v>20.47298</v>
      </c>
      <c r="BX17">
        <v>16.979193333333299</v>
      </c>
      <c r="BY17">
        <v>400.52866666666699</v>
      </c>
      <c r="BZ17">
        <v>20.29298</v>
      </c>
      <c r="CA17">
        <v>500.02173333333297</v>
      </c>
      <c r="CB17">
        <v>101.659833333333</v>
      </c>
      <c r="CC17">
        <v>9.9981736666666696E-2</v>
      </c>
      <c r="CD17">
        <v>27.945503333333299</v>
      </c>
      <c r="CE17">
        <v>28.379773333333301</v>
      </c>
      <c r="CF17">
        <v>999.9</v>
      </c>
      <c r="CG17">
        <v>0</v>
      </c>
      <c r="CH17">
        <v>0</v>
      </c>
      <c r="CI17">
        <v>10002.5673333333</v>
      </c>
      <c r="CJ17">
        <v>0</v>
      </c>
      <c r="CK17">
        <v>357.82293333333303</v>
      </c>
      <c r="CL17">
        <v>1399.991</v>
      </c>
      <c r="CM17">
        <v>0.89999373333333399</v>
      </c>
      <c r="CN17">
        <v>0.10000616</v>
      </c>
      <c r="CO17">
        <v>0</v>
      </c>
      <c r="CP17">
        <v>959.44010000000003</v>
      </c>
      <c r="CQ17">
        <v>4.9994800000000001</v>
      </c>
      <c r="CR17">
        <v>13882.7033333333</v>
      </c>
      <c r="CS17">
        <v>11417.4766666667</v>
      </c>
      <c r="CT17">
        <v>49.687066666666603</v>
      </c>
      <c r="CU17">
        <v>51.686999999999998</v>
      </c>
      <c r="CV17">
        <v>50.820466666666597</v>
      </c>
      <c r="CW17">
        <v>51.158066666666699</v>
      </c>
      <c r="CX17">
        <v>51.4664</v>
      </c>
      <c r="CY17">
        <v>1255.4860000000001</v>
      </c>
      <c r="CZ17">
        <v>139.505666666667</v>
      </c>
      <c r="DA17">
        <v>0</v>
      </c>
      <c r="DB17">
        <v>518.70000004768394</v>
      </c>
      <c r="DC17">
        <v>0</v>
      </c>
      <c r="DD17">
        <v>959.25720000000001</v>
      </c>
      <c r="DE17">
        <v>-27.014384622819101</v>
      </c>
      <c r="DF17">
        <v>-345.07692290268898</v>
      </c>
      <c r="DG17">
        <v>13880.54</v>
      </c>
      <c r="DH17">
        <v>15</v>
      </c>
      <c r="DI17">
        <v>1608230712.0999999</v>
      </c>
      <c r="DJ17" t="s">
        <v>297</v>
      </c>
      <c r="DK17">
        <v>1608230709.0999999</v>
      </c>
      <c r="DL17">
        <v>1608230712.0999999</v>
      </c>
      <c r="DM17">
        <v>19</v>
      </c>
      <c r="DN17">
        <v>-0.42899999999999999</v>
      </c>
      <c r="DO17">
        <v>4.7E-2</v>
      </c>
      <c r="DP17">
        <v>0.59</v>
      </c>
      <c r="DQ17">
        <v>0.18</v>
      </c>
      <c r="DR17">
        <v>416</v>
      </c>
      <c r="DS17">
        <v>17</v>
      </c>
      <c r="DT17">
        <v>0.17</v>
      </c>
      <c r="DU17">
        <v>0.02</v>
      </c>
      <c r="DV17">
        <v>10.810033466196501</v>
      </c>
      <c r="DW17">
        <v>3.12423372153062</v>
      </c>
      <c r="DX17">
        <v>0.22885901839068201</v>
      </c>
      <c r="DY17">
        <v>0</v>
      </c>
      <c r="DZ17">
        <v>-14.454861290322601</v>
      </c>
      <c r="EA17">
        <v>-3.60549677419354</v>
      </c>
      <c r="EB17">
        <v>0.27379996074061203</v>
      </c>
      <c r="EC17">
        <v>0</v>
      </c>
      <c r="ED17">
        <v>3.5860500000000002</v>
      </c>
      <c r="EE17">
        <v>-0.14916580645161501</v>
      </c>
      <c r="EF17">
        <v>1.8259392457122599E-2</v>
      </c>
      <c r="EG17">
        <v>1</v>
      </c>
      <c r="EH17">
        <v>1</v>
      </c>
      <c r="EI17">
        <v>3</v>
      </c>
      <c r="EJ17" t="s">
        <v>298</v>
      </c>
      <c r="EK17">
        <v>100</v>
      </c>
      <c r="EL17">
        <v>100</v>
      </c>
      <c r="EM17">
        <v>0.59</v>
      </c>
      <c r="EN17">
        <v>0.18</v>
      </c>
      <c r="EO17">
        <v>1.1977193483908399</v>
      </c>
      <c r="EP17">
        <v>-1.6043650578588901E-5</v>
      </c>
      <c r="EQ17">
        <v>-1.15305589960158E-6</v>
      </c>
      <c r="ER17">
        <v>3.6581349982770798E-10</v>
      </c>
      <c r="ES17">
        <v>-9.60824015092413E-2</v>
      </c>
      <c r="ET17">
        <v>-1.48585495900011E-2</v>
      </c>
      <c r="EU17">
        <v>2.0620247853856302E-3</v>
      </c>
      <c r="EV17">
        <v>-2.1578943166311499E-5</v>
      </c>
      <c r="EW17">
        <v>18</v>
      </c>
      <c r="EX17">
        <v>2225</v>
      </c>
      <c r="EY17">
        <v>1</v>
      </c>
      <c r="EZ17">
        <v>25</v>
      </c>
      <c r="FA17">
        <v>12.7</v>
      </c>
      <c r="FB17">
        <v>12.7</v>
      </c>
      <c r="FC17">
        <v>2</v>
      </c>
      <c r="FD17">
        <v>505.58499999999998</v>
      </c>
      <c r="FE17">
        <v>471.23700000000002</v>
      </c>
      <c r="FF17">
        <v>23.910799999999998</v>
      </c>
      <c r="FG17">
        <v>33.877600000000001</v>
      </c>
      <c r="FH17">
        <v>29.999400000000001</v>
      </c>
      <c r="FI17">
        <v>33.870199999999997</v>
      </c>
      <c r="FJ17">
        <v>33.908200000000001</v>
      </c>
      <c r="FK17">
        <v>19.703499999999998</v>
      </c>
      <c r="FL17">
        <v>28.2059</v>
      </c>
      <c r="FM17">
        <v>34.914900000000003</v>
      </c>
      <c r="FN17">
        <v>23.955100000000002</v>
      </c>
      <c r="FO17">
        <v>415.59500000000003</v>
      </c>
      <c r="FP17">
        <v>16.931699999999999</v>
      </c>
      <c r="FQ17">
        <v>97.905199999999994</v>
      </c>
      <c r="FR17">
        <v>101.84699999999999</v>
      </c>
    </row>
    <row r="18" spans="1:174" x14ac:dyDescent="0.25">
      <c r="A18">
        <v>2</v>
      </c>
      <c r="B18">
        <v>1608230833.5</v>
      </c>
      <c r="C18">
        <v>146.40000009536701</v>
      </c>
      <c r="D18" t="s">
        <v>299</v>
      </c>
      <c r="E18" t="s">
        <v>300</v>
      </c>
      <c r="F18" t="s">
        <v>291</v>
      </c>
      <c r="G18" t="s">
        <v>292</v>
      </c>
      <c r="H18">
        <v>1608230825.75</v>
      </c>
      <c r="I18">
        <f t="shared" si="0"/>
        <v>2.9760936781147804E-3</v>
      </c>
      <c r="J18">
        <f t="shared" si="1"/>
        <v>2.9760936781147804</v>
      </c>
      <c r="K18">
        <f t="shared" si="2"/>
        <v>-0.63063367266832593</v>
      </c>
      <c r="L18">
        <f t="shared" si="3"/>
        <v>49.571853333333301</v>
      </c>
      <c r="M18">
        <f t="shared" si="4"/>
        <v>54.266112993480867</v>
      </c>
      <c r="N18">
        <f t="shared" si="5"/>
        <v>5.5219265875264991</v>
      </c>
      <c r="O18">
        <f t="shared" si="6"/>
        <v>5.0442554259816141</v>
      </c>
      <c r="P18">
        <f t="shared" si="7"/>
        <v>0.16662187106886178</v>
      </c>
      <c r="Q18">
        <f t="shared" si="8"/>
        <v>2.9568375114562122</v>
      </c>
      <c r="R18">
        <f t="shared" si="9"/>
        <v>0.16157588361148134</v>
      </c>
      <c r="S18">
        <f t="shared" si="10"/>
        <v>0.10142556006085848</v>
      </c>
      <c r="T18">
        <f t="shared" si="11"/>
        <v>231.29107943156183</v>
      </c>
      <c r="U18">
        <f t="shared" si="12"/>
        <v>28.606062927566427</v>
      </c>
      <c r="V18">
        <f t="shared" si="13"/>
        <v>28.44145</v>
      </c>
      <c r="W18">
        <f t="shared" si="14"/>
        <v>3.8936032531397973</v>
      </c>
      <c r="X18">
        <f t="shared" si="15"/>
        <v>54.592309768388745</v>
      </c>
      <c r="Y18">
        <f t="shared" si="16"/>
        <v>2.0742959151479567</v>
      </c>
      <c r="Z18">
        <f t="shared" si="17"/>
        <v>3.7996119305966092</v>
      </c>
      <c r="AA18">
        <f t="shared" si="18"/>
        <v>1.8193073379918405</v>
      </c>
      <c r="AB18">
        <f t="shared" si="19"/>
        <v>-131.24573120486181</v>
      </c>
      <c r="AC18">
        <f t="shared" si="20"/>
        <v>-66.934255052772329</v>
      </c>
      <c r="AD18">
        <f t="shared" si="21"/>
        <v>-4.9457660456153185</v>
      </c>
      <c r="AE18">
        <f t="shared" si="22"/>
        <v>28.165327128312356</v>
      </c>
      <c r="AF18">
        <v>0</v>
      </c>
      <c r="AG18">
        <v>0</v>
      </c>
      <c r="AH18">
        <f t="shared" si="23"/>
        <v>1</v>
      </c>
      <c r="AI18">
        <f t="shared" si="24"/>
        <v>0</v>
      </c>
      <c r="AJ18">
        <f t="shared" si="25"/>
        <v>53523.8352879589</v>
      </c>
      <c r="AK18" t="s">
        <v>293</v>
      </c>
      <c r="AL18">
        <v>0</v>
      </c>
      <c r="AM18">
        <v>0</v>
      </c>
      <c r="AN18">
        <v>0</v>
      </c>
      <c r="AO18" t="e">
        <f t="shared" si="26"/>
        <v>#DIV/0!</v>
      </c>
      <c r="AP18">
        <v>-1</v>
      </c>
      <c r="AQ18" t="s">
        <v>301</v>
      </c>
      <c r="AR18">
        <v>15353.8</v>
      </c>
      <c r="AS18">
        <v>796.25223076923101</v>
      </c>
      <c r="AT18">
        <v>868.26</v>
      </c>
      <c r="AU18">
        <f t="shared" si="27"/>
        <v>8.2933417675315035E-2</v>
      </c>
      <c r="AV18">
        <v>0.5</v>
      </c>
      <c r="AW18">
        <f t="shared" si="28"/>
        <v>1180.1835475685787</v>
      </c>
      <c r="AX18">
        <f t="shared" si="29"/>
        <v>-0.63063367266832593</v>
      </c>
      <c r="AY18">
        <f t="shared" si="30"/>
        <v>48.938327542019984</v>
      </c>
      <c r="AZ18">
        <f t="shared" si="31"/>
        <v>3.1297362862975413E-4</v>
      </c>
      <c r="BA18">
        <f t="shared" si="32"/>
        <v>-1</v>
      </c>
      <c r="BB18" t="s">
        <v>302</v>
      </c>
      <c r="BC18">
        <v>796.25223076923101</v>
      </c>
      <c r="BD18">
        <v>644.79999999999995</v>
      </c>
      <c r="BE18">
        <f t="shared" si="33"/>
        <v>0.25736530532329027</v>
      </c>
      <c r="BF18">
        <f t="shared" si="34"/>
        <v>0.32224008426908157</v>
      </c>
      <c r="BG18">
        <f t="shared" si="35"/>
        <v>1.3465570719602979</v>
      </c>
      <c r="BH18">
        <f t="shared" si="36"/>
        <v>8.293341767531498E-2</v>
      </c>
      <c r="BI18" t="e">
        <f t="shared" si="37"/>
        <v>#DIV/0!</v>
      </c>
      <c r="BJ18">
        <f t="shared" si="38"/>
        <v>0.26094797390517138</v>
      </c>
      <c r="BK18">
        <f t="shared" si="39"/>
        <v>0.73905202609482856</v>
      </c>
      <c r="BL18">
        <f t="shared" si="40"/>
        <v>1399.998</v>
      </c>
      <c r="BM18">
        <f t="shared" si="41"/>
        <v>1180.1835475685787</v>
      </c>
      <c r="BN18">
        <f t="shared" si="42"/>
        <v>0.84298945253391688</v>
      </c>
      <c r="BO18">
        <f t="shared" si="43"/>
        <v>0.19597890506783383</v>
      </c>
      <c r="BP18">
        <v>6</v>
      </c>
      <c r="BQ18">
        <v>0.5</v>
      </c>
      <c r="BR18" t="s">
        <v>296</v>
      </c>
      <c r="BS18">
        <v>2</v>
      </c>
      <c r="BT18">
        <v>1608230825.75</v>
      </c>
      <c r="BU18">
        <v>49.571853333333301</v>
      </c>
      <c r="BV18">
        <v>48.992183333333301</v>
      </c>
      <c r="BW18">
        <v>20.384910000000001</v>
      </c>
      <c r="BX18">
        <v>16.8867233333333</v>
      </c>
      <c r="BY18">
        <v>48.806319999999999</v>
      </c>
      <c r="BZ18">
        <v>20.075486666666698</v>
      </c>
      <c r="CA18">
        <v>500.04643333333303</v>
      </c>
      <c r="CB18">
        <v>101.6564</v>
      </c>
      <c r="CC18">
        <v>0.10004215</v>
      </c>
      <c r="CD18">
        <v>28.021560000000001</v>
      </c>
      <c r="CE18">
        <v>28.44145</v>
      </c>
      <c r="CF18">
        <v>999.9</v>
      </c>
      <c r="CG18">
        <v>0</v>
      </c>
      <c r="CH18">
        <v>0</v>
      </c>
      <c r="CI18">
        <v>9990.8976666666695</v>
      </c>
      <c r="CJ18">
        <v>0</v>
      </c>
      <c r="CK18">
        <v>362.80136666666698</v>
      </c>
      <c r="CL18">
        <v>1399.998</v>
      </c>
      <c r="CM18">
        <v>0.899994133333333</v>
      </c>
      <c r="CN18">
        <v>0.100005866666667</v>
      </c>
      <c r="CO18">
        <v>0</v>
      </c>
      <c r="CP18">
        <v>796.40853333333303</v>
      </c>
      <c r="CQ18">
        <v>4.9994800000000001</v>
      </c>
      <c r="CR18">
        <v>11653.746666666701</v>
      </c>
      <c r="CS18">
        <v>11417.54</v>
      </c>
      <c r="CT18">
        <v>49.687199999999997</v>
      </c>
      <c r="CU18">
        <v>51.653933333333299</v>
      </c>
      <c r="CV18">
        <v>50.837200000000003</v>
      </c>
      <c r="CW18">
        <v>51.058</v>
      </c>
      <c r="CX18">
        <v>51.4788</v>
      </c>
      <c r="CY18">
        <v>1255.49166666667</v>
      </c>
      <c r="CZ18">
        <v>139.50766666666701</v>
      </c>
      <c r="DA18">
        <v>0</v>
      </c>
      <c r="DB18">
        <v>146.09999990463299</v>
      </c>
      <c r="DC18">
        <v>0</v>
      </c>
      <c r="DD18">
        <v>796.25223076923101</v>
      </c>
      <c r="DE18">
        <v>-18.739213676571001</v>
      </c>
      <c r="DF18">
        <v>-245.0974358455</v>
      </c>
      <c r="DG18">
        <v>11651.8807692308</v>
      </c>
      <c r="DH18">
        <v>15</v>
      </c>
      <c r="DI18">
        <v>1608230712.0999999</v>
      </c>
      <c r="DJ18" t="s">
        <v>297</v>
      </c>
      <c r="DK18">
        <v>1608230709.0999999</v>
      </c>
      <c r="DL18">
        <v>1608230712.0999999</v>
      </c>
      <c r="DM18">
        <v>19</v>
      </c>
      <c r="DN18">
        <v>-0.42899999999999999</v>
      </c>
      <c r="DO18">
        <v>4.7E-2</v>
      </c>
      <c r="DP18">
        <v>0.59</v>
      </c>
      <c r="DQ18">
        <v>0.18</v>
      </c>
      <c r="DR18">
        <v>416</v>
      </c>
      <c r="DS18">
        <v>17</v>
      </c>
      <c r="DT18">
        <v>0.17</v>
      </c>
      <c r="DU18">
        <v>0.02</v>
      </c>
      <c r="DV18">
        <v>-0.62799170784150604</v>
      </c>
      <c r="DW18">
        <v>-0.24088326332030099</v>
      </c>
      <c r="DX18">
        <v>2.2487989151030501E-2</v>
      </c>
      <c r="DY18">
        <v>1</v>
      </c>
      <c r="DZ18">
        <v>0.57966390000000001</v>
      </c>
      <c r="EA18">
        <v>0.307307239154616</v>
      </c>
      <c r="EB18">
        <v>2.7977635403240698E-2</v>
      </c>
      <c r="EC18">
        <v>0</v>
      </c>
      <c r="ED18">
        <v>3.4981996666666699</v>
      </c>
      <c r="EE18">
        <v>-0.88504177975528098</v>
      </c>
      <c r="EF18">
        <v>6.6517056282998296E-2</v>
      </c>
      <c r="EG18">
        <v>0</v>
      </c>
      <c r="EH18">
        <v>1</v>
      </c>
      <c r="EI18">
        <v>3</v>
      </c>
      <c r="EJ18" t="s">
        <v>298</v>
      </c>
      <c r="EK18">
        <v>100</v>
      </c>
      <c r="EL18">
        <v>100</v>
      </c>
      <c r="EM18">
        <v>0.76500000000000001</v>
      </c>
      <c r="EN18">
        <v>0.31069999999999998</v>
      </c>
      <c r="EO18">
        <v>0.76903044385995201</v>
      </c>
      <c r="EP18">
        <v>-1.6043650578588901E-5</v>
      </c>
      <c r="EQ18">
        <v>-1.15305589960158E-6</v>
      </c>
      <c r="ER18">
        <v>3.6581349982770798E-10</v>
      </c>
      <c r="ES18">
        <v>-4.87273166322163E-2</v>
      </c>
      <c r="ET18">
        <v>-1.48585495900011E-2</v>
      </c>
      <c r="EU18">
        <v>2.0620247853856302E-3</v>
      </c>
      <c r="EV18">
        <v>-2.1578943166311499E-5</v>
      </c>
      <c r="EW18">
        <v>18</v>
      </c>
      <c r="EX18">
        <v>2225</v>
      </c>
      <c r="EY18">
        <v>1</v>
      </c>
      <c r="EZ18">
        <v>25</v>
      </c>
      <c r="FA18">
        <v>2.1</v>
      </c>
      <c r="FB18">
        <v>2</v>
      </c>
      <c r="FC18">
        <v>2</v>
      </c>
      <c r="FD18">
        <v>505.92</v>
      </c>
      <c r="FE18">
        <v>471.233</v>
      </c>
      <c r="FF18">
        <v>23.767700000000001</v>
      </c>
      <c r="FG18">
        <v>33.750999999999998</v>
      </c>
      <c r="FH18">
        <v>30</v>
      </c>
      <c r="FI18">
        <v>33.815300000000001</v>
      </c>
      <c r="FJ18">
        <v>33.8626</v>
      </c>
      <c r="FK18">
        <v>5.0468900000000003</v>
      </c>
      <c r="FL18">
        <v>22.5564</v>
      </c>
      <c r="FM18">
        <v>32.031300000000002</v>
      </c>
      <c r="FN18">
        <v>23.747399999999999</v>
      </c>
      <c r="FO18">
        <v>49.244700000000002</v>
      </c>
      <c r="FP18">
        <v>17.172799999999999</v>
      </c>
      <c r="FQ18">
        <v>97.937600000000003</v>
      </c>
      <c r="FR18">
        <v>101.873</v>
      </c>
    </row>
    <row r="19" spans="1:174" x14ac:dyDescent="0.25">
      <c r="A19">
        <v>3</v>
      </c>
      <c r="B19">
        <v>1608230915</v>
      </c>
      <c r="C19">
        <v>227.90000009536701</v>
      </c>
      <c r="D19" t="s">
        <v>303</v>
      </c>
      <c r="E19" t="s">
        <v>304</v>
      </c>
      <c r="F19" t="s">
        <v>291</v>
      </c>
      <c r="G19" t="s">
        <v>292</v>
      </c>
      <c r="H19">
        <v>1608230907</v>
      </c>
      <c r="I19">
        <f t="shared" si="0"/>
        <v>2.9722413697127461E-3</v>
      </c>
      <c r="J19">
        <f t="shared" si="1"/>
        <v>2.9722413697127461</v>
      </c>
      <c r="K19">
        <f t="shared" si="2"/>
        <v>0.73312015881286385</v>
      </c>
      <c r="L19">
        <f t="shared" si="3"/>
        <v>79.559306451612898</v>
      </c>
      <c r="M19">
        <f t="shared" si="4"/>
        <v>70.149647645126464</v>
      </c>
      <c r="N19">
        <f t="shared" si="5"/>
        <v>7.1381977794875988</v>
      </c>
      <c r="O19">
        <f t="shared" si="6"/>
        <v>8.0956937591963971</v>
      </c>
      <c r="P19">
        <f t="shared" si="7"/>
        <v>0.16683843641122584</v>
      </c>
      <c r="Q19">
        <f t="shared" si="8"/>
        <v>2.9589383414691102</v>
      </c>
      <c r="R19">
        <f t="shared" si="9"/>
        <v>0.16178301246005464</v>
      </c>
      <c r="S19">
        <f t="shared" si="10"/>
        <v>0.1015558323480875</v>
      </c>
      <c r="T19">
        <f t="shared" si="11"/>
        <v>231.29039005361483</v>
      </c>
      <c r="U19">
        <f t="shared" si="12"/>
        <v>28.572656598105091</v>
      </c>
      <c r="V19">
        <f t="shared" si="13"/>
        <v>28.441219354838701</v>
      </c>
      <c r="W19">
        <f t="shared" si="14"/>
        <v>3.8935510721798612</v>
      </c>
      <c r="X19">
        <f t="shared" si="15"/>
        <v>54.823742500895946</v>
      </c>
      <c r="Y19">
        <f t="shared" si="16"/>
        <v>2.0789622524823463</v>
      </c>
      <c r="Z19">
        <f t="shared" si="17"/>
        <v>3.7920837900629847</v>
      </c>
      <c r="AA19">
        <f t="shared" si="18"/>
        <v>1.8145888196975148</v>
      </c>
      <c r="AB19">
        <f t="shared" si="19"/>
        <v>-131.07584440433212</v>
      </c>
      <c r="AC19">
        <f t="shared" si="20"/>
        <v>-72.372172661605873</v>
      </c>
      <c r="AD19">
        <f t="shared" si="21"/>
        <v>-5.3428655923223136</v>
      </c>
      <c r="AE19">
        <f t="shared" si="22"/>
        <v>22.499507395354527</v>
      </c>
      <c r="AF19">
        <v>0</v>
      </c>
      <c r="AG19">
        <v>0</v>
      </c>
      <c r="AH19">
        <f t="shared" si="23"/>
        <v>1</v>
      </c>
      <c r="AI19">
        <f t="shared" si="24"/>
        <v>0</v>
      </c>
      <c r="AJ19">
        <f t="shared" si="25"/>
        <v>53591.112427260989</v>
      </c>
      <c r="AK19" t="s">
        <v>293</v>
      </c>
      <c r="AL19">
        <v>0</v>
      </c>
      <c r="AM19">
        <v>0</v>
      </c>
      <c r="AN19">
        <v>0</v>
      </c>
      <c r="AO19" t="e">
        <f t="shared" si="26"/>
        <v>#DIV/0!</v>
      </c>
      <c r="AP19">
        <v>-1</v>
      </c>
      <c r="AQ19" t="s">
        <v>305</v>
      </c>
      <c r="AR19">
        <v>15353.2</v>
      </c>
      <c r="AS19">
        <v>780.04611999999997</v>
      </c>
      <c r="AT19">
        <v>853.46</v>
      </c>
      <c r="AU19">
        <f t="shared" si="27"/>
        <v>8.6019122161554162E-2</v>
      </c>
      <c r="AV19">
        <v>0.5</v>
      </c>
      <c r="AW19">
        <f t="shared" si="28"/>
        <v>1180.180793839932</v>
      </c>
      <c r="AX19">
        <f t="shared" si="29"/>
        <v>0.73312015881286385</v>
      </c>
      <c r="AY19">
        <f t="shared" si="30"/>
        <v>50.75905793901854</v>
      </c>
      <c r="AZ19">
        <f t="shared" si="31"/>
        <v>1.4685208976955499E-3</v>
      </c>
      <c r="BA19">
        <f t="shared" si="32"/>
        <v>-1</v>
      </c>
      <c r="BB19" t="s">
        <v>306</v>
      </c>
      <c r="BC19">
        <v>780.04611999999997</v>
      </c>
      <c r="BD19">
        <v>616.54999999999995</v>
      </c>
      <c r="BE19">
        <f t="shared" si="33"/>
        <v>0.2775877018255104</v>
      </c>
      <c r="BF19">
        <f t="shared" si="34"/>
        <v>0.30988088303575212</v>
      </c>
      <c r="BG19">
        <f t="shared" si="35"/>
        <v>1.3842510745276135</v>
      </c>
      <c r="BH19">
        <f t="shared" si="36"/>
        <v>8.6019122161554218E-2</v>
      </c>
      <c r="BI19" t="e">
        <f t="shared" si="37"/>
        <v>#DIV/0!</v>
      </c>
      <c r="BJ19">
        <f t="shared" si="38"/>
        <v>0.24493046441368488</v>
      </c>
      <c r="BK19">
        <f t="shared" si="39"/>
        <v>0.75506953558631507</v>
      </c>
      <c r="BL19">
        <f t="shared" si="40"/>
        <v>1399.9948387096799</v>
      </c>
      <c r="BM19">
        <f t="shared" si="41"/>
        <v>1180.180793839932</v>
      </c>
      <c r="BN19">
        <f t="shared" si="42"/>
        <v>0.8429893891092185</v>
      </c>
      <c r="BO19">
        <f t="shared" si="43"/>
        <v>0.1959787782184369</v>
      </c>
      <c r="BP19">
        <v>6</v>
      </c>
      <c r="BQ19">
        <v>0.5</v>
      </c>
      <c r="BR19" t="s">
        <v>296</v>
      </c>
      <c r="BS19">
        <v>2</v>
      </c>
      <c r="BT19">
        <v>1608230907</v>
      </c>
      <c r="BU19">
        <v>79.559306451612898</v>
      </c>
      <c r="BV19">
        <v>80.722735483871006</v>
      </c>
      <c r="BW19">
        <v>20.4307129032258</v>
      </c>
      <c r="BX19">
        <v>16.937129032258099</v>
      </c>
      <c r="BY19">
        <v>78.798525806451593</v>
      </c>
      <c r="BZ19">
        <v>20.119435483871001</v>
      </c>
      <c r="CA19">
        <v>500.03374193548399</v>
      </c>
      <c r="CB19">
        <v>101.65674193548401</v>
      </c>
      <c r="CC19">
        <v>9.9974158064516094E-2</v>
      </c>
      <c r="CD19">
        <v>27.987538709677398</v>
      </c>
      <c r="CE19">
        <v>28.441219354838701</v>
      </c>
      <c r="CF19">
        <v>999.9</v>
      </c>
      <c r="CG19">
        <v>0</v>
      </c>
      <c r="CH19">
        <v>0</v>
      </c>
      <c r="CI19">
        <v>10002.776451612899</v>
      </c>
      <c r="CJ19">
        <v>0</v>
      </c>
      <c r="CK19">
        <v>361.99519354838702</v>
      </c>
      <c r="CL19">
        <v>1399.9948387096799</v>
      </c>
      <c r="CM19">
        <v>0.89999738709677402</v>
      </c>
      <c r="CN19">
        <v>0.100002725806452</v>
      </c>
      <c r="CO19">
        <v>0</v>
      </c>
      <c r="CP19">
        <v>780.17538709677399</v>
      </c>
      <c r="CQ19">
        <v>4.9994800000000001</v>
      </c>
      <c r="CR19">
        <v>11433.5483870968</v>
      </c>
      <c r="CS19">
        <v>11417.5258064516</v>
      </c>
      <c r="CT19">
        <v>49.762</v>
      </c>
      <c r="CU19">
        <v>51.697161290322597</v>
      </c>
      <c r="CV19">
        <v>50.883000000000003</v>
      </c>
      <c r="CW19">
        <v>51.066064516129003</v>
      </c>
      <c r="CX19">
        <v>51.499935483870999</v>
      </c>
      <c r="CY19">
        <v>1255.4929032258101</v>
      </c>
      <c r="CZ19">
        <v>139.504516129032</v>
      </c>
      <c r="DA19">
        <v>0</v>
      </c>
      <c r="DB19">
        <v>80.699999809265094</v>
      </c>
      <c r="DC19">
        <v>0</v>
      </c>
      <c r="DD19">
        <v>780.04611999999997</v>
      </c>
      <c r="DE19">
        <v>-10.784076935975399</v>
      </c>
      <c r="DF19">
        <v>-182.39230796678601</v>
      </c>
      <c r="DG19">
        <v>11431.531999999999</v>
      </c>
      <c r="DH19">
        <v>15</v>
      </c>
      <c r="DI19">
        <v>1608230712.0999999</v>
      </c>
      <c r="DJ19" t="s">
        <v>297</v>
      </c>
      <c r="DK19">
        <v>1608230709.0999999</v>
      </c>
      <c r="DL19">
        <v>1608230712.0999999</v>
      </c>
      <c r="DM19">
        <v>19</v>
      </c>
      <c r="DN19">
        <v>-0.42899999999999999</v>
      </c>
      <c r="DO19">
        <v>4.7E-2</v>
      </c>
      <c r="DP19">
        <v>0.59</v>
      </c>
      <c r="DQ19">
        <v>0.18</v>
      </c>
      <c r="DR19">
        <v>416</v>
      </c>
      <c r="DS19">
        <v>17</v>
      </c>
      <c r="DT19">
        <v>0.17</v>
      </c>
      <c r="DU19">
        <v>0.02</v>
      </c>
      <c r="DV19">
        <v>0.73639050872141398</v>
      </c>
      <c r="DW19">
        <v>-9.6675647260886094E-2</v>
      </c>
      <c r="DX19">
        <v>2.3065860161573699E-2</v>
      </c>
      <c r="DY19">
        <v>1</v>
      </c>
      <c r="DZ19">
        <v>-1.1649480000000001</v>
      </c>
      <c r="EA19">
        <v>0.14824525027809099</v>
      </c>
      <c r="EB19">
        <v>2.91937433251259E-2</v>
      </c>
      <c r="EC19">
        <v>1</v>
      </c>
      <c r="ED19">
        <v>3.49403466666667</v>
      </c>
      <c r="EE19">
        <v>-0.185999199110123</v>
      </c>
      <c r="EF19">
        <v>1.7406339407111299E-2</v>
      </c>
      <c r="EG19">
        <v>1</v>
      </c>
      <c r="EH19">
        <v>3</v>
      </c>
      <c r="EI19">
        <v>3</v>
      </c>
      <c r="EJ19" t="s">
        <v>307</v>
      </c>
      <c r="EK19">
        <v>100</v>
      </c>
      <c r="EL19">
        <v>100</v>
      </c>
      <c r="EM19">
        <v>0.76100000000000001</v>
      </c>
      <c r="EN19">
        <v>0.31269999999999998</v>
      </c>
      <c r="EO19">
        <v>0.76903044385995201</v>
      </c>
      <c r="EP19">
        <v>-1.6043650578588901E-5</v>
      </c>
      <c r="EQ19">
        <v>-1.15305589960158E-6</v>
      </c>
      <c r="ER19">
        <v>3.6581349982770798E-10</v>
      </c>
      <c r="ES19">
        <v>-4.87273166322163E-2</v>
      </c>
      <c r="ET19">
        <v>-1.48585495900011E-2</v>
      </c>
      <c r="EU19">
        <v>2.0620247853856302E-3</v>
      </c>
      <c r="EV19">
        <v>-2.1578943166311499E-5</v>
      </c>
      <c r="EW19">
        <v>18</v>
      </c>
      <c r="EX19">
        <v>2225</v>
      </c>
      <c r="EY19">
        <v>1</v>
      </c>
      <c r="EZ19">
        <v>25</v>
      </c>
      <c r="FA19">
        <v>3.4</v>
      </c>
      <c r="FB19">
        <v>3.4</v>
      </c>
      <c r="FC19">
        <v>2</v>
      </c>
      <c r="FD19">
        <v>505.86099999999999</v>
      </c>
      <c r="FE19">
        <v>471.00900000000001</v>
      </c>
      <c r="FF19">
        <v>23.693899999999999</v>
      </c>
      <c r="FG19">
        <v>33.705199999999998</v>
      </c>
      <c r="FH19">
        <v>29.9999</v>
      </c>
      <c r="FI19">
        <v>33.787399999999998</v>
      </c>
      <c r="FJ19">
        <v>33.838200000000001</v>
      </c>
      <c r="FK19">
        <v>6.3551799999999998</v>
      </c>
      <c r="FL19">
        <v>21.052600000000002</v>
      </c>
      <c r="FM19">
        <v>30.136500000000002</v>
      </c>
      <c r="FN19">
        <v>23.7</v>
      </c>
      <c r="FO19">
        <v>80.910700000000006</v>
      </c>
      <c r="FP19">
        <v>17.0868</v>
      </c>
      <c r="FQ19">
        <v>97.943799999999996</v>
      </c>
      <c r="FR19">
        <v>101.879</v>
      </c>
    </row>
    <row r="20" spans="1:174" x14ac:dyDescent="0.25">
      <c r="A20">
        <v>4</v>
      </c>
      <c r="B20">
        <v>1608230998</v>
      </c>
      <c r="C20">
        <v>310.90000009536698</v>
      </c>
      <c r="D20" t="s">
        <v>308</v>
      </c>
      <c r="E20" t="s">
        <v>309</v>
      </c>
      <c r="F20" t="s">
        <v>291</v>
      </c>
      <c r="G20" t="s">
        <v>292</v>
      </c>
      <c r="H20">
        <v>1608230990.25</v>
      </c>
      <c r="I20">
        <f t="shared" si="0"/>
        <v>3.0562102584082477E-3</v>
      </c>
      <c r="J20">
        <f t="shared" si="1"/>
        <v>3.0562102584082478</v>
      </c>
      <c r="K20">
        <f t="shared" si="2"/>
        <v>1.4549416541548434</v>
      </c>
      <c r="L20">
        <f t="shared" si="3"/>
        <v>99.734949999999998</v>
      </c>
      <c r="M20">
        <f t="shared" si="4"/>
        <v>83.113275315799072</v>
      </c>
      <c r="N20">
        <f t="shared" si="5"/>
        <v>8.4573492067500986</v>
      </c>
      <c r="O20">
        <f t="shared" si="6"/>
        <v>10.14871928777689</v>
      </c>
      <c r="P20">
        <f t="shared" si="7"/>
        <v>0.17154218804232166</v>
      </c>
      <c r="Q20">
        <f t="shared" si="8"/>
        <v>2.959293418650466</v>
      </c>
      <c r="R20">
        <f t="shared" si="9"/>
        <v>0.16620321558199527</v>
      </c>
      <c r="S20">
        <f t="shared" si="10"/>
        <v>0.10434285341743021</v>
      </c>
      <c r="T20">
        <f t="shared" si="11"/>
        <v>231.29074971783797</v>
      </c>
      <c r="U20">
        <f t="shared" si="12"/>
        <v>28.557570445680799</v>
      </c>
      <c r="V20">
        <f t="shared" si="13"/>
        <v>28.442789999999999</v>
      </c>
      <c r="W20">
        <f t="shared" si="14"/>
        <v>3.8939064256365477</v>
      </c>
      <c r="X20">
        <f t="shared" si="15"/>
        <v>54.768441294525857</v>
      </c>
      <c r="Y20">
        <f t="shared" si="16"/>
        <v>2.0776642342557499</v>
      </c>
      <c r="Z20">
        <f t="shared" si="17"/>
        <v>3.7935427504368535</v>
      </c>
      <c r="AA20">
        <f t="shared" si="18"/>
        <v>1.8162421913807978</v>
      </c>
      <c r="AB20">
        <f t="shared" si="19"/>
        <v>-134.77887239580372</v>
      </c>
      <c r="AC20">
        <f t="shared" si="20"/>
        <v>-71.578792932416476</v>
      </c>
      <c r="AD20">
        <f t="shared" si="21"/>
        <v>-5.2838752639735524</v>
      </c>
      <c r="AE20">
        <f t="shared" si="22"/>
        <v>19.649209125644219</v>
      </c>
      <c r="AF20">
        <v>0</v>
      </c>
      <c r="AG20">
        <v>0</v>
      </c>
      <c r="AH20">
        <f t="shared" si="23"/>
        <v>1</v>
      </c>
      <c r="AI20">
        <f t="shared" si="24"/>
        <v>0</v>
      </c>
      <c r="AJ20">
        <f t="shared" si="25"/>
        <v>53600.291771178301</v>
      </c>
      <c r="AK20" t="s">
        <v>293</v>
      </c>
      <c r="AL20">
        <v>0</v>
      </c>
      <c r="AM20">
        <v>0</v>
      </c>
      <c r="AN20">
        <v>0</v>
      </c>
      <c r="AO20" t="e">
        <f t="shared" si="26"/>
        <v>#DIV/0!</v>
      </c>
      <c r="AP20">
        <v>-1</v>
      </c>
      <c r="AQ20" t="s">
        <v>310</v>
      </c>
      <c r="AR20">
        <v>15352.6</v>
      </c>
      <c r="AS20">
        <v>769.18492307692304</v>
      </c>
      <c r="AT20">
        <v>845.74</v>
      </c>
      <c r="AU20">
        <f t="shared" si="27"/>
        <v>9.0518453570928359E-2</v>
      </c>
      <c r="AV20">
        <v>0.5</v>
      </c>
      <c r="AW20">
        <f t="shared" si="28"/>
        <v>1180.1803515545805</v>
      </c>
      <c r="AX20">
        <f t="shared" si="29"/>
        <v>1.4549416541548434</v>
      </c>
      <c r="AY20">
        <f t="shared" si="30"/>
        <v>53.414050178757606</v>
      </c>
      <c r="AZ20">
        <f t="shared" si="31"/>
        <v>2.0801410995540609E-3</v>
      </c>
      <c r="BA20">
        <f t="shared" si="32"/>
        <v>-1</v>
      </c>
      <c r="BB20" t="s">
        <v>311</v>
      </c>
      <c r="BC20">
        <v>769.18492307692304</v>
      </c>
      <c r="BD20">
        <v>597.97</v>
      </c>
      <c r="BE20">
        <f t="shared" si="33"/>
        <v>0.29296237614396858</v>
      </c>
      <c r="BF20">
        <f t="shared" si="34"/>
        <v>0.30897637697492419</v>
      </c>
      <c r="BG20">
        <f t="shared" si="35"/>
        <v>1.4143518905630716</v>
      </c>
      <c r="BH20">
        <f t="shared" si="36"/>
        <v>9.0518453570928373E-2</v>
      </c>
      <c r="BI20" t="e">
        <f t="shared" si="37"/>
        <v>#DIV/0!</v>
      </c>
      <c r="BJ20">
        <f t="shared" si="38"/>
        <v>0.24020050133148341</v>
      </c>
      <c r="BK20">
        <f t="shared" si="39"/>
        <v>0.75979949866851659</v>
      </c>
      <c r="BL20">
        <f t="shared" si="40"/>
        <v>1399.9939999999999</v>
      </c>
      <c r="BM20">
        <f t="shared" si="41"/>
        <v>1180.1803515545805</v>
      </c>
      <c r="BN20">
        <f t="shared" si="42"/>
        <v>0.84298957820860709</v>
      </c>
      <c r="BO20">
        <f t="shared" si="43"/>
        <v>0.1959791564172142</v>
      </c>
      <c r="BP20">
        <v>6</v>
      </c>
      <c r="BQ20">
        <v>0.5</v>
      </c>
      <c r="BR20" t="s">
        <v>296</v>
      </c>
      <c r="BS20">
        <v>2</v>
      </c>
      <c r="BT20">
        <v>1608230990.25</v>
      </c>
      <c r="BU20">
        <v>99.734949999999998</v>
      </c>
      <c r="BV20">
        <v>101.84650000000001</v>
      </c>
      <c r="BW20">
        <v>20.417919999999999</v>
      </c>
      <c r="BX20">
        <v>16.825610000000001</v>
      </c>
      <c r="BY20">
        <v>98.978453333333306</v>
      </c>
      <c r="BZ20">
        <v>20.107150000000001</v>
      </c>
      <c r="CA20">
        <v>500.03626666666702</v>
      </c>
      <c r="CB20">
        <v>101.656933333333</v>
      </c>
      <c r="CC20">
        <v>9.9966206666666696E-2</v>
      </c>
      <c r="CD20">
        <v>27.994136666666702</v>
      </c>
      <c r="CE20">
        <v>28.442789999999999</v>
      </c>
      <c r="CF20">
        <v>999.9</v>
      </c>
      <c r="CG20">
        <v>0</v>
      </c>
      <c r="CH20">
        <v>0</v>
      </c>
      <c r="CI20">
        <v>10004.772000000001</v>
      </c>
      <c r="CJ20">
        <v>0</v>
      </c>
      <c r="CK20">
        <v>364.45213333333299</v>
      </c>
      <c r="CL20">
        <v>1399.9939999999999</v>
      </c>
      <c r="CM20">
        <v>0.89999019999999996</v>
      </c>
      <c r="CN20">
        <v>0.10000995999999999</v>
      </c>
      <c r="CO20">
        <v>0</v>
      </c>
      <c r="CP20">
        <v>769.20726666666701</v>
      </c>
      <c r="CQ20">
        <v>4.9994800000000001</v>
      </c>
      <c r="CR20">
        <v>11278.6133333333</v>
      </c>
      <c r="CS20">
        <v>11417.5</v>
      </c>
      <c r="CT20">
        <v>49.847700000000003</v>
      </c>
      <c r="CU20">
        <v>51.7562</v>
      </c>
      <c r="CV20">
        <v>50.962200000000003</v>
      </c>
      <c r="CW20">
        <v>51.122900000000001</v>
      </c>
      <c r="CX20">
        <v>51.608199999999997</v>
      </c>
      <c r="CY20">
        <v>1255.481</v>
      </c>
      <c r="CZ20">
        <v>139.51300000000001</v>
      </c>
      <c r="DA20">
        <v>0</v>
      </c>
      <c r="DB20">
        <v>82.5</v>
      </c>
      <c r="DC20">
        <v>0</v>
      </c>
      <c r="DD20">
        <v>769.18492307692304</v>
      </c>
      <c r="DE20">
        <v>-5.9602734896363296</v>
      </c>
      <c r="DF20">
        <v>-82.584615339015897</v>
      </c>
      <c r="DG20">
        <v>11278.0230769231</v>
      </c>
      <c r="DH20">
        <v>15</v>
      </c>
      <c r="DI20">
        <v>1608230712.0999999</v>
      </c>
      <c r="DJ20" t="s">
        <v>297</v>
      </c>
      <c r="DK20">
        <v>1608230709.0999999</v>
      </c>
      <c r="DL20">
        <v>1608230712.0999999</v>
      </c>
      <c r="DM20">
        <v>19</v>
      </c>
      <c r="DN20">
        <v>-0.42899999999999999</v>
      </c>
      <c r="DO20">
        <v>4.7E-2</v>
      </c>
      <c r="DP20">
        <v>0.59</v>
      </c>
      <c r="DQ20">
        <v>0.18</v>
      </c>
      <c r="DR20">
        <v>416</v>
      </c>
      <c r="DS20">
        <v>17</v>
      </c>
      <c r="DT20">
        <v>0.17</v>
      </c>
      <c r="DU20">
        <v>0.02</v>
      </c>
      <c r="DV20">
        <v>1.45584770524652</v>
      </c>
      <c r="DW20">
        <v>-0.230300537084042</v>
      </c>
      <c r="DX20">
        <v>3.1835452860195401E-2</v>
      </c>
      <c r="DY20">
        <v>1</v>
      </c>
      <c r="DZ20">
        <v>-2.1113569999999999</v>
      </c>
      <c r="EA20">
        <v>0.198103047830923</v>
      </c>
      <c r="EB20">
        <v>3.49631881793789E-2</v>
      </c>
      <c r="EC20">
        <v>1</v>
      </c>
      <c r="ED20">
        <v>3.5912523333333302</v>
      </c>
      <c r="EE20">
        <v>0.11235657397108401</v>
      </c>
      <c r="EF20">
        <v>3.0141254528561898E-2</v>
      </c>
      <c r="EG20">
        <v>1</v>
      </c>
      <c r="EH20">
        <v>3</v>
      </c>
      <c r="EI20">
        <v>3</v>
      </c>
      <c r="EJ20" t="s">
        <v>307</v>
      </c>
      <c r="EK20">
        <v>100</v>
      </c>
      <c r="EL20">
        <v>100</v>
      </c>
      <c r="EM20">
        <v>0.75600000000000001</v>
      </c>
      <c r="EN20">
        <v>0.31119999999999998</v>
      </c>
      <c r="EO20">
        <v>0.76903044385995201</v>
      </c>
      <c r="EP20">
        <v>-1.6043650578588901E-5</v>
      </c>
      <c r="EQ20">
        <v>-1.15305589960158E-6</v>
      </c>
      <c r="ER20">
        <v>3.6581349982770798E-10</v>
      </c>
      <c r="ES20">
        <v>-4.87273166322163E-2</v>
      </c>
      <c r="ET20">
        <v>-1.48585495900011E-2</v>
      </c>
      <c r="EU20">
        <v>2.0620247853856302E-3</v>
      </c>
      <c r="EV20">
        <v>-2.1578943166311499E-5</v>
      </c>
      <c r="EW20">
        <v>18</v>
      </c>
      <c r="EX20">
        <v>2225</v>
      </c>
      <c r="EY20">
        <v>1</v>
      </c>
      <c r="EZ20">
        <v>25</v>
      </c>
      <c r="FA20">
        <v>4.8</v>
      </c>
      <c r="FB20">
        <v>4.8</v>
      </c>
      <c r="FC20">
        <v>2</v>
      </c>
      <c r="FD20">
        <v>505.95699999999999</v>
      </c>
      <c r="FE20">
        <v>470.63099999999997</v>
      </c>
      <c r="FF20">
        <v>23.7193</v>
      </c>
      <c r="FG20">
        <v>33.686799999999998</v>
      </c>
      <c r="FH20">
        <v>30.0001</v>
      </c>
      <c r="FI20">
        <v>33.769199999999998</v>
      </c>
      <c r="FJ20">
        <v>33.82</v>
      </c>
      <c r="FK20">
        <v>7.2343900000000003</v>
      </c>
      <c r="FL20">
        <v>22.0077</v>
      </c>
      <c r="FM20">
        <v>28.639700000000001</v>
      </c>
      <c r="FN20">
        <v>23.7193</v>
      </c>
      <c r="FO20">
        <v>101.979</v>
      </c>
      <c r="FP20">
        <v>16.895399999999999</v>
      </c>
      <c r="FQ20">
        <v>97.946799999999996</v>
      </c>
      <c r="FR20">
        <v>101.88200000000001</v>
      </c>
    </row>
    <row r="21" spans="1:174" x14ac:dyDescent="0.25">
      <c r="A21">
        <v>5</v>
      </c>
      <c r="B21">
        <v>1608231100</v>
      </c>
      <c r="C21">
        <v>412.90000009536698</v>
      </c>
      <c r="D21" t="s">
        <v>312</v>
      </c>
      <c r="E21" t="s">
        <v>313</v>
      </c>
      <c r="F21" t="s">
        <v>291</v>
      </c>
      <c r="G21" t="s">
        <v>292</v>
      </c>
      <c r="H21">
        <v>1608231092.25</v>
      </c>
      <c r="I21">
        <f t="shared" si="0"/>
        <v>3.06977746314597E-3</v>
      </c>
      <c r="J21">
        <f t="shared" si="1"/>
        <v>3.0697774631459702</v>
      </c>
      <c r="K21">
        <f t="shared" si="2"/>
        <v>3.4694558384601306</v>
      </c>
      <c r="L21">
        <f t="shared" si="3"/>
        <v>149.74103333333301</v>
      </c>
      <c r="M21">
        <f t="shared" si="4"/>
        <v>112.8806749022712</v>
      </c>
      <c r="N21">
        <f t="shared" si="5"/>
        <v>11.4864141434025</v>
      </c>
      <c r="O21">
        <f t="shared" si="6"/>
        <v>15.23721863478241</v>
      </c>
      <c r="P21">
        <f t="shared" si="7"/>
        <v>0.17275559478137045</v>
      </c>
      <c r="Q21">
        <f t="shared" si="8"/>
        <v>2.9582250557853675</v>
      </c>
      <c r="R21">
        <f t="shared" si="9"/>
        <v>0.16734021828476794</v>
      </c>
      <c r="S21">
        <f t="shared" si="10"/>
        <v>0.10506004564063195</v>
      </c>
      <c r="T21">
        <f t="shared" si="11"/>
        <v>231.287026607814</v>
      </c>
      <c r="U21">
        <f t="shared" si="12"/>
        <v>28.569305002852566</v>
      </c>
      <c r="V21">
        <f t="shared" si="13"/>
        <v>28.513733333333299</v>
      </c>
      <c r="W21">
        <f t="shared" si="14"/>
        <v>3.9099866529209559</v>
      </c>
      <c r="X21">
        <f t="shared" si="15"/>
        <v>55.266762841566205</v>
      </c>
      <c r="Y21">
        <f t="shared" si="16"/>
        <v>2.0984105503872335</v>
      </c>
      <c r="Z21">
        <f t="shared" si="17"/>
        <v>3.7968761738456953</v>
      </c>
      <c r="AA21">
        <f t="shared" si="18"/>
        <v>1.8115761025337225</v>
      </c>
      <c r="AB21">
        <f t="shared" si="19"/>
        <v>-135.37718612473728</v>
      </c>
      <c r="AC21">
        <f t="shared" si="20"/>
        <v>-80.464376350060192</v>
      </c>
      <c r="AD21">
        <f t="shared" si="21"/>
        <v>-5.9444915796714879</v>
      </c>
      <c r="AE21">
        <f t="shared" si="22"/>
        <v>9.5009725533450506</v>
      </c>
      <c r="AF21">
        <v>0</v>
      </c>
      <c r="AG21">
        <v>0</v>
      </c>
      <c r="AH21">
        <f t="shared" si="23"/>
        <v>1</v>
      </c>
      <c r="AI21">
        <f t="shared" si="24"/>
        <v>0</v>
      </c>
      <c r="AJ21">
        <f t="shared" si="25"/>
        <v>53566.476870616061</v>
      </c>
      <c r="AK21" t="s">
        <v>293</v>
      </c>
      <c r="AL21">
        <v>0</v>
      </c>
      <c r="AM21">
        <v>0</v>
      </c>
      <c r="AN21">
        <v>0</v>
      </c>
      <c r="AO21" t="e">
        <f t="shared" si="26"/>
        <v>#DIV/0!</v>
      </c>
      <c r="AP21">
        <v>-1</v>
      </c>
      <c r="AQ21" t="s">
        <v>314</v>
      </c>
      <c r="AR21">
        <v>15353.6</v>
      </c>
      <c r="AS21">
        <v>762.13652000000002</v>
      </c>
      <c r="AT21">
        <v>848.09</v>
      </c>
      <c r="AU21">
        <f t="shared" si="27"/>
        <v>0.10134947941845796</v>
      </c>
      <c r="AV21">
        <v>0.5</v>
      </c>
      <c r="AW21">
        <f t="shared" si="28"/>
        <v>1180.1647795615704</v>
      </c>
      <c r="AX21">
        <f t="shared" si="29"/>
        <v>3.4694558384601306</v>
      </c>
      <c r="AY21">
        <f t="shared" si="30"/>
        <v>59.804543018282175</v>
      </c>
      <c r="AZ21">
        <f t="shared" si="31"/>
        <v>3.7871455883648104E-3</v>
      </c>
      <c r="BA21">
        <f t="shared" si="32"/>
        <v>-1</v>
      </c>
      <c r="BB21" t="s">
        <v>315</v>
      </c>
      <c r="BC21">
        <v>762.13652000000002</v>
      </c>
      <c r="BD21">
        <v>598.59</v>
      </c>
      <c r="BE21">
        <f t="shared" si="33"/>
        <v>0.29419047506750462</v>
      </c>
      <c r="BF21">
        <f t="shared" si="34"/>
        <v>0.34450292585170345</v>
      </c>
      <c r="BG21">
        <f t="shared" si="35"/>
        <v>1.4168128435155949</v>
      </c>
      <c r="BH21">
        <f t="shared" si="36"/>
        <v>0.10134947941845796</v>
      </c>
      <c r="BI21" t="e">
        <f t="shared" si="37"/>
        <v>#DIV/0!</v>
      </c>
      <c r="BJ21">
        <f t="shared" si="38"/>
        <v>0.27057620383493913</v>
      </c>
      <c r="BK21">
        <f t="shared" si="39"/>
        <v>0.72942379616506092</v>
      </c>
      <c r="BL21">
        <f t="shared" si="40"/>
        <v>1399.9760000000001</v>
      </c>
      <c r="BM21">
        <f t="shared" si="41"/>
        <v>1180.1647795615704</v>
      </c>
      <c r="BN21">
        <f t="shared" si="42"/>
        <v>0.8429892937890151</v>
      </c>
      <c r="BO21">
        <f t="shared" si="43"/>
        <v>0.19597858757803024</v>
      </c>
      <c r="BP21">
        <v>6</v>
      </c>
      <c r="BQ21">
        <v>0.5</v>
      </c>
      <c r="BR21" t="s">
        <v>296</v>
      </c>
      <c r="BS21">
        <v>2</v>
      </c>
      <c r="BT21">
        <v>1608231092.25</v>
      </c>
      <c r="BU21">
        <v>149.74103333333301</v>
      </c>
      <c r="BV21">
        <v>154.45566666666701</v>
      </c>
      <c r="BW21">
        <v>20.621753333333299</v>
      </c>
      <c r="BX21">
        <v>17.014230000000001</v>
      </c>
      <c r="BY21">
        <v>148.998766666667</v>
      </c>
      <c r="BZ21">
        <v>20.302776666666698</v>
      </c>
      <c r="CA21">
        <v>500.03390000000002</v>
      </c>
      <c r="CB21">
        <v>101.657166666667</v>
      </c>
      <c r="CC21">
        <v>9.9968940000000006E-2</v>
      </c>
      <c r="CD21">
        <v>28.0092033333333</v>
      </c>
      <c r="CE21">
        <v>28.513733333333299</v>
      </c>
      <c r="CF21">
        <v>999.9</v>
      </c>
      <c r="CG21">
        <v>0</v>
      </c>
      <c r="CH21">
        <v>0</v>
      </c>
      <c r="CI21">
        <v>9998.6890000000003</v>
      </c>
      <c r="CJ21">
        <v>0</v>
      </c>
      <c r="CK21">
        <v>345.82826666666699</v>
      </c>
      <c r="CL21">
        <v>1399.9760000000001</v>
      </c>
      <c r="CM21">
        <v>0.8999994</v>
      </c>
      <c r="CN21">
        <v>0.100000766666667</v>
      </c>
      <c r="CO21">
        <v>0</v>
      </c>
      <c r="CP21">
        <v>762.15660000000003</v>
      </c>
      <c r="CQ21">
        <v>4.9994800000000001</v>
      </c>
      <c r="CR21">
        <v>11209.3266666667</v>
      </c>
      <c r="CS21">
        <v>11417.3766666667</v>
      </c>
      <c r="CT21">
        <v>49.991599999999998</v>
      </c>
      <c r="CU21">
        <v>51.8791333333333</v>
      </c>
      <c r="CV21">
        <v>51.070399999999999</v>
      </c>
      <c r="CW21">
        <v>51.25</v>
      </c>
      <c r="CX21">
        <v>51.6871333333333</v>
      </c>
      <c r="CY21">
        <v>1255.4786666666701</v>
      </c>
      <c r="CZ21">
        <v>139.49799999999999</v>
      </c>
      <c r="DA21">
        <v>0</v>
      </c>
      <c r="DB21">
        <v>101.40000009536701</v>
      </c>
      <c r="DC21">
        <v>0</v>
      </c>
      <c r="DD21">
        <v>762.13652000000002</v>
      </c>
      <c r="DE21">
        <v>-1.69669231239433</v>
      </c>
      <c r="DF21">
        <v>-1191.6076888964301</v>
      </c>
      <c r="DG21">
        <v>11197.276</v>
      </c>
      <c r="DH21">
        <v>15</v>
      </c>
      <c r="DI21">
        <v>1608230712.0999999</v>
      </c>
      <c r="DJ21" t="s">
        <v>297</v>
      </c>
      <c r="DK21">
        <v>1608230709.0999999</v>
      </c>
      <c r="DL21">
        <v>1608230712.0999999</v>
      </c>
      <c r="DM21">
        <v>19</v>
      </c>
      <c r="DN21">
        <v>-0.42899999999999999</v>
      </c>
      <c r="DO21">
        <v>4.7E-2</v>
      </c>
      <c r="DP21">
        <v>0.59</v>
      </c>
      <c r="DQ21">
        <v>0.18</v>
      </c>
      <c r="DR21">
        <v>416</v>
      </c>
      <c r="DS21">
        <v>17</v>
      </c>
      <c r="DT21">
        <v>0.17</v>
      </c>
      <c r="DU21">
        <v>0.02</v>
      </c>
      <c r="DV21">
        <v>3.4708895509871902</v>
      </c>
      <c r="DW21">
        <v>-8.7391512300517601E-2</v>
      </c>
      <c r="DX21">
        <v>1.14912810266694E-2</v>
      </c>
      <c r="DY21">
        <v>1</v>
      </c>
      <c r="DZ21">
        <v>-4.7154536666666704</v>
      </c>
      <c r="EA21">
        <v>0.10769112347052</v>
      </c>
      <c r="EB21">
        <v>1.5055293971077299E-2</v>
      </c>
      <c r="EC21">
        <v>1</v>
      </c>
      <c r="ED21">
        <v>3.608495</v>
      </c>
      <c r="EE21">
        <v>-0.17772734149054201</v>
      </c>
      <c r="EF21">
        <v>1.8796078092694402E-2</v>
      </c>
      <c r="EG21">
        <v>1</v>
      </c>
      <c r="EH21">
        <v>3</v>
      </c>
      <c r="EI21">
        <v>3</v>
      </c>
      <c r="EJ21" t="s">
        <v>307</v>
      </c>
      <c r="EK21">
        <v>100</v>
      </c>
      <c r="EL21">
        <v>100</v>
      </c>
      <c r="EM21">
        <v>0.74199999999999999</v>
      </c>
      <c r="EN21">
        <v>0.32019999999999998</v>
      </c>
      <c r="EO21">
        <v>0.76903044385995201</v>
      </c>
      <c r="EP21">
        <v>-1.6043650578588901E-5</v>
      </c>
      <c r="EQ21">
        <v>-1.15305589960158E-6</v>
      </c>
      <c r="ER21">
        <v>3.6581349982770798E-10</v>
      </c>
      <c r="ES21">
        <v>-4.87273166322163E-2</v>
      </c>
      <c r="ET21">
        <v>-1.48585495900011E-2</v>
      </c>
      <c r="EU21">
        <v>2.0620247853856302E-3</v>
      </c>
      <c r="EV21">
        <v>-2.1578943166311499E-5</v>
      </c>
      <c r="EW21">
        <v>18</v>
      </c>
      <c r="EX21">
        <v>2225</v>
      </c>
      <c r="EY21">
        <v>1</v>
      </c>
      <c r="EZ21">
        <v>25</v>
      </c>
      <c r="FA21">
        <v>6.5</v>
      </c>
      <c r="FB21">
        <v>6.5</v>
      </c>
      <c r="FC21">
        <v>2</v>
      </c>
      <c r="FD21">
        <v>506.57400000000001</v>
      </c>
      <c r="FE21">
        <v>470.57299999999998</v>
      </c>
      <c r="FF21">
        <v>23.460100000000001</v>
      </c>
      <c r="FG21">
        <v>33.716900000000003</v>
      </c>
      <c r="FH21">
        <v>30.000499999999999</v>
      </c>
      <c r="FI21">
        <v>33.778799999999997</v>
      </c>
      <c r="FJ21">
        <v>33.829099999999997</v>
      </c>
      <c r="FK21">
        <v>9.4172200000000004</v>
      </c>
      <c r="FL21">
        <v>19.293199999999999</v>
      </c>
      <c r="FM21">
        <v>26.757000000000001</v>
      </c>
      <c r="FN21">
        <v>23.455100000000002</v>
      </c>
      <c r="FO21">
        <v>154.643</v>
      </c>
      <c r="FP21">
        <v>17.048500000000001</v>
      </c>
      <c r="FQ21">
        <v>97.937600000000003</v>
      </c>
      <c r="FR21">
        <v>101.871</v>
      </c>
    </row>
    <row r="22" spans="1:174" x14ac:dyDescent="0.25">
      <c r="A22">
        <v>6</v>
      </c>
      <c r="B22">
        <v>1608231201</v>
      </c>
      <c r="C22">
        <v>513.90000009536698</v>
      </c>
      <c r="D22" t="s">
        <v>316</v>
      </c>
      <c r="E22" t="s">
        <v>317</v>
      </c>
      <c r="F22" t="s">
        <v>291</v>
      </c>
      <c r="G22" t="s">
        <v>292</v>
      </c>
      <c r="H22">
        <v>1608231193.25</v>
      </c>
      <c r="I22">
        <f t="shared" si="0"/>
        <v>3.1593658090729496E-3</v>
      </c>
      <c r="J22">
        <f t="shared" si="1"/>
        <v>3.1593658090729497</v>
      </c>
      <c r="K22">
        <f t="shared" si="2"/>
        <v>5.5175683067461012</v>
      </c>
      <c r="L22">
        <f t="shared" si="3"/>
        <v>199.70150000000001</v>
      </c>
      <c r="M22">
        <f t="shared" si="4"/>
        <v>143.59602654814529</v>
      </c>
      <c r="N22">
        <f t="shared" si="5"/>
        <v>14.611925619362923</v>
      </c>
      <c r="O22">
        <f t="shared" si="6"/>
        <v>20.321059950059563</v>
      </c>
      <c r="P22">
        <f t="shared" si="7"/>
        <v>0.17774323112132759</v>
      </c>
      <c r="Q22">
        <f t="shared" si="8"/>
        <v>2.9574429524977197</v>
      </c>
      <c r="R22">
        <f t="shared" si="9"/>
        <v>0.17201476218707279</v>
      </c>
      <c r="S22">
        <f t="shared" si="10"/>
        <v>0.10800852693639534</v>
      </c>
      <c r="T22">
        <f t="shared" si="11"/>
        <v>231.29042012574286</v>
      </c>
      <c r="U22">
        <f t="shared" si="12"/>
        <v>28.532962907593632</v>
      </c>
      <c r="V22">
        <f t="shared" si="13"/>
        <v>28.586583333333301</v>
      </c>
      <c r="W22">
        <f t="shared" si="14"/>
        <v>3.9265592952010859</v>
      </c>
      <c r="X22">
        <f t="shared" si="15"/>
        <v>55.696354896725786</v>
      </c>
      <c r="Y22">
        <f t="shared" si="16"/>
        <v>2.1130670540268741</v>
      </c>
      <c r="Z22">
        <f t="shared" si="17"/>
        <v>3.7939054682213946</v>
      </c>
      <c r="AA22">
        <f t="shared" si="18"/>
        <v>1.8134922411742118</v>
      </c>
      <c r="AB22">
        <f t="shared" si="19"/>
        <v>-139.32803218011708</v>
      </c>
      <c r="AC22">
        <f t="shared" si="20"/>
        <v>-94.199198304467046</v>
      </c>
      <c r="AD22">
        <f t="shared" si="21"/>
        <v>-6.9630852265041359</v>
      </c>
      <c r="AE22">
        <f t="shared" si="22"/>
        <v>-9.1998955853454163</v>
      </c>
      <c r="AF22">
        <v>0</v>
      </c>
      <c r="AG22">
        <v>0</v>
      </c>
      <c r="AH22">
        <f t="shared" si="23"/>
        <v>1</v>
      </c>
      <c r="AI22">
        <f t="shared" si="24"/>
        <v>0</v>
      </c>
      <c r="AJ22">
        <f t="shared" si="25"/>
        <v>53546.076090061855</v>
      </c>
      <c r="AK22" t="s">
        <v>293</v>
      </c>
      <c r="AL22">
        <v>0</v>
      </c>
      <c r="AM22">
        <v>0</v>
      </c>
      <c r="AN22">
        <v>0</v>
      </c>
      <c r="AO22" t="e">
        <f t="shared" si="26"/>
        <v>#DIV/0!</v>
      </c>
      <c r="AP22">
        <v>-1</v>
      </c>
      <c r="AQ22" t="s">
        <v>318</v>
      </c>
      <c r="AR22">
        <v>15353.7</v>
      </c>
      <c r="AS22">
        <v>760.64648</v>
      </c>
      <c r="AT22">
        <v>858.81</v>
      </c>
      <c r="AU22">
        <f t="shared" si="27"/>
        <v>0.11430178968572791</v>
      </c>
      <c r="AV22">
        <v>0.5</v>
      </c>
      <c r="AW22">
        <f t="shared" si="28"/>
        <v>1180.1819385651299</v>
      </c>
      <c r="AX22">
        <f t="shared" si="29"/>
        <v>5.5175683067461012</v>
      </c>
      <c r="AY22">
        <f t="shared" si="30"/>
        <v>67.448453866383062</v>
      </c>
      <c r="AZ22">
        <f t="shared" si="31"/>
        <v>5.5225114821450217E-3</v>
      </c>
      <c r="BA22">
        <f t="shared" si="32"/>
        <v>-1</v>
      </c>
      <c r="BB22" t="s">
        <v>319</v>
      </c>
      <c r="BC22">
        <v>760.64648</v>
      </c>
      <c r="BD22">
        <v>596.19000000000005</v>
      </c>
      <c r="BE22">
        <f t="shared" si="33"/>
        <v>0.30579522828099337</v>
      </c>
      <c r="BF22">
        <f t="shared" si="34"/>
        <v>0.37378539334399508</v>
      </c>
      <c r="BG22">
        <f t="shared" si="35"/>
        <v>1.4404971569466107</v>
      </c>
      <c r="BH22">
        <f t="shared" si="36"/>
        <v>0.11430178968572788</v>
      </c>
      <c r="BI22" t="e">
        <f t="shared" si="37"/>
        <v>#DIV/0!</v>
      </c>
      <c r="BJ22">
        <f t="shared" si="38"/>
        <v>0.29297067628283302</v>
      </c>
      <c r="BK22">
        <f t="shared" si="39"/>
        <v>0.70702932371716698</v>
      </c>
      <c r="BL22">
        <f t="shared" si="40"/>
        <v>1399.9963333333301</v>
      </c>
      <c r="BM22">
        <f t="shared" si="41"/>
        <v>1180.1819385651299</v>
      </c>
      <c r="BN22">
        <f t="shared" si="42"/>
        <v>0.84298930680423156</v>
      </c>
      <c r="BO22">
        <f t="shared" si="43"/>
        <v>0.19597861360846336</v>
      </c>
      <c r="BP22">
        <v>6</v>
      </c>
      <c r="BQ22">
        <v>0.5</v>
      </c>
      <c r="BR22" t="s">
        <v>296</v>
      </c>
      <c r="BS22">
        <v>2</v>
      </c>
      <c r="BT22">
        <v>1608231193.25</v>
      </c>
      <c r="BU22">
        <v>199.70150000000001</v>
      </c>
      <c r="BV22">
        <v>207.07910000000001</v>
      </c>
      <c r="BW22">
        <v>20.765779999999999</v>
      </c>
      <c r="BX22">
        <v>17.053570000000001</v>
      </c>
      <c r="BY22">
        <v>198.97843333333299</v>
      </c>
      <c r="BZ22">
        <v>20.4409566666667</v>
      </c>
      <c r="CA22">
        <v>500.04053333333297</v>
      </c>
      <c r="CB22">
        <v>101.657166666667</v>
      </c>
      <c r="CC22">
        <v>0.10000566333333299</v>
      </c>
      <c r="CD22">
        <v>27.9957766666667</v>
      </c>
      <c r="CE22">
        <v>28.586583333333301</v>
      </c>
      <c r="CF22">
        <v>999.9</v>
      </c>
      <c r="CG22">
        <v>0</v>
      </c>
      <c r="CH22">
        <v>0</v>
      </c>
      <c r="CI22">
        <v>9994.2543333333306</v>
      </c>
      <c r="CJ22">
        <v>0</v>
      </c>
      <c r="CK22">
        <v>363.48306666666701</v>
      </c>
      <c r="CL22">
        <v>1399.9963333333301</v>
      </c>
      <c r="CM22">
        <v>0.89999946666666697</v>
      </c>
      <c r="CN22">
        <v>0.100000483333333</v>
      </c>
      <c r="CO22">
        <v>0</v>
      </c>
      <c r="CP22">
        <v>760.65089999999998</v>
      </c>
      <c r="CQ22">
        <v>4.9994800000000001</v>
      </c>
      <c r="CR22">
        <v>11325.2266666667</v>
      </c>
      <c r="CS22">
        <v>11417.553333333301</v>
      </c>
      <c r="CT22">
        <v>50.1039666666667</v>
      </c>
      <c r="CU22">
        <v>51.970566666666699</v>
      </c>
      <c r="CV22">
        <v>51.1768</v>
      </c>
      <c r="CW22">
        <v>51.322699999999998</v>
      </c>
      <c r="CX22">
        <v>51.8123</v>
      </c>
      <c r="CY22">
        <v>1255.4966666666701</v>
      </c>
      <c r="CZ22">
        <v>139.500666666667</v>
      </c>
      <c r="DA22">
        <v>0</v>
      </c>
      <c r="DB22">
        <v>100.200000047684</v>
      </c>
      <c r="DC22">
        <v>0</v>
      </c>
      <c r="DD22">
        <v>760.64648</v>
      </c>
      <c r="DE22">
        <v>1.8986922935944699</v>
      </c>
      <c r="DF22">
        <v>-18.646153642563899</v>
      </c>
      <c r="DG22">
        <v>11325.016</v>
      </c>
      <c r="DH22">
        <v>15</v>
      </c>
      <c r="DI22">
        <v>1608230712.0999999</v>
      </c>
      <c r="DJ22" t="s">
        <v>297</v>
      </c>
      <c r="DK22">
        <v>1608230709.0999999</v>
      </c>
      <c r="DL22">
        <v>1608230712.0999999</v>
      </c>
      <c r="DM22">
        <v>19</v>
      </c>
      <c r="DN22">
        <v>-0.42899999999999999</v>
      </c>
      <c r="DO22">
        <v>4.7E-2</v>
      </c>
      <c r="DP22">
        <v>0.59</v>
      </c>
      <c r="DQ22">
        <v>0.18</v>
      </c>
      <c r="DR22">
        <v>416</v>
      </c>
      <c r="DS22">
        <v>17</v>
      </c>
      <c r="DT22">
        <v>0.17</v>
      </c>
      <c r="DU22">
        <v>0.02</v>
      </c>
      <c r="DV22">
        <v>5.5194818578844203</v>
      </c>
      <c r="DW22">
        <v>-2.1663767609741601E-2</v>
      </c>
      <c r="DX22">
        <v>1.2566444557296301E-2</v>
      </c>
      <c r="DY22">
        <v>1</v>
      </c>
      <c r="DZ22">
        <v>-7.3790800000000001</v>
      </c>
      <c r="EA22">
        <v>-1.6494593993333799E-2</v>
      </c>
      <c r="EB22">
        <v>1.5070467809593599E-2</v>
      </c>
      <c r="EC22">
        <v>1</v>
      </c>
      <c r="ED22">
        <v>3.7113450000000001</v>
      </c>
      <c r="EE22">
        <v>0.15246727474972199</v>
      </c>
      <c r="EF22">
        <v>2.9492873687271201E-2</v>
      </c>
      <c r="EG22">
        <v>1</v>
      </c>
      <c r="EH22">
        <v>3</v>
      </c>
      <c r="EI22">
        <v>3</v>
      </c>
      <c r="EJ22" t="s">
        <v>307</v>
      </c>
      <c r="EK22">
        <v>100</v>
      </c>
      <c r="EL22">
        <v>100</v>
      </c>
      <c r="EM22">
        <v>0.72299999999999998</v>
      </c>
      <c r="EN22">
        <v>0.32419999999999999</v>
      </c>
      <c r="EO22">
        <v>0.76903044385995201</v>
      </c>
      <c r="EP22">
        <v>-1.6043650578588901E-5</v>
      </c>
      <c r="EQ22">
        <v>-1.15305589960158E-6</v>
      </c>
      <c r="ER22">
        <v>3.6581349982770798E-10</v>
      </c>
      <c r="ES22">
        <v>-4.87273166322163E-2</v>
      </c>
      <c r="ET22">
        <v>-1.48585495900011E-2</v>
      </c>
      <c r="EU22">
        <v>2.0620247853856302E-3</v>
      </c>
      <c r="EV22">
        <v>-2.1578943166311499E-5</v>
      </c>
      <c r="EW22">
        <v>18</v>
      </c>
      <c r="EX22">
        <v>2225</v>
      </c>
      <c r="EY22">
        <v>1</v>
      </c>
      <c r="EZ22">
        <v>25</v>
      </c>
      <c r="FA22">
        <v>8.1999999999999993</v>
      </c>
      <c r="FB22">
        <v>8.1</v>
      </c>
      <c r="FC22">
        <v>2</v>
      </c>
      <c r="FD22">
        <v>506.61599999999999</v>
      </c>
      <c r="FE22">
        <v>470.14</v>
      </c>
      <c r="FF22">
        <v>23.340699999999998</v>
      </c>
      <c r="FG22">
        <v>33.835299999999997</v>
      </c>
      <c r="FH22">
        <v>30.000499999999999</v>
      </c>
      <c r="FI22">
        <v>33.848599999999998</v>
      </c>
      <c r="FJ22">
        <v>33.8919</v>
      </c>
      <c r="FK22">
        <v>11.574299999999999</v>
      </c>
      <c r="FL22">
        <v>16.591000000000001</v>
      </c>
      <c r="FM22">
        <v>25.635000000000002</v>
      </c>
      <c r="FN22">
        <v>23.3443</v>
      </c>
      <c r="FO22">
        <v>207.154</v>
      </c>
      <c r="FP22">
        <v>17.145</v>
      </c>
      <c r="FQ22">
        <v>97.913300000000007</v>
      </c>
      <c r="FR22">
        <v>101.84699999999999</v>
      </c>
    </row>
    <row r="23" spans="1:174" x14ac:dyDescent="0.25">
      <c r="A23">
        <v>7</v>
      </c>
      <c r="B23">
        <v>1608231287</v>
      </c>
      <c r="C23">
        <v>599.90000009536698</v>
      </c>
      <c r="D23" t="s">
        <v>320</v>
      </c>
      <c r="E23" t="s">
        <v>321</v>
      </c>
      <c r="F23" t="s">
        <v>291</v>
      </c>
      <c r="G23" t="s">
        <v>292</v>
      </c>
      <c r="H23">
        <v>1608231279.25</v>
      </c>
      <c r="I23">
        <f t="shared" si="0"/>
        <v>3.1172936962581771E-3</v>
      </c>
      <c r="J23">
        <f t="shared" si="1"/>
        <v>3.117293696258177</v>
      </c>
      <c r="K23">
        <f t="shared" si="2"/>
        <v>7.7493827500360233</v>
      </c>
      <c r="L23">
        <f t="shared" si="3"/>
        <v>249.39340000000001</v>
      </c>
      <c r="M23">
        <f t="shared" si="4"/>
        <v>170.92662878909567</v>
      </c>
      <c r="N23">
        <f t="shared" si="5"/>
        <v>17.393237310624514</v>
      </c>
      <c r="O23">
        <f t="shared" si="6"/>
        <v>25.377898228226403</v>
      </c>
      <c r="P23">
        <f t="shared" si="7"/>
        <v>0.17621976182679078</v>
      </c>
      <c r="Q23">
        <f t="shared" si="8"/>
        <v>2.9584791094598009</v>
      </c>
      <c r="R23">
        <f t="shared" si="9"/>
        <v>0.17058930173003797</v>
      </c>
      <c r="S23">
        <f t="shared" si="10"/>
        <v>0.10710920187506988</v>
      </c>
      <c r="T23">
        <f t="shared" si="11"/>
        <v>231.29536002141469</v>
      </c>
      <c r="U23">
        <f t="shared" si="12"/>
        <v>28.507201277102222</v>
      </c>
      <c r="V23">
        <f t="shared" si="13"/>
        <v>28.547266666666701</v>
      </c>
      <c r="W23">
        <f t="shared" si="14"/>
        <v>3.9176075554080367</v>
      </c>
      <c r="X23">
        <f t="shared" si="15"/>
        <v>55.818623202447604</v>
      </c>
      <c r="Y23">
        <f t="shared" si="16"/>
        <v>2.1132082489863873</v>
      </c>
      <c r="Z23">
        <f t="shared" si="17"/>
        <v>3.7858480337682794</v>
      </c>
      <c r="AA23">
        <f t="shared" si="18"/>
        <v>1.8043993064216495</v>
      </c>
      <c r="AB23">
        <f t="shared" si="19"/>
        <v>-137.4726520049856</v>
      </c>
      <c r="AC23">
        <f t="shared" si="20"/>
        <v>-93.77710192267044</v>
      </c>
      <c r="AD23">
        <f t="shared" si="21"/>
        <v>-6.9268425699339469</v>
      </c>
      <c r="AE23">
        <f t="shared" si="22"/>
        <v>-6.8812364761752889</v>
      </c>
      <c r="AF23">
        <v>0</v>
      </c>
      <c r="AG23">
        <v>0</v>
      </c>
      <c r="AH23">
        <f t="shared" si="23"/>
        <v>1</v>
      </c>
      <c r="AI23">
        <f t="shared" si="24"/>
        <v>0</v>
      </c>
      <c r="AJ23">
        <f t="shared" si="25"/>
        <v>53582.790136729403</v>
      </c>
      <c r="AK23" t="s">
        <v>293</v>
      </c>
      <c r="AL23">
        <v>0</v>
      </c>
      <c r="AM23">
        <v>0</v>
      </c>
      <c r="AN23">
        <v>0</v>
      </c>
      <c r="AO23" t="e">
        <f t="shared" si="26"/>
        <v>#DIV/0!</v>
      </c>
      <c r="AP23">
        <v>-1</v>
      </c>
      <c r="AQ23" t="s">
        <v>322</v>
      </c>
      <c r="AR23">
        <v>15357.2</v>
      </c>
      <c r="AS23">
        <v>764.34652000000006</v>
      </c>
      <c r="AT23">
        <v>876.2</v>
      </c>
      <c r="AU23">
        <f t="shared" si="27"/>
        <v>0.12765747546222317</v>
      </c>
      <c r="AV23">
        <v>0.5</v>
      </c>
      <c r="AW23">
        <f t="shared" si="28"/>
        <v>1180.2072195615665</v>
      </c>
      <c r="AX23">
        <f t="shared" si="29"/>
        <v>7.7493827500360233</v>
      </c>
      <c r="AY23">
        <f t="shared" si="30"/>
        <v>75.33113708575965</v>
      </c>
      <c r="AZ23">
        <f t="shared" si="31"/>
        <v>7.4134292732816187E-3</v>
      </c>
      <c r="BA23">
        <f t="shared" si="32"/>
        <v>-1</v>
      </c>
      <c r="BB23" t="s">
        <v>323</v>
      </c>
      <c r="BC23">
        <v>764.34652000000006</v>
      </c>
      <c r="BD23">
        <v>602.42999999999995</v>
      </c>
      <c r="BE23">
        <f t="shared" si="33"/>
        <v>0.31245149509244474</v>
      </c>
      <c r="BF23">
        <f t="shared" si="34"/>
        <v>0.40856733754611518</v>
      </c>
      <c r="BG23">
        <f t="shared" si="35"/>
        <v>1.4544428398320139</v>
      </c>
      <c r="BH23">
        <f t="shared" si="36"/>
        <v>0.12765747546222322</v>
      </c>
      <c r="BI23" t="e">
        <f t="shared" si="37"/>
        <v>#DIV/0!</v>
      </c>
      <c r="BJ23">
        <f t="shared" si="38"/>
        <v>0.32201784755676799</v>
      </c>
      <c r="BK23">
        <f t="shared" si="39"/>
        <v>0.67798215244323201</v>
      </c>
      <c r="BL23">
        <f t="shared" si="40"/>
        <v>1400.0263333333301</v>
      </c>
      <c r="BM23">
        <f t="shared" si="41"/>
        <v>1180.2072195615665</v>
      </c>
      <c r="BN23">
        <f t="shared" si="42"/>
        <v>0.84298930060237154</v>
      </c>
      <c r="BO23">
        <f t="shared" si="43"/>
        <v>0.19597860120474292</v>
      </c>
      <c r="BP23">
        <v>6</v>
      </c>
      <c r="BQ23">
        <v>0.5</v>
      </c>
      <c r="BR23" t="s">
        <v>296</v>
      </c>
      <c r="BS23">
        <v>2</v>
      </c>
      <c r="BT23">
        <v>1608231279.25</v>
      </c>
      <c r="BU23">
        <v>249.39340000000001</v>
      </c>
      <c r="BV23">
        <v>259.62479999999999</v>
      </c>
      <c r="BW23">
        <v>20.7668966666667</v>
      </c>
      <c r="BX23">
        <v>17.104106666666699</v>
      </c>
      <c r="BY23">
        <v>248.69403333333301</v>
      </c>
      <c r="BZ23">
        <v>20.442029999999999</v>
      </c>
      <c r="CA23">
        <v>500.03803333333298</v>
      </c>
      <c r="CB23">
        <v>101.6585</v>
      </c>
      <c r="CC23">
        <v>9.99997366666667E-2</v>
      </c>
      <c r="CD23">
        <v>27.959313333333299</v>
      </c>
      <c r="CE23">
        <v>28.547266666666701</v>
      </c>
      <c r="CF23">
        <v>999.9</v>
      </c>
      <c r="CG23">
        <v>0</v>
      </c>
      <c r="CH23">
        <v>0</v>
      </c>
      <c r="CI23">
        <v>9999.99866666667</v>
      </c>
      <c r="CJ23">
        <v>0</v>
      </c>
      <c r="CK23">
        <v>359.22693333333302</v>
      </c>
      <c r="CL23">
        <v>1400.0263333333301</v>
      </c>
      <c r="CM23">
        <v>0.90000040000000003</v>
      </c>
      <c r="CN23">
        <v>9.9999840000000007E-2</v>
      </c>
      <c r="CO23">
        <v>0</v>
      </c>
      <c r="CP23">
        <v>764.30683333333297</v>
      </c>
      <c r="CQ23">
        <v>4.9994800000000001</v>
      </c>
      <c r="CR23">
        <v>11359.903333333301</v>
      </c>
      <c r="CS23">
        <v>11417.7933333333</v>
      </c>
      <c r="CT23">
        <v>49.451833333333298</v>
      </c>
      <c r="CU23">
        <v>51.270633333333301</v>
      </c>
      <c r="CV23">
        <v>50.489366666666697</v>
      </c>
      <c r="CW23">
        <v>50.3663666666667</v>
      </c>
      <c r="CX23">
        <v>51.268466666666697</v>
      </c>
      <c r="CY23">
        <v>1255.5236666666699</v>
      </c>
      <c r="CZ23">
        <v>139.50333333333299</v>
      </c>
      <c r="DA23">
        <v>0</v>
      </c>
      <c r="DB23">
        <v>85.5</v>
      </c>
      <c r="DC23">
        <v>0</v>
      </c>
      <c r="DD23">
        <v>764.34652000000006</v>
      </c>
      <c r="DE23">
        <v>2.6996923088823501</v>
      </c>
      <c r="DF23">
        <v>22.499999975237198</v>
      </c>
      <c r="DG23">
        <v>11360.172</v>
      </c>
      <c r="DH23">
        <v>15</v>
      </c>
      <c r="DI23">
        <v>1608230712.0999999</v>
      </c>
      <c r="DJ23" t="s">
        <v>297</v>
      </c>
      <c r="DK23">
        <v>1608230709.0999999</v>
      </c>
      <c r="DL23">
        <v>1608230712.0999999</v>
      </c>
      <c r="DM23">
        <v>19</v>
      </c>
      <c r="DN23">
        <v>-0.42899999999999999</v>
      </c>
      <c r="DO23">
        <v>4.7E-2</v>
      </c>
      <c r="DP23">
        <v>0.59</v>
      </c>
      <c r="DQ23">
        <v>0.18</v>
      </c>
      <c r="DR23">
        <v>416</v>
      </c>
      <c r="DS23">
        <v>17</v>
      </c>
      <c r="DT23">
        <v>0.17</v>
      </c>
      <c r="DU23">
        <v>0.02</v>
      </c>
      <c r="DV23">
        <v>7.7510221531876198</v>
      </c>
      <c r="DW23">
        <v>-0.20416769770106499</v>
      </c>
      <c r="DX23">
        <v>2.2238918997311799E-2</v>
      </c>
      <c r="DY23">
        <v>1</v>
      </c>
      <c r="DZ23">
        <v>-10.2319333333333</v>
      </c>
      <c r="EA23">
        <v>0.16114438264740699</v>
      </c>
      <c r="EB23">
        <v>2.3557056031874801E-2</v>
      </c>
      <c r="EC23">
        <v>1</v>
      </c>
      <c r="ED23">
        <v>3.6619989999999998</v>
      </c>
      <c r="EE23">
        <v>0.16773704115684099</v>
      </c>
      <c r="EF23">
        <v>1.28217610204943E-2</v>
      </c>
      <c r="EG23">
        <v>1</v>
      </c>
      <c r="EH23">
        <v>3</v>
      </c>
      <c r="EI23">
        <v>3</v>
      </c>
      <c r="EJ23" t="s">
        <v>307</v>
      </c>
      <c r="EK23">
        <v>100</v>
      </c>
      <c r="EL23">
        <v>100</v>
      </c>
      <c r="EM23">
        <v>0.7</v>
      </c>
      <c r="EN23">
        <v>0.3256</v>
      </c>
      <c r="EO23">
        <v>0.76903044385995201</v>
      </c>
      <c r="EP23">
        <v>-1.6043650578588901E-5</v>
      </c>
      <c r="EQ23">
        <v>-1.15305589960158E-6</v>
      </c>
      <c r="ER23">
        <v>3.6581349982770798E-10</v>
      </c>
      <c r="ES23">
        <v>-4.87273166322163E-2</v>
      </c>
      <c r="ET23">
        <v>-1.48585495900011E-2</v>
      </c>
      <c r="EU23">
        <v>2.0620247853856302E-3</v>
      </c>
      <c r="EV23">
        <v>-2.1578943166311499E-5</v>
      </c>
      <c r="EW23">
        <v>18</v>
      </c>
      <c r="EX23">
        <v>2225</v>
      </c>
      <c r="EY23">
        <v>1</v>
      </c>
      <c r="EZ23">
        <v>25</v>
      </c>
      <c r="FA23">
        <v>9.6</v>
      </c>
      <c r="FB23">
        <v>9.6</v>
      </c>
      <c r="FC23">
        <v>2</v>
      </c>
      <c r="FD23">
        <v>506.41899999999998</v>
      </c>
      <c r="FE23">
        <v>470.07499999999999</v>
      </c>
      <c r="FF23">
        <v>23.486899999999999</v>
      </c>
      <c r="FG23">
        <v>33.887500000000003</v>
      </c>
      <c r="FH23">
        <v>29.999300000000002</v>
      </c>
      <c r="FI23">
        <v>33.886400000000002</v>
      </c>
      <c r="FJ23">
        <v>33.926099999999998</v>
      </c>
      <c r="FK23">
        <v>13.689</v>
      </c>
      <c r="FL23">
        <v>14.4415</v>
      </c>
      <c r="FM23">
        <v>24.8889</v>
      </c>
      <c r="FN23">
        <v>23.5305</v>
      </c>
      <c r="FO23">
        <v>259.79300000000001</v>
      </c>
      <c r="FP23">
        <v>17.1418</v>
      </c>
      <c r="FQ23">
        <v>97.907200000000003</v>
      </c>
      <c r="FR23">
        <v>101.842</v>
      </c>
    </row>
    <row r="24" spans="1:174" x14ac:dyDescent="0.25">
      <c r="A24">
        <v>8</v>
      </c>
      <c r="B24">
        <v>1608231407.5</v>
      </c>
      <c r="C24">
        <v>720.40000009536698</v>
      </c>
      <c r="D24" t="s">
        <v>324</v>
      </c>
      <c r="E24" t="s">
        <v>325</v>
      </c>
      <c r="F24" t="s">
        <v>291</v>
      </c>
      <c r="G24" t="s">
        <v>292</v>
      </c>
      <c r="H24">
        <v>1608231399.5</v>
      </c>
      <c r="I24">
        <f t="shared" si="0"/>
        <v>2.9307942833083269E-3</v>
      </c>
      <c r="J24">
        <f t="shared" si="1"/>
        <v>2.9307942833083267</v>
      </c>
      <c r="K24">
        <f t="shared" si="2"/>
        <v>12.874146560783041</v>
      </c>
      <c r="L24">
        <f t="shared" si="3"/>
        <v>399.80429032258098</v>
      </c>
      <c r="M24">
        <f t="shared" si="4"/>
        <v>260.67788100169707</v>
      </c>
      <c r="N24">
        <f t="shared" si="5"/>
        <v>26.524509051506602</v>
      </c>
      <c r="O24">
        <f t="shared" si="6"/>
        <v>40.680906553108862</v>
      </c>
      <c r="P24">
        <f t="shared" si="7"/>
        <v>0.16336171986279757</v>
      </c>
      <c r="Q24">
        <f t="shared" si="8"/>
        <v>2.9576517926092847</v>
      </c>
      <c r="R24">
        <f t="shared" si="9"/>
        <v>0.15850945932394342</v>
      </c>
      <c r="S24">
        <f t="shared" si="10"/>
        <v>9.9492363199208803E-2</v>
      </c>
      <c r="T24">
        <f t="shared" si="11"/>
        <v>231.29131304169309</v>
      </c>
      <c r="U24">
        <f t="shared" si="12"/>
        <v>28.596640988074569</v>
      </c>
      <c r="V24">
        <f t="shared" si="13"/>
        <v>28.5769967741935</v>
      </c>
      <c r="W24">
        <f t="shared" si="14"/>
        <v>3.9243749548629454</v>
      </c>
      <c r="X24">
        <f t="shared" si="15"/>
        <v>55.301851526848033</v>
      </c>
      <c r="Y24">
        <f t="shared" si="16"/>
        <v>2.0986911956538807</v>
      </c>
      <c r="Z24">
        <f t="shared" si="17"/>
        <v>3.7949745581935979</v>
      </c>
      <c r="AA24">
        <f t="shared" si="18"/>
        <v>1.8256837592090647</v>
      </c>
      <c r="AB24">
        <f t="shared" si="19"/>
        <v>-129.24802789389722</v>
      </c>
      <c r="AC24">
        <f t="shared" si="20"/>
        <v>-91.906607615540821</v>
      </c>
      <c r="AD24">
        <f t="shared" si="21"/>
        <v>-6.792979054026703</v>
      </c>
      <c r="AE24">
        <f t="shared" si="22"/>
        <v>3.3436984782283332</v>
      </c>
      <c r="AF24">
        <v>0</v>
      </c>
      <c r="AG24">
        <v>0</v>
      </c>
      <c r="AH24">
        <f t="shared" si="23"/>
        <v>1</v>
      </c>
      <c r="AI24">
        <f t="shared" si="24"/>
        <v>0</v>
      </c>
      <c r="AJ24">
        <f t="shared" si="25"/>
        <v>53551.191091867251</v>
      </c>
      <c r="AK24" t="s">
        <v>293</v>
      </c>
      <c r="AL24">
        <v>0</v>
      </c>
      <c r="AM24">
        <v>0</v>
      </c>
      <c r="AN24">
        <v>0</v>
      </c>
      <c r="AO24" t="e">
        <f t="shared" si="26"/>
        <v>#DIV/0!</v>
      </c>
      <c r="AP24">
        <v>-1</v>
      </c>
      <c r="AQ24" t="s">
        <v>326</v>
      </c>
      <c r="AR24">
        <v>15362</v>
      </c>
      <c r="AS24">
        <v>790.67384000000004</v>
      </c>
      <c r="AT24">
        <v>935.55</v>
      </c>
      <c r="AU24">
        <f t="shared" si="27"/>
        <v>0.15485667254556135</v>
      </c>
      <c r="AV24">
        <v>0.5</v>
      </c>
      <c r="AW24">
        <f t="shared" si="28"/>
        <v>1180.182015122994</v>
      </c>
      <c r="AX24">
        <f t="shared" si="29"/>
        <v>12.874146560783041</v>
      </c>
      <c r="AY24">
        <f t="shared" si="30"/>
        <v>91.379529930031111</v>
      </c>
      <c r="AZ24">
        <f t="shared" si="31"/>
        <v>1.1755937968040574E-2</v>
      </c>
      <c r="BA24">
        <f t="shared" si="32"/>
        <v>-1</v>
      </c>
      <c r="BB24" t="s">
        <v>327</v>
      </c>
      <c r="BC24">
        <v>790.67384000000004</v>
      </c>
      <c r="BD24">
        <v>583.45000000000005</v>
      </c>
      <c r="BE24">
        <f t="shared" si="33"/>
        <v>0.37635615413393186</v>
      </c>
      <c r="BF24">
        <f t="shared" si="34"/>
        <v>0.41146310707185446</v>
      </c>
      <c r="BG24">
        <f t="shared" si="35"/>
        <v>1.6034793041391719</v>
      </c>
      <c r="BH24">
        <f t="shared" si="36"/>
        <v>0.15485667254556135</v>
      </c>
      <c r="BI24" t="e">
        <f t="shared" si="37"/>
        <v>#DIV/0!</v>
      </c>
      <c r="BJ24">
        <f t="shared" si="38"/>
        <v>0.30362475356598806</v>
      </c>
      <c r="BK24">
        <f t="shared" si="39"/>
        <v>0.69637524643401194</v>
      </c>
      <c r="BL24">
        <f t="shared" si="40"/>
        <v>1399.99580645161</v>
      </c>
      <c r="BM24">
        <f t="shared" si="41"/>
        <v>1180.182015122994</v>
      </c>
      <c r="BN24">
        <f t="shared" si="42"/>
        <v>0.84298967874357444</v>
      </c>
      <c r="BO24">
        <f t="shared" si="43"/>
        <v>0.19597935748714895</v>
      </c>
      <c r="BP24">
        <v>6</v>
      </c>
      <c r="BQ24">
        <v>0.5</v>
      </c>
      <c r="BR24" t="s">
        <v>296</v>
      </c>
      <c r="BS24">
        <v>2</v>
      </c>
      <c r="BT24">
        <v>1608231399.5</v>
      </c>
      <c r="BU24">
        <v>399.80429032258098</v>
      </c>
      <c r="BV24">
        <v>416.657806451613</v>
      </c>
      <c r="BW24">
        <v>20.625541935483898</v>
      </c>
      <c r="BX24">
        <v>17.181445161290299</v>
      </c>
      <c r="BY24">
        <v>399.10229032258098</v>
      </c>
      <c r="BZ24">
        <v>20.435541935483901</v>
      </c>
      <c r="CA24">
        <v>500.04606451612898</v>
      </c>
      <c r="CB24">
        <v>101.65203225806501</v>
      </c>
      <c r="CC24">
        <v>0.100018777419355</v>
      </c>
      <c r="CD24">
        <v>28.000609677419401</v>
      </c>
      <c r="CE24">
        <v>28.5769967741935</v>
      </c>
      <c r="CF24">
        <v>999.9</v>
      </c>
      <c r="CG24">
        <v>0</v>
      </c>
      <c r="CH24">
        <v>0</v>
      </c>
      <c r="CI24">
        <v>9995.9432258064498</v>
      </c>
      <c r="CJ24">
        <v>0</v>
      </c>
      <c r="CK24">
        <v>359.98977419354799</v>
      </c>
      <c r="CL24">
        <v>1399.99580645161</v>
      </c>
      <c r="CM24">
        <v>0.89998648387096802</v>
      </c>
      <c r="CN24">
        <v>0.10001350000000001</v>
      </c>
      <c r="CO24">
        <v>0</v>
      </c>
      <c r="CP24">
        <v>790.59945161290295</v>
      </c>
      <c r="CQ24">
        <v>4.9994800000000001</v>
      </c>
      <c r="CR24">
        <v>11719.2193548387</v>
      </c>
      <c r="CS24">
        <v>11417.509677419401</v>
      </c>
      <c r="CT24">
        <v>48.612677419354803</v>
      </c>
      <c r="CU24">
        <v>50.451258064516097</v>
      </c>
      <c r="CV24">
        <v>49.646838709677397</v>
      </c>
      <c r="CW24">
        <v>49.560193548387097</v>
      </c>
      <c r="CX24">
        <v>50.505709677419297</v>
      </c>
      <c r="CY24">
        <v>1255.4796774193601</v>
      </c>
      <c r="CZ24">
        <v>139.51806451612899</v>
      </c>
      <c r="DA24">
        <v>0</v>
      </c>
      <c r="DB24">
        <v>120</v>
      </c>
      <c r="DC24">
        <v>0</v>
      </c>
      <c r="DD24">
        <v>790.67384000000004</v>
      </c>
      <c r="DE24">
        <v>5.7213845993481902</v>
      </c>
      <c r="DF24">
        <v>80.369230672673098</v>
      </c>
      <c r="DG24">
        <v>11720.6</v>
      </c>
      <c r="DH24">
        <v>15</v>
      </c>
      <c r="DI24">
        <v>1608231431.5</v>
      </c>
      <c r="DJ24" t="s">
        <v>328</v>
      </c>
      <c r="DK24">
        <v>1608231425.5</v>
      </c>
      <c r="DL24">
        <v>1608231431.5</v>
      </c>
      <c r="DM24">
        <v>20</v>
      </c>
      <c r="DN24">
        <v>0.113</v>
      </c>
      <c r="DO24">
        <v>0</v>
      </c>
      <c r="DP24">
        <v>0.70199999999999996</v>
      </c>
      <c r="DQ24">
        <v>0.19</v>
      </c>
      <c r="DR24">
        <v>417</v>
      </c>
      <c r="DS24">
        <v>17</v>
      </c>
      <c r="DT24">
        <v>0.09</v>
      </c>
      <c r="DU24">
        <v>0.02</v>
      </c>
      <c r="DV24">
        <v>12.9130003208325</v>
      </c>
      <c r="DW24">
        <v>-0.229151215934916</v>
      </c>
      <c r="DX24">
        <v>2.13194173998798E-2</v>
      </c>
      <c r="DY24">
        <v>1</v>
      </c>
      <c r="DZ24">
        <v>-16.952500000000001</v>
      </c>
      <c r="EA24">
        <v>0.28067452725249498</v>
      </c>
      <c r="EB24">
        <v>2.5355959194371998E-2</v>
      </c>
      <c r="EC24">
        <v>0</v>
      </c>
      <c r="ED24">
        <v>3.578929</v>
      </c>
      <c r="EE24">
        <v>-3.4347764182426598E-2</v>
      </c>
      <c r="EF24">
        <v>4.0219765870361298E-3</v>
      </c>
      <c r="EG24">
        <v>1</v>
      </c>
      <c r="EH24">
        <v>2</v>
      </c>
      <c r="EI24">
        <v>3</v>
      </c>
      <c r="EJ24" t="s">
        <v>329</v>
      </c>
      <c r="EK24">
        <v>100</v>
      </c>
      <c r="EL24">
        <v>100</v>
      </c>
      <c r="EM24">
        <v>0.70199999999999996</v>
      </c>
      <c r="EN24">
        <v>0.19</v>
      </c>
      <c r="EO24">
        <v>0.76903044385995201</v>
      </c>
      <c r="EP24">
        <v>-1.6043650578588901E-5</v>
      </c>
      <c r="EQ24">
        <v>-1.15305589960158E-6</v>
      </c>
      <c r="ER24">
        <v>3.6581349982770798E-10</v>
      </c>
      <c r="ES24">
        <v>-4.87273166322163E-2</v>
      </c>
      <c r="ET24">
        <v>-1.48585495900011E-2</v>
      </c>
      <c r="EU24">
        <v>2.0620247853856302E-3</v>
      </c>
      <c r="EV24">
        <v>-2.1578943166311499E-5</v>
      </c>
      <c r="EW24">
        <v>18</v>
      </c>
      <c r="EX24">
        <v>2225</v>
      </c>
      <c r="EY24">
        <v>1</v>
      </c>
      <c r="EZ24">
        <v>25</v>
      </c>
      <c r="FA24">
        <v>11.6</v>
      </c>
      <c r="FB24">
        <v>11.6</v>
      </c>
      <c r="FC24">
        <v>2</v>
      </c>
      <c r="FD24">
        <v>506.39</v>
      </c>
      <c r="FE24">
        <v>470.81</v>
      </c>
      <c r="FF24">
        <v>23.640599999999999</v>
      </c>
      <c r="FG24">
        <v>33.798099999999998</v>
      </c>
      <c r="FH24">
        <v>30.000499999999999</v>
      </c>
      <c r="FI24">
        <v>33.842799999999997</v>
      </c>
      <c r="FJ24">
        <v>33.888399999999997</v>
      </c>
      <c r="FK24">
        <v>19.767700000000001</v>
      </c>
      <c r="FL24">
        <v>11.580500000000001</v>
      </c>
      <c r="FM24">
        <v>23.772099999999998</v>
      </c>
      <c r="FN24">
        <v>23.6523</v>
      </c>
      <c r="FO24">
        <v>416.71100000000001</v>
      </c>
      <c r="FP24">
        <v>17.2685</v>
      </c>
      <c r="FQ24">
        <v>97.931600000000003</v>
      </c>
      <c r="FR24">
        <v>101.863</v>
      </c>
    </row>
    <row r="25" spans="1:174" x14ac:dyDescent="0.25">
      <c r="A25">
        <v>9</v>
      </c>
      <c r="B25">
        <v>1608231552.5</v>
      </c>
      <c r="C25">
        <v>865.40000009536698</v>
      </c>
      <c r="D25" t="s">
        <v>330</v>
      </c>
      <c r="E25" t="s">
        <v>331</v>
      </c>
      <c r="F25" t="s">
        <v>291</v>
      </c>
      <c r="G25" t="s">
        <v>292</v>
      </c>
      <c r="H25">
        <v>1608231544.5</v>
      </c>
      <c r="I25">
        <f t="shared" si="0"/>
        <v>3.0122415551340504E-3</v>
      </c>
      <c r="J25">
        <f t="shared" si="1"/>
        <v>3.0122415551340502</v>
      </c>
      <c r="K25">
        <f t="shared" si="2"/>
        <v>15.517946905564811</v>
      </c>
      <c r="L25">
        <f t="shared" si="3"/>
        <v>499.87099999999998</v>
      </c>
      <c r="M25">
        <f t="shared" si="4"/>
        <v>336.87288602439833</v>
      </c>
      <c r="N25">
        <f t="shared" si="5"/>
        <v>34.275618124331253</v>
      </c>
      <c r="O25">
        <f t="shared" si="6"/>
        <v>50.860096547475436</v>
      </c>
      <c r="P25">
        <f t="shared" si="7"/>
        <v>0.16916820159886486</v>
      </c>
      <c r="Q25">
        <f t="shared" si="8"/>
        <v>2.9570324747693268</v>
      </c>
      <c r="R25">
        <f t="shared" si="9"/>
        <v>0.16396973069749099</v>
      </c>
      <c r="S25">
        <f t="shared" si="10"/>
        <v>0.10293483678172968</v>
      </c>
      <c r="T25">
        <f t="shared" si="11"/>
        <v>231.29912407206908</v>
      </c>
      <c r="U25">
        <f t="shared" si="12"/>
        <v>28.554401692494938</v>
      </c>
      <c r="V25">
        <f t="shared" si="13"/>
        <v>28.610499999999998</v>
      </c>
      <c r="W25">
        <f t="shared" si="14"/>
        <v>3.9320134379708427</v>
      </c>
      <c r="X25">
        <f t="shared" si="15"/>
        <v>55.891855726953274</v>
      </c>
      <c r="Y25">
        <f t="shared" si="16"/>
        <v>2.1184338209461275</v>
      </c>
      <c r="Z25">
        <f t="shared" si="17"/>
        <v>3.7902370450808536</v>
      </c>
      <c r="AA25">
        <f t="shared" si="18"/>
        <v>1.8135796170247152</v>
      </c>
      <c r="AB25">
        <f t="shared" si="19"/>
        <v>-132.83985258141163</v>
      </c>
      <c r="AC25">
        <f t="shared" si="20"/>
        <v>-100.64412358929061</v>
      </c>
      <c r="AD25">
        <f t="shared" si="21"/>
        <v>-7.4407909490770043</v>
      </c>
      <c r="AE25">
        <f t="shared" si="22"/>
        <v>-9.6256430477101844</v>
      </c>
      <c r="AF25">
        <v>0</v>
      </c>
      <c r="AG25">
        <v>0</v>
      </c>
      <c r="AH25">
        <f t="shared" si="23"/>
        <v>1</v>
      </c>
      <c r="AI25">
        <f t="shared" si="24"/>
        <v>0</v>
      </c>
      <c r="AJ25">
        <f t="shared" si="25"/>
        <v>53536.837526403877</v>
      </c>
      <c r="AK25" t="s">
        <v>293</v>
      </c>
      <c r="AL25">
        <v>0</v>
      </c>
      <c r="AM25">
        <v>0</v>
      </c>
      <c r="AN25">
        <v>0</v>
      </c>
      <c r="AO25" t="e">
        <f t="shared" si="26"/>
        <v>#DIV/0!</v>
      </c>
      <c r="AP25">
        <v>-1</v>
      </c>
      <c r="AQ25" t="s">
        <v>332</v>
      </c>
      <c r="AR25">
        <v>15366.5</v>
      </c>
      <c r="AS25">
        <v>823.34047999999996</v>
      </c>
      <c r="AT25">
        <v>988.63</v>
      </c>
      <c r="AU25">
        <f t="shared" si="27"/>
        <v>0.16719047570880918</v>
      </c>
      <c r="AV25">
        <v>0.5</v>
      </c>
      <c r="AW25">
        <f t="shared" si="28"/>
        <v>1180.223682199718</v>
      </c>
      <c r="AX25">
        <f t="shared" si="29"/>
        <v>15.517946905564811</v>
      </c>
      <c r="AY25">
        <f t="shared" si="30"/>
        <v>98.661079434886645</v>
      </c>
      <c r="AZ25">
        <f t="shared" si="31"/>
        <v>1.3995607065584741E-2</v>
      </c>
      <c r="BA25">
        <f t="shared" si="32"/>
        <v>-1</v>
      </c>
      <c r="BB25" t="s">
        <v>333</v>
      </c>
      <c r="BC25">
        <v>823.34047999999996</v>
      </c>
      <c r="BD25">
        <v>582.19000000000005</v>
      </c>
      <c r="BE25">
        <f t="shared" si="33"/>
        <v>0.41111437039134957</v>
      </c>
      <c r="BF25">
        <f t="shared" si="34"/>
        <v>0.4066763113866747</v>
      </c>
      <c r="BG25">
        <f t="shared" si="35"/>
        <v>1.6981226060220889</v>
      </c>
      <c r="BH25">
        <f t="shared" si="36"/>
        <v>0.16719047570880921</v>
      </c>
      <c r="BI25" t="e">
        <f t="shared" si="37"/>
        <v>#DIV/0!</v>
      </c>
      <c r="BJ25">
        <f t="shared" si="38"/>
        <v>0.28756375700877501</v>
      </c>
      <c r="BK25">
        <f t="shared" si="39"/>
        <v>0.71243624299122499</v>
      </c>
      <c r="BL25">
        <f t="shared" si="40"/>
        <v>1400.04548387097</v>
      </c>
      <c r="BM25">
        <f t="shared" si="41"/>
        <v>1180.223682199718</v>
      </c>
      <c r="BN25">
        <f t="shared" si="42"/>
        <v>0.84298952840912766</v>
      </c>
      <c r="BO25">
        <f t="shared" si="43"/>
        <v>0.19597905681825534</v>
      </c>
      <c r="BP25">
        <v>6</v>
      </c>
      <c r="BQ25">
        <v>0.5</v>
      </c>
      <c r="BR25" t="s">
        <v>296</v>
      </c>
      <c r="BS25">
        <v>2</v>
      </c>
      <c r="BT25">
        <v>1608231544.5</v>
      </c>
      <c r="BU25">
        <v>499.87099999999998</v>
      </c>
      <c r="BV25">
        <v>520.29777419354798</v>
      </c>
      <c r="BW25">
        <v>20.820716129032299</v>
      </c>
      <c r="BX25">
        <v>17.281570967741899</v>
      </c>
      <c r="BY25">
        <v>499.23919354838699</v>
      </c>
      <c r="BZ25">
        <v>20.494</v>
      </c>
      <c r="CA25">
        <v>500.040161290323</v>
      </c>
      <c r="CB25">
        <v>101.646419354839</v>
      </c>
      <c r="CC25">
        <v>0.100024322580645</v>
      </c>
      <c r="CD25">
        <v>27.979183870967699</v>
      </c>
      <c r="CE25">
        <v>28.610499999999998</v>
      </c>
      <c r="CF25">
        <v>999.9</v>
      </c>
      <c r="CG25">
        <v>0</v>
      </c>
      <c r="CH25">
        <v>0</v>
      </c>
      <c r="CI25">
        <v>9992.9838709677406</v>
      </c>
      <c r="CJ25">
        <v>0</v>
      </c>
      <c r="CK25">
        <v>361.35596774193601</v>
      </c>
      <c r="CL25">
        <v>1400.04548387097</v>
      </c>
      <c r="CM25">
        <v>0.89999309677419304</v>
      </c>
      <c r="CN25">
        <v>0.10000684516129001</v>
      </c>
      <c r="CO25">
        <v>0</v>
      </c>
      <c r="CP25">
        <v>823.29387096774201</v>
      </c>
      <c r="CQ25">
        <v>4.9994800000000001</v>
      </c>
      <c r="CR25">
        <v>12013.2161290323</v>
      </c>
      <c r="CS25">
        <v>11417.935483871001</v>
      </c>
      <c r="CT25">
        <v>47.814161290322602</v>
      </c>
      <c r="CU25">
        <v>49.765935483870997</v>
      </c>
      <c r="CV25">
        <v>48.846548387096803</v>
      </c>
      <c r="CW25">
        <v>48.917064516129003</v>
      </c>
      <c r="CX25">
        <v>49.7518064516129</v>
      </c>
      <c r="CY25">
        <v>1255.52967741936</v>
      </c>
      <c r="CZ25">
        <v>139.515806451613</v>
      </c>
      <c r="DA25">
        <v>0</v>
      </c>
      <c r="DB25">
        <v>144.69999980926499</v>
      </c>
      <c r="DC25">
        <v>0</v>
      </c>
      <c r="DD25">
        <v>823.34047999999996</v>
      </c>
      <c r="DE25">
        <v>2.6869230740032202</v>
      </c>
      <c r="DF25">
        <v>-121.869230996223</v>
      </c>
      <c r="DG25">
        <v>12010.763999999999</v>
      </c>
      <c r="DH25">
        <v>15</v>
      </c>
      <c r="DI25">
        <v>1608231431.5</v>
      </c>
      <c r="DJ25" t="s">
        <v>328</v>
      </c>
      <c r="DK25">
        <v>1608231425.5</v>
      </c>
      <c r="DL25">
        <v>1608231431.5</v>
      </c>
      <c r="DM25">
        <v>20</v>
      </c>
      <c r="DN25">
        <v>0.113</v>
      </c>
      <c r="DO25">
        <v>0</v>
      </c>
      <c r="DP25">
        <v>0.70199999999999996</v>
      </c>
      <c r="DQ25">
        <v>0.19</v>
      </c>
      <c r="DR25">
        <v>417</v>
      </c>
      <c r="DS25">
        <v>17</v>
      </c>
      <c r="DT25">
        <v>0.09</v>
      </c>
      <c r="DU25">
        <v>0.02</v>
      </c>
      <c r="DV25">
        <v>15.5193630733984</v>
      </c>
      <c r="DW25">
        <v>-0.59578701664743305</v>
      </c>
      <c r="DX25">
        <v>4.8255924817996301E-2</v>
      </c>
      <c r="DY25">
        <v>0</v>
      </c>
      <c r="DZ25">
        <v>-20.423100000000002</v>
      </c>
      <c r="EA25">
        <v>0.38037997775306298</v>
      </c>
      <c r="EB25">
        <v>4.2659152984246398E-2</v>
      </c>
      <c r="EC25">
        <v>0</v>
      </c>
      <c r="ED25">
        <v>3.5402089999999999</v>
      </c>
      <c r="EE25">
        <v>0.53086745272524505</v>
      </c>
      <c r="EF25">
        <v>4.3777235282735701E-2</v>
      </c>
      <c r="EG25">
        <v>0</v>
      </c>
      <c r="EH25">
        <v>0</v>
      </c>
      <c r="EI25">
        <v>3</v>
      </c>
      <c r="EJ25" t="s">
        <v>334</v>
      </c>
      <c r="EK25">
        <v>100</v>
      </c>
      <c r="EL25">
        <v>100</v>
      </c>
      <c r="EM25">
        <v>0.63200000000000001</v>
      </c>
      <c r="EN25">
        <v>0.3256</v>
      </c>
      <c r="EO25">
        <v>0.88170243508098001</v>
      </c>
      <c r="EP25">
        <v>-1.6043650578588901E-5</v>
      </c>
      <c r="EQ25">
        <v>-1.15305589960158E-6</v>
      </c>
      <c r="ER25">
        <v>3.6581349982770798E-10</v>
      </c>
      <c r="ES25">
        <v>-4.9097253123159303E-2</v>
      </c>
      <c r="ET25">
        <v>-1.48585495900011E-2</v>
      </c>
      <c r="EU25">
        <v>2.0620247853856302E-3</v>
      </c>
      <c r="EV25">
        <v>-2.1578943166311499E-5</v>
      </c>
      <c r="EW25">
        <v>18</v>
      </c>
      <c r="EX25">
        <v>2225</v>
      </c>
      <c r="EY25">
        <v>1</v>
      </c>
      <c r="EZ25">
        <v>25</v>
      </c>
      <c r="FA25">
        <v>2.1</v>
      </c>
      <c r="FB25">
        <v>2</v>
      </c>
      <c r="FC25">
        <v>2</v>
      </c>
      <c r="FD25">
        <v>506.678</v>
      </c>
      <c r="FE25">
        <v>470.69400000000002</v>
      </c>
      <c r="FF25">
        <v>23.8278</v>
      </c>
      <c r="FG25">
        <v>33.765700000000002</v>
      </c>
      <c r="FH25">
        <v>29.9999</v>
      </c>
      <c r="FI25">
        <v>33.821399999999997</v>
      </c>
      <c r="FJ25">
        <v>33.868699999999997</v>
      </c>
      <c r="FK25">
        <v>23.598099999999999</v>
      </c>
      <c r="FL25">
        <v>12.1938</v>
      </c>
      <c r="FM25">
        <v>23.116199999999999</v>
      </c>
      <c r="FN25">
        <v>23.844799999999999</v>
      </c>
      <c r="FO25">
        <v>520.32399999999996</v>
      </c>
      <c r="FP25">
        <v>17.332699999999999</v>
      </c>
      <c r="FQ25">
        <v>97.933700000000002</v>
      </c>
      <c r="FR25">
        <v>101.863</v>
      </c>
    </row>
    <row r="26" spans="1:174" x14ac:dyDescent="0.25">
      <c r="A26">
        <v>10</v>
      </c>
      <c r="B26">
        <v>1608231673</v>
      </c>
      <c r="C26">
        <v>985.90000009536698</v>
      </c>
      <c r="D26" t="s">
        <v>335</v>
      </c>
      <c r="E26" t="s">
        <v>336</v>
      </c>
      <c r="F26" t="s">
        <v>291</v>
      </c>
      <c r="G26" t="s">
        <v>292</v>
      </c>
      <c r="H26">
        <v>1608231665</v>
      </c>
      <c r="I26">
        <f t="shared" si="0"/>
        <v>2.8476493834452906E-3</v>
      </c>
      <c r="J26">
        <f t="shared" si="1"/>
        <v>2.8476493834452907</v>
      </c>
      <c r="K26">
        <f t="shared" si="2"/>
        <v>17.458032537326137</v>
      </c>
      <c r="L26">
        <f t="shared" si="3"/>
        <v>599.85777419354804</v>
      </c>
      <c r="M26">
        <f t="shared" si="4"/>
        <v>405.58974924985017</v>
      </c>
      <c r="N26">
        <f t="shared" si="5"/>
        <v>41.266907139735153</v>
      </c>
      <c r="O26">
        <f t="shared" si="6"/>
        <v>61.032792644481525</v>
      </c>
      <c r="P26">
        <f t="shared" si="7"/>
        <v>0.15956228385894589</v>
      </c>
      <c r="Q26">
        <f t="shared" si="8"/>
        <v>2.9561253600076078</v>
      </c>
      <c r="R26">
        <f t="shared" si="9"/>
        <v>0.15492734173097045</v>
      </c>
      <c r="S26">
        <f t="shared" si="10"/>
        <v>9.7234805125088114E-2</v>
      </c>
      <c r="T26">
        <f t="shared" si="11"/>
        <v>231.2929390237569</v>
      </c>
      <c r="U26">
        <f t="shared" si="12"/>
        <v>28.612621700290116</v>
      </c>
      <c r="V26">
        <f t="shared" si="13"/>
        <v>28.593967741935501</v>
      </c>
      <c r="W26">
        <f t="shared" si="14"/>
        <v>3.9282425886252077</v>
      </c>
      <c r="X26">
        <f t="shared" si="15"/>
        <v>55.7142132307916</v>
      </c>
      <c r="Y26">
        <f t="shared" si="16"/>
        <v>2.1136321825335966</v>
      </c>
      <c r="Z26">
        <f t="shared" si="17"/>
        <v>3.7937037247175098</v>
      </c>
      <c r="AA26">
        <f t="shared" si="18"/>
        <v>1.8146104060916111</v>
      </c>
      <c r="AB26">
        <f t="shared" si="19"/>
        <v>-125.58133780993731</v>
      </c>
      <c r="AC26">
        <f t="shared" si="20"/>
        <v>-95.479458776686016</v>
      </c>
      <c r="AD26">
        <f t="shared" si="21"/>
        <v>-7.0610939093208644</v>
      </c>
      <c r="AE26">
        <f t="shared" si="22"/>
        <v>3.171048527812701</v>
      </c>
      <c r="AF26">
        <v>0</v>
      </c>
      <c r="AG26">
        <v>0</v>
      </c>
      <c r="AH26">
        <f t="shared" si="23"/>
        <v>1</v>
      </c>
      <c r="AI26">
        <f t="shared" si="24"/>
        <v>0</v>
      </c>
      <c r="AJ26">
        <f t="shared" si="25"/>
        <v>53507.602468603582</v>
      </c>
      <c r="AK26" t="s">
        <v>293</v>
      </c>
      <c r="AL26">
        <v>0</v>
      </c>
      <c r="AM26">
        <v>0</v>
      </c>
      <c r="AN26">
        <v>0</v>
      </c>
      <c r="AO26" t="e">
        <f t="shared" si="26"/>
        <v>#DIV/0!</v>
      </c>
      <c r="AP26">
        <v>-1</v>
      </c>
      <c r="AQ26" t="s">
        <v>337</v>
      </c>
      <c r="AR26">
        <v>15369.6</v>
      </c>
      <c r="AS26">
        <v>854.05934615384604</v>
      </c>
      <c r="AT26">
        <v>1035.07</v>
      </c>
      <c r="AU26">
        <f t="shared" si="27"/>
        <v>0.17487769314747204</v>
      </c>
      <c r="AV26">
        <v>0.5</v>
      </c>
      <c r="AW26">
        <f t="shared" si="28"/>
        <v>1180.1955470486857</v>
      </c>
      <c r="AX26">
        <f t="shared" si="29"/>
        <v>17.458032537326137</v>
      </c>
      <c r="AY26">
        <f t="shared" si="30"/>
        <v>103.19493736539648</v>
      </c>
      <c r="AZ26">
        <f t="shared" si="31"/>
        <v>1.5639808660085294E-2</v>
      </c>
      <c r="BA26">
        <f t="shared" si="32"/>
        <v>-1</v>
      </c>
      <c r="BB26" t="s">
        <v>338</v>
      </c>
      <c r="BC26">
        <v>854.05934615384604</v>
      </c>
      <c r="BD26">
        <v>586.04999999999995</v>
      </c>
      <c r="BE26">
        <f t="shared" si="33"/>
        <v>0.43380640922836133</v>
      </c>
      <c r="BF26">
        <f t="shared" si="34"/>
        <v>0.40312381151430648</v>
      </c>
      <c r="BG26">
        <f t="shared" si="35"/>
        <v>1.7661803600375394</v>
      </c>
      <c r="BH26">
        <f t="shared" si="36"/>
        <v>0.17487769314747206</v>
      </c>
      <c r="BI26" t="e">
        <f t="shared" si="37"/>
        <v>#DIV/0!</v>
      </c>
      <c r="BJ26">
        <f t="shared" si="38"/>
        <v>0.27662095239854939</v>
      </c>
      <c r="BK26">
        <f t="shared" si="39"/>
        <v>0.72337904760145055</v>
      </c>
      <c r="BL26">
        <f t="shared" si="40"/>
        <v>1400.0125806451599</v>
      </c>
      <c r="BM26">
        <f t="shared" si="41"/>
        <v>1180.1955470486857</v>
      </c>
      <c r="BN26">
        <f t="shared" si="42"/>
        <v>0.8429892440715232</v>
      </c>
      <c r="BO26">
        <f t="shared" si="43"/>
        <v>0.1959784881430463</v>
      </c>
      <c r="BP26">
        <v>6</v>
      </c>
      <c r="BQ26">
        <v>0.5</v>
      </c>
      <c r="BR26" t="s">
        <v>296</v>
      </c>
      <c r="BS26">
        <v>2</v>
      </c>
      <c r="BT26">
        <v>1608231665</v>
      </c>
      <c r="BU26">
        <v>599.85777419354804</v>
      </c>
      <c r="BV26">
        <v>622.85509677419304</v>
      </c>
      <c r="BW26">
        <v>20.7737290322581</v>
      </c>
      <c r="BX26">
        <v>17.427848387096802</v>
      </c>
      <c r="BY26">
        <v>599.32103225806497</v>
      </c>
      <c r="BZ26">
        <v>20.448932258064499</v>
      </c>
      <c r="CA26">
        <v>500.04648387096802</v>
      </c>
      <c r="CB26">
        <v>101.64541935483901</v>
      </c>
      <c r="CC26">
        <v>0.100019764516129</v>
      </c>
      <c r="CD26">
        <v>27.994864516128999</v>
      </c>
      <c r="CE26">
        <v>28.593967741935501</v>
      </c>
      <c r="CF26">
        <v>999.9</v>
      </c>
      <c r="CG26">
        <v>0</v>
      </c>
      <c r="CH26">
        <v>0</v>
      </c>
      <c r="CI26">
        <v>9987.9406451612904</v>
      </c>
      <c r="CJ26">
        <v>0</v>
      </c>
      <c r="CK26">
        <v>364.12306451612898</v>
      </c>
      <c r="CL26">
        <v>1400.0125806451599</v>
      </c>
      <c r="CM26">
        <v>0.90000316129032298</v>
      </c>
      <c r="CN26">
        <v>9.9997141935483799E-2</v>
      </c>
      <c r="CO26">
        <v>0</v>
      </c>
      <c r="CP26">
        <v>854.06635483871003</v>
      </c>
      <c r="CQ26">
        <v>4.9994800000000001</v>
      </c>
      <c r="CR26">
        <v>12309.3548387097</v>
      </c>
      <c r="CS26">
        <v>11417.6870967742</v>
      </c>
      <c r="CT26">
        <v>47.320258064516104</v>
      </c>
      <c r="CU26">
        <v>49.28</v>
      </c>
      <c r="CV26">
        <v>48.308129032258101</v>
      </c>
      <c r="CW26">
        <v>48.4958064516129</v>
      </c>
      <c r="CX26">
        <v>49.288064516128998</v>
      </c>
      <c r="CY26">
        <v>1255.51419354839</v>
      </c>
      <c r="CZ26">
        <v>139.49935483870999</v>
      </c>
      <c r="DA26">
        <v>0</v>
      </c>
      <c r="DB26">
        <v>119.59999990463299</v>
      </c>
      <c r="DC26">
        <v>0</v>
      </c>
      <c r="DD26">
        <v>854.05934615384604</v>
      </c>
      <c r="DE26">
        <v>-1.55982904558021</v>
      </c>
      <c r="DF26">
        <v>34.912820541382402</v>
      </c>
      <c r="DG26">
        <v>12309.6307692308</v>
      </c>
      <c r="DH26">
        <v>15</v>
      </c>
      <c r="DI26">
        <v>1608231431.5</v>
      </c>
      <c r="DJ26" t="s">
        <v>328</v>
      </c>
      <c r="DK26">
        <v>1608231425.5</v>
      </c>
      <c r="DL26">
        <v>1608231431.5</v>
      </c>
      <c r="DM26">
        <v>20</v>
      </c>
      <c r="DN26">
        <v>0.113</v>
      </c>
      <c r="DO26">
        <v>0</v>
      </c>
      <c r="DP26">
        <v>0.70199999999999996</v>
      </c>
      <c r="DQ26">
        <v>0.19</v>
      </c>
      <c r="DR26">
        <v>417</v>
      </c>
      <c r="DS26">
        <v>17</v>
      </c>
      <c r="DT26">
        <v>0.09</v>
      </c>
      <c r="DU26">
        <v>0.02</v>
      </c>
      <c r="DV26">
        <v>17.452962629925299</v>
      </c>
      <c r="DW26">
        <v>-0.30431876195975399</v>
      </c>
      <c r="DX26">
        <v>6.7492925689004599E-2</v>
      </c>
      <c r="DY26">
        <v>1</v>
      </c>
      <c r="DZ26">
        <v>-22.993773333333301</v>
      </c>
      <c r="EA26">
        <v>0.257117686318169</v>
      </c>
      <c r="EB26">
        <v>8.5435437352164204E-2</v>
      </c>
      <c r="EC26">
        <v>0</v>
      </c>
      <c r="ED26">
        <v>3.3465370000000001</v>
      </c>
      <c r="EE26">
        <v>-8.0676040044492303E-2</v>
      </c>
      <c r="EF26">
        <v>6.3157064265738699E-3</v>
      </c>
      <c r="EG26">
        <v>1</v>
      </c>
      <c r="EH26">
        <v>2</v>
      </c>
      <c r="EI26">
        <v>3</v>
      </c>
      <c r="EJ26" t="s">
        <v>329</v>
      </c>
      <c r="EK26">
        <v>100</v>
      </c>
      <c r="EL26">
        <v>100</v>
      </c>
      <c r="EM26">
        <v>0.53600000000000003</v>
      </c>
      <c r="EN26">
        <v>0.32469999999999999</v>
      </c>
      <c r="EO26">
        <v>0.88170243508098001</v>
      </c>
      <c r="EP26">
        <v>-1.6043650578588901E-5</v>
      </c>
      <c r="EQ26">
        <v>-1.15305589960158E-6</v>
      </c>
      <c r="ER26">
        <v>3.6581349982770798E-10</v>
      </c>
      <c r="ES26">
        <v>-4.9097253123159303E-2</v>
      </c>
      <c r="ET26">
        <v>-1.48585495900011E-2</v>
      </c>
      <c r="EU26">
        <v>2.0620247853856302E-3</v>
      </c>
      <c r="EV26">
        <v>-2.1578943166311499E-5</v>
      </c>
      <c r="EW26">
        <v>18</v>
      </c>
      <c r="EX26">
        <v>2225</v>
      </c>
      <c r="EY26">
        <v>1</v>
      </c>
      <c r="EZ26">
        <v>25</v>
      </c>
      <c r="FA26">
        <v>4.0999999999999996</v>
      </c>
      <c r="FB26">
        <v>4</v>
      </c>
      <c r="FC26">
        <v>2</v>
      </c>
      <c r="FD26">
        <v>506.55799999999999</v>
      </c>
      <c r="FE26">
        <v>470.851</v>
      </c>
      <c r="FF26">
        <v>24.1206</v>
      </c>
      <c r="FG26">
        <v>33.774700000000003</v>
      </c>
      <c r="FH26">
        <v>30.000299999999999</v>
      </c>
      <c r="FI26">
        <v>33.827500000000001</v>
      </c>
      <c r="FJ26">
        <v>33.877200000000002</v>
      </c>
      <c r="FK26">
        <v>27.2974</v>
      </c>
      <c r="FL26">
        <v>9.5619700000000005</v>
      </c>
      <c r="FM26">
        <v>22.745799999999999</v>
      </c>
      <c r="FN26">
        <v>24.117000000000001</v>
      </c>
      <c r="FO26">
        <v>622.77099999999996</v>
      </c>
      <c r="FP26">
        <v>17.5885</v>
      </c>
      <c r="FQ26">
        <v>97.932199999999995</v>
      </c>
      <c r="FR26">
        <v>101.85599999999999</v>
      </c>
    </row>
    <row r="27" spans="1:174" x14ac:dyDescent="0.25">
      <c r="A27">
        <v>11</v>
      </c>
      <c r="B27">
        <v>1608231781</v>
      </c>
      <c r="C27">
        <v>1093.9000000953699</v>
      </c>
      <c r="D27" t="s">
        <v>339</v>
      </c>
      <c r="E27" t="s">
        <v>340</v>
      </c>
      <c r="F27" t="s">
        <v>291</v>
      </c>
      <c r="G27" t="s">
        <v>292</v>
      </c>
      <c r="H27">
        <v>1608231773.25</v>
      </c>
      <c r="I27">
        <f t="shared" si="0"/>
        <v>2.6506107951264021E-3</v>
      </c>
      <c r="J27">
        <f t="shared" si="1"/>
        <v>2.650610795126402</v>
      </c>
      <c r="K27">
        <f t="shared" si="2"/>
        <v>19.237846982638221</v>
      </c>
      <c r="L27">
        <f t="shared" si="3"/>
        <v>699.69683333333296</v>
      </c>
      <c r="M27">
        <f t="shared" si="4"/>
        <v>471.02184104859742</v>
      </c>
      <c r="N27">
        <f t="shared" si="5"/>
        <v>47.923374138143167</v>
      </c>
      <c r="O27">
        <f t="shared" si="6"/>
        <v>71.189550472772439</v>
      </c>
      <c r="P27">
        <f t="shared" si="7"/>
        <v>0.14893708873944603</v>
      </c>
      <c r="Q27">
        <f t="shared" si="8"/>
        <v>2.9582436943958226</v>
      </c>
      <c r="R27">
        <f t="shared" si="9"/>
        <v>0.14489325747798584</v>
      </c>
      <c r="S27">
        <f t="shared" si="10"/>
        <v>9.0912462937524113E-2</v>
      </c>
      <c r="T27">
        <f t="shared" si="11"/>
        <v>231.29027596346782</v>
      </c>
      <c r="U27">
        <f t="shared" si="12"/>
        <v>28.643007308570443</v>
      </c>
      <c r="V27">
        <f t="shared" si="13"/>
        <v>28.610943333333299</v>
      </c>
      <c r="W27">
        <f t="shared" si="14"/>
        <v>3.9321146014973807</v>
      </c>
      <c r="X27">
        <f t="shared" si="15"/>
        <v>56.112852732316739</v>
      </c>
      <c r="Y27">
        <f t="shared" si="16"/>
        <v>2.1262818609327057</v>
      </c>
      <c r="Z27">
        <f t="shared" si="17"/>
        <v>3.7892956023391209</v>
      </c>
      <c r="AA27">
        <f t="shared" si="18"/>
        <v>1.805832740564675</v>
      </c>
      <c r="AB27">
        <f t="shared" si="19"/>
        <v>-116.89193606507433</v>
      </c>
      <c r="AC27">
        <f t="shared" si="20"/>
        <v>-101.43554415392299</v>
      </c>
      <c r="AD27">
        <f t="shared" si="21"/>
        <v>-7.4960891760391091</v>
      </c>
      <c r="AE27">
        <f t="shared" si="22"/>
        <v>5.4667065684313911</v>
      </c>
      <c r="AF27">
        <v>0</v>
      </c>
      <c r="AG27">
        <v>0</v>
      </c>
      <c r="AH27">
        <f t="shared" si="23"/>
        <v>1</v>
      </c>
      <c r="AI27">
        <f t="shared" si="24"/>
        <v>0</v>
      </c>
      <c r="AJ27">
        <f t="shared" si="25"/>
        <v>53572.825377213208</v>
      </c>
      <c r="AK27" t="s">
        <v>293</v>
      </c>
      <c r="AL27">
        <v>0</v>
      </c>
      <c r="AM27">
        <v>0</v>
      </c>
      <c r="AN27">
        <v>0</v>
      </c>
      <c r="AO27" t="e">
        <f t="shared" si="26"/>
        <v>#DIV/0!</v>
      </c>
      <c r="AP27">
        <v>-1</v>
      </c>
      <c r="AQ27" t="s">
        <v>341</v>
      </c>
      <c r="AR27">
        <v>15371.7</v>
      </c>
      <c r="AS27">
        <v>880.90499999999997</v>
      </c>
      <c r="AT27">
        <v>1074.8800000000001</v>
      </c>
      <c r="AU27">
        <f t="shared" si="27"/>
        <v>0.18046200506103016</v>
      </c>
      <c r="AV27">
        <v>0.5</v>
      </c>
      <c r="AW27">
        <f t="shared" si="28"/>
        <v>1180.1803515544734</v>
      </c>
      <c r="AX27">
        <f t="shared" si="29"/>
        <v>19.237846982638221</v>
      </c>
      <c r="AY27">
        <f t="shared" si="30"/>
        <v>106.48885628757587</v>
      </c>
      <c r="AZ27">
        <f t="shared" si="31"/>
        <v>1.7148096861621158E-2</v>
      </c>
      <c r="BA27">
        <f t="shared" si="32"/>
        <v>-1</v>
      </c>
      <c r="BB27" t="s">
        <v>342</v>
      </c>
      <c r="BC27">
        <v>880.90499999999997</v>
      </c>
      <c r="BD27">
        <v>594.33000000000004</v>
      </c>
      <c r="BE27">
        <f t="shared" si="33"/>
        <v>0.44707316165525457</v>
      </c>
      <c r="BF27">
        <f t="shared" si="34"/>
        <v>0.4036520653417961</v>
      </c>
      <c r="BG27">
        <f t="shared" si="35"/>
        <v>1.8085575353759697</v>
      </c>
      <c r="BH27">
        <f t="shared" si="36"/>
        <v>0.18046200506103019</v>
      </c>
      <c r="BI27" t="e">
        <f t="shared" si="37"/>
        <v>#DIV/0!</v>
      </c>
      <c r="BJ27">
        <f t="shared" si="38"/>
        <v>0.27233644035916438</v>
      </c>
      <c r="BK27">
        <f t="shared" si="39"/>
        <v>0.72766355964083562</v>
      </c>
      <c r="BL27">
        <f t="shared" si="40"/>
        <v>1399.9943333333299</v>
      </c>
      <c r="BM27">
        <f t="shared" si="41"/>
        <v>1180.1803515544734</v>
      </c>
      <c r="BN27">
        <f t="shared" si="42"/>
        <v>0.84298937749591574</v>
      </c>
      <c r="BO27">
        <f t="shared" si="43"/>
        <v>0.19597875499183159</v>
      </c>
      <c r="BP27">
        <v>6</v>
      </c>
      <c r="BQ27">
        <v>0.5</v>
      </c>
      <c r="BR27" t="s">
        <v>296</v>
      </c>
      <c r="BS27">
        <v>2</v>
      </c>
      <c r="BT27">
        <v>1608231773.25</v>
      </c>
      <c r="BU27">
        <v>699.69683333333296</v>
      </c>
      <c r="BV27">
        <v>725.00559999999996</v>
      </c>
      <c r="BW27">
        <v>20.89847</v>
      </c>
      <c r="BX27">
        <v>17.784479999999999</v>
      </c>
      <c r="BY27">
        <v>699.26506666666705</v>
      </c>
      <c r="BZ27">
        <v>20.5686033333333</v>
      </c>
      <c r="CA27">
        <v>500.04343333333298</v>
      </c>
      <c r="CB27">
        <v>101.64343333333299</v>
      </c>
      <c r="CC27">
        <v>9.9989076666666704E-2</v>
      </c>
      <c r="CD27">
        <v>27.974923333333301</v>
      </c>
      <c r="CE27">
        <v>28.610943333333299</v>
      </c>
      <c r="CF27">
        <v>999.9</v>
      </c>
      <c r="CG27">
        <v>0</v>
      </c>
      <c r="CH27">
        <v>0</v>
      </c>
      <c r="CI27">
        <v>10000.1456666667</v>
      </c>
      <c r="CJ27">
        <v>0</v>
      </c>
      <c r="CK27">
        <v>365.06983333333301</v>
      </c>
      <c r="CL27">
        <v>1399.9943333333299</v>
      </c>
      <c r="CM27">
        <v>0.89999720000000005</v>
      </c>
      <c r="CN27">
        <v>0.10000314</v>
      </c>
      <c r="CO27">
        <v>0</v>
      </c>
      <c r="CP27">
        <v>880.90646666666703</v>
      </c>
      <c r="CQ27">
        <v>4.9994800000000001</v>
      </c>
      <c r="CR27">
        <v>12709.74</v>
      </c>
      <c r="CS27">
        <v>11417.52</v>
      </c>
      <c r="CT27">
        <v>47.026866666666699</v>
      </c>
      <c r="CU27">
        <v>48.989433333333302</v>
      </c>
      <c r="CV27">
        <v>47.991533333333301</v>
      </c>
      <c r="CW27">
        <v>48.243699999999997</v>
      </c>
      <c r="CX27">
        <v>49.014466666666699</v>
      </c>
      <c r="CY27">
        <v>1255.49066666667</v>
      </c>
      <c r="CZ27">
        <v>139.50366666666699</v>
      </c>
      <c r="DA27">
        <v>0</v>
      </c>
      <c r="DB27">
        <v>107.09999990463299</v>
      </c>
      <c r="DC27">
        <v>0</v>
      </c>
      <c r="DD27">
        <v>880.90499999999997</v>
      </c>
      <c r="DE27">
        <v>-1.57969231507299</v>
      </c>
      <c r="DF27">
        <v>-47.799999871614702</v>
      </c>
      <c r="DG27">
        <v>12709.592000000001</v>
      </c>
      <c r="DH27">
        <v>15</v>
      </c>
      <c r="DI27">
        <v>1608231431.5</v>
      </c>
      <c r="DJ27" t="s">
        <v>328</v>
      </c>
      <c r="DK27">
        <v>1608231425.5</v>
      </c>
      <c r="DL27">
        <v>1608231431.5</v>
      </c>
      <c r="DM27">
        <v>20</v>
      </c>
      <c r="DN27">
        <v>0.113</v>
      </c>
      <c r="DO27">
        <v>0</v>
      </c>
      <c r="DP27">
        <v>0.70199999999999996</v>
      </c>
      <c r="DQ27">
        <v>0.19</v>
      </c>
      <c r="DR27">
        <v>417</v>
      </c>
      <c r="DS27">
        <v>17</v>
      </c>
      <c r="DT27">
        <v>0.09</v>
      </c>
      <c r="DU27">
        <v>0.02</v>
      </c>
      <c r="DV27">
        <v>19.243016054949202</v>
      </c>
      <c r="DW27">
        <v>-6.9612301446792299E-2</v>
      </c>
      <c r="DX27">
        <v>3.9822542077052298E-2</v>
      </c>
      <c r="DY27">
        <v>1</v>
      </c>
      <c r="DZ27">
        <v>-25.312286666666701</v>
      </c>
      <c r="EA27">
        <v>9.0052057842010702E-2</v>
      </c>
      <c r="EB27">
        <v>4.4945624431701199E-2</v>
      </c>
      <c r="EC27">
        <v>1</v>
      </c>
      <c r="ED27">
        <v>3.1148016666666698</v>
      </c>
      <c r="EE27">
        <v>-8.8605383759731995E-2</v>
      </c>
      <c r="EF27">
        <v>6.4206832883182104E-3</v>
      </c>
      <c r="EG27">
        <v>1</v>
      </c>
      <c r="EH27">
        <v>3</v>
      </c>
      <c r="EI27">
        <v>3</v>
      </c>
      <c r="EJ27" t="s">
        <v>307</v>
      </c>
      <c r="EK27">
        <v>100</v>
      </c>
      <c r="EL27">
        <v>100</v>
      </c>
      <c r="EM27">
        <v>0.432</v>
      </c>
      <c r="EN27">
        <v>0.33029999999999998</v>
      </c>
      <c r="EO27">
        <v>0.88170243508098001</v>
      </c>
      <c r="EP27">
        <v>-1.6043650578588901E-5</v>
      </c>
      <c r="EQ27">
        <v>-1.15305589960158E-6</v>
      </c>
      <c r="ER27">
        <v>3.6581349982770798E-10</v>
      </c>
      <c r="ES27">
        <v>-4.9097253123159303E-2</v>
      </c>
      <c r="ET27">
        <v>-1.48585495900011E-2</v>
      </c>
      <c r="EU27">
        <v>2.0620247853856302E-3</v>
      </c>
      <c r="EV27">
        <v>-2.1578943166311499E-5</v>
      </c>
      <c r="EW27">
        <v>18</v>
      </c>
      <c r="EX27">
        <v>2225</v>
      </c>
      <c r="EY27">
        <v>1</v>
      </c>
      <c r="EZ27">
        <v>25</v>
      </c>
      <c r="FA27">
        <v>5.9</v>
      </c>
      <c r="FB27">
        <v>5.8</v>
      </c>
      <c r="FC27">
        <v>2</v>
      </c>
      <c r="FD27">
        <v>506.35700000000003</v>
      </c>
      <c r="FE27">
        <v>470.803</v>
      </c>
      <c r="FF27">
        <v>23.915600000000001</v>
      </c>
      <c r="FG27">
        <v>33.802100000000003</v>
      </c>
      <c r="FH27">
        <v>29.9999</v>
      </c>
      <c r="FI27">
        <v>33.842799999999997</v>
      </c>
      <c r="FJ27">
        <v>33.89</v>
      </c>
      <c r="FK27">
        <v>30.882300000000001</v>
      </c>
      <c r="FL27">
        <v>9.0071600000000007</v>
      </c>
      <c r="FM27">
        <v>22.745799999999999</v>
      </c>
      <c r="FN27">
        <v>23.9237</v>
      </c>
      <c r="FO27">
        <v>724.96500000000003</v>
      </c>
      <c r="FP27">
        <v>17.746200000000002</v>
      </c>
      <c r="FQ27">
        <v>97.928600000000003</v>
      </c>
      <c r="FR27">
        <v>101.854</v>
      </c>
    </row>
    <row r="28" spans="1:174" x14ac:dyDescent="0.25">
      <c r="A28">
        <v>12</v>
      </c>
      <c r="B28">
        <v>1608231896</v>
      </c>
      <c r="C28">
        <v>1208.9000000953699</v>
      </c>
      <c r="D28" t="s">
        <v>343</v>
      </c>
      <c r="E28" t="s">
        <v>344</v>
      </c>
      <c r="F28" t="s">
        <v>291</v>
      </c>
      <c r="G28" t="s">
        <v>292</v>
      </c>
      <c r="H28">
        <v>1608231888.25</v>
      </c>
      <c r="I28">
        <f t="shared" si="0"/>
        <v>2.5079773508682626E-3</v>
      </c>
      <c r="J28">
        <f t="shared" si="1"/>
        <v>2.5079773508682628</v>
      </c>
      <c r="K28">
        <f t="shared" si="2"/>
        <v>20.529194437750395</v>
      </c>
      <c r="L28">
        <f t="shared" si="3"/>
        <v>799.81759999999997</v>
      </c>
      <c r="M28">
        <f t="shared" si="4"/>
        <v>540.26355885262114</v>
      </c>
      <c r="N28">
        <f t="shared" si="5"/>
        <v>54.96474580523077</v>
      </c>
      <c r="O28">
        <f t="shared" si="6"/>
        <v>81.37097228603217</v>
      </c>
      <c r="P28">
        <f t="shared" si="7"/>
        <v>0.13998726314059162</v>
      </c>
      <c r="Q28">
        <f t="shared" si="8"/>
        <v>2.9570061081945904</v>
      </c>
      <c r="R28">
        <f t="shared" si="9"/>
        <v>0.13640708321848619</v>
      </c>
      <c r="S28">
        <f t="shared" si="10"/>
        <v>8.5568465576320002E-2</v>
      </c>
      <c r="T28">
        <f t="shared" si="11"/>
        <v>231.29153879315663</v>
      </c>
      <c r="U28">
        <f t="shared" si="12"/>
        <v>28.694560001256857</v>
      </c>
      <c r="V28">
        <f t="shared" si="13"/>
        <v>28.62182</v>
      </c>
      <c r="W28">
        <f t="shared" si="14"/>
        <v>3.9345972418445485</v>
      </c>
      <c r="X28">
        <f t="shared" si="15"/>
        <v>55.892327002787191</v>
      </c>
      <c r="Y28">
        <f t="shared" si="16"/>
        <v>2.1197221216441529</v>
      </c>
      <c r="Z28">
        <f t="shared" si="17"/>
        <v>3.7925100551609678</v>
      </c>
      <c r="AA28">
        <f t="shared" si="18"/>
        <v>1.8148751202003957</v>
      </c>
      <c r="AB28">
        <f t="shared" si="19"/>
        <v>-110.60180117329038</v>
      </c>
      <c r="AC28">
        <f t="shared" si="20"/>
        <v>-100.80857534211391</v>
      </c>
      <c r="AD28">
        <f t="shared" si="21"/>
        <v>-7.4538172269348575</v>
      </c>
      <c r="AE28">
        <f t="shared" si="22"/>
        <v>12.427345050817479</v>
      </c>
      <c r="AF28">
        <v>0</v>
      </c>
      <c r="AG28">
        <v>0</v>
      </c>
      <c r="AH28">
        <f t="shared" si="23"/>
        <v>1</v>
      </c>
      <c r="AI28">
        <f t="shared" si="24"/>
        <v>0</v>
      </c>
      <c r="AJ28">
        <f t="shared" si="25"/>
        <v>53534.036250967139</v>
      </c>
      <c r="AK28" t="s">
        <v>293</v>
      </c>
      <c r="AL28">
        <v>0</v>
      </c>
      <c r="AM28">
        <v>0</v>
      </c>
      <c r="AN28">
        <v>0</v>
      </c>
      <c r="AO28" t="e">
        <f t="shared" si="26"/>
        <v>#DIV/0!</v>
      </c>
      <c r="AP28">
        <v>-1</v>
      </c>
      <c r="AQ28" t="s">
        <v>345</v>
      </c>
      <c r="AR28">
        <v>15374.3</v>
      </c>
      <c r="AS28">
        <v>901.94155999999998</v>
      </c>
      <c r="AT28">
        <v>1105.3699999999999</v>
      </c>
      <c r="AU28">
        <f t="shared" si="27"/>
        <v>0.18403651266091892</v>
      </c>
      <c r="AV28">
        <v>0.5</v>
      </c>
      <c r="AW28">
        <f t="shared" si="28"/>
        <v>1180.1895815543589</v>
      </c>
      <c r="AX28">
        <f t="shared" si="29"/>
        <v>20.529194437750395</v>
      </c>
      <c r="AY28">
        <f t="shared" si="30"/>
        <v>108.59898743400669</v>
      </c>
      <c r="AZ28">
        <f t="shared" si="31"/>
        <v>1.82421492057196E-2</v>
      </c>
      <c r="BA28">
        <f t="shared" si="32"/>
        <v>-1</v>
      </c>
      <c r="BB28" t="s">
        <v>346</v>
      </c>
      <c r="BC28">
        <v>901.94155999999998</v>
      </c>
      <c r="BD28">
        <v>600.28</v>
      </c>
      <c r="BE28">
        <f t="shared" si="33"/>
        <v>0.45694201941431378</v>
      </c>
      <c r="BF28">
        <f t="shared" si="34"/>
        <v>0.40275681561701865</v>
      </c>
      <c r="BG28">
        <f t="shared" si="35"/>
        <v>1.841424002132338</v>
      </c>
      <c r="BH28">
        <f t="shared" si="36"/>
        <v>0.18403651266091892</v>
      </c>
      <c r="BI28" t="e">
        <f t="shared" si="37"/>
        <v>#DIV/0!</v>
      </c>
      <c r="BJ28">
        <f t="shared" si="38"/>
        <v>0.26805158116739175</v>
      </c>
      <c r="BK28">
        <f t="shared" si="39"/>
        <v>0.73194841883260819</v>
      </c>
      <c r="BL28">
        <f t="shared" si="40"/>
        <v>1400.0056666666701</v>
      </c>
      <c r="BM28">
        <f t="shared" si="41"/>
        <v>1180.1895815543589</v>
      </c>
      <c r="BN28">
        <f t="shared" si="42"/>
        <v>0.84298914615418652</v>
      </c>
      <c r="BO28">
        <f t="shared" si="43"/>
        <v>0.19597829230837305</v>
      </c>
      <c r="BP28">
        <v>6</v>
      </c>
      <c r="BQ28">
        <v>0.5</v>
      </c>
      <c r="BR28" t="s">
        <v>296</v>
      </c>
      <c r="BS28">
        <v>2</v>
      </c>
      <c r="BT28">
        <v>1608231888.25</v>
      </c>
      <c r="BU28">
        <v>799.81759999999997</v>
      </c>
      <c r="BV28">
        <v>826.85716666666701</v>
      </c>
      <c r="BW28">
        <v>20.835329999999999</v>
      </c>
      <c r="BX28">
        <v>17.888743333333299</v>
      </c>
      <c r="BY28">
        <v>799.49879999999996</v>
      </c>
      <c r="BZ28">
        <v>20.508023333333298</v>
      </c>
      <c r="CA28">
        <v>500.04763333333301</v>
      </c>
      <c r="CB28">
        <v>101.6369</v>
      </c>
      <c r="CC28">
        <v>0.100011373333333</v>
      </c>
      <c r="CD28">
        <v>27.989466666666701</v>
      </c>
      <c r="CE28">
        <v>28.62182</v>
      </c>
      <c r="CF28">
        <v>999.9</v>
      </c>
      <c r="CG28">
        <v>0</v>
      </c>
      <c r="CH28">
        <v>0</v>
      </c>
      <c r="CI28">
        <v>9993.7703333333302</v>
      </c>
      <c r="CJ28">
        <v>0</v>
      </c>
      <c r="CK28">
        <v>357.20150000000001</v>
      </c>
      <c r="CL28">
        <v>1400.0056666666701</v>
      </c>
      <c r="CM28">
        <v>0.90000233333333401</v>
      </c>
      <c r="CN28">
        <v>9.9997333333333299E-2</v>
      </c>
      <c r="CO28">
        <v>0</v>
      </c>
      <c r="CP28">
        <v>902.02189999999996</v>
      </c>
      <c r="CQ28">
        <v>4.9994800000000001</v>
      </c>
      <c r="CR28">
        <v>13069.7933333333</v>
      </c>
      <c r="CS28">
        <v>11417.62</v>
      </c>
      <c r="CT28">
        <v>46.601900000000001</v>
      </c>
      <c r="CU28">
        <v>48.557866666666598</v>
      </c>
      <c r="CV28">
        <v>47.587233333333302</v>
      </c>
      <c r="CW28">
        <v>47.809933333333298</v>
      </c>
      <c r="CX28">
        <v>48.610233333333298</v>
      </c>
      <c r="CY28">
        <v>1255.51166666667</v>
      </c>
      <c r="CZ28">
        <v>139.494</v>
      </c>
      <c r="DA28">
        <v>0</v>
      </c>
      <c r="DB28">
        <v>114.299999952316</v>
      </c>
      <c r="DC28">
        <v>0</v>
      </c>
      <c r="DD28">
        <v>901.94155999999998</v>
      </c>
      <c r="DE28">
        <v>-7.6164615545289402</v>
      </c>
      <c r="DF28">
        <v>-86.230769394715296</v>
      </c>
      <c r="DG28">
        <v>13069.023999999999</v>
      </c>
      <c r="DH28">
        <v>15</v>
      </c>
      <c r="DI28">
        <v>1608231431.5</v>
      </c>
      <c r="DJ28" t="s">
        <v>328</v>
      </c>
      <c r="DK28">
        <v>1608231425.5</v>
      </c>
      <c r="DL28">
        <v>1608231431.5</v>
      </c>
      <c r="DM28">
        <v>20</v>
      </c>
      <c r="DN28">
        <v>0.113</v>
      </c>
      <c r="DO28">
        <v>0</v>
      </c>
      <c r="DP28">
        <v>0.70199999999999996</v>
      </c>
      <c r="DQ28">
        <v>0.19</v>
      </c>
      <c r="DR28">
        <v>417</v>
      </c>
      <c r="DS28">
        <v>17</v>
      </c>
      <c r="DT28">
        <v>0.09</v>
      </c>
      <c r="DU28">
        <v>0.02</v>
      </c>
      <c r="DV28">
        <v>20.529925204165099</v>
      </c>
      <c r="DW28">
        <v>-0.122613478187141</v>
      </c>
      <c r="DX28">
        <v>3.00326430165384E-2</v>
      </c>
      <c r="DY28">
        <v>1</v>
      </c>
      <c r="DZ28">
        <v>-27.039203333333301</v>
      </c>
      <c r="EA28">
        <v>2.9870522803182E-2</v>
      </c>
      <c r="EB28">
        <v>3.3954719685028702E-2</v>
      </c>
      <c r="EC28">
        <v>1</v>
      </c>
      <c r="ED28">
        <v>2.9465726666666701</v>
      </c>
      <c r="EE28">
        <v>-2.3340600667412E-2</v>
      </c>
      <c r="EF28">
        <v>2.3941413677744899E-3</v>
      </c>
      <c r="EG28">
        <v>1</v>
      </c>
      <c r="EH28">
        <v>3</v>
      </c>
      <c r="EI28">
        <v>3</v>
      </c>
      <c r="EJ28" t="s">
        <v>307</v>
      </c>
      <c r="EK28">
        <v>100</v>
      </c>
      <c r="EL28">
        <v>100</v>
      </c>
      <c r="EM28">
        <v>0.31900000000000001</v>
      </c>
      <c r="EN28">
        <v>0.32729999999999998</v>
      </c>
      <c r="EO28">
        <v>0.88170243508098001</v>
      </c>
      <c r="EP28">
        <v>-1.6043650578588901E-5</v>
      </c>
      <c r="EQ28">
        <v>-1.15305589960158E-6</v>
      </c>
      <c r="ER28">
        <v>3.6581349982770798E-10</v>
      </c>
      <c r="ES28">
        <v>-4.9097253123159303E-2</v>
      </c>
      <c r="ET28">
        <v>-1.48585495900011E-2</v>
      </c>
      <c r="EU28">
        <v>2.0620247853856302E-3</v>
      </c>
      <c r="EV28">
        <v>-2.1578943166311499E-5</v>
      </c>
      <c r="EW28">
        <v>18</v>
      </c>
      <c r="EX28">
        <v>2225</v>
      </c>
      <c r="EY28">
        <v>1</v>
      </c>
      <c r="EZ28">
        <v>25</v>
      </c>
      <c r="FA28">
        <v>7.8</v>
      </c>
      <c r="FB28">
        <v>7.7</v>
      </c>
      <c r="FC28">
        <v>2</v>
      </c>
      <c r="FD28">
        <v>506.14800000000002</v>
      </c>
      <c r="FE28">
        <v>470.863</v>
      </c>
      <c r="FF28">
        <v>24.3871</v>
      </c>
      <c r="FG28">
        <v>33.709000000000003</v>
      </c>
      <c r="FH28">
        <v>29.9998</v>
      </c>
      <c r="FI28">
        <v>33.783799999999999</v>
      </c>
      <c r="FJ28">
        <v>33.833399999999997</v>
      </c>
      <c r="FK28">
        <v>34.366199999999999</v>
      </c>
      <c r="FL28">
        <v>9.3701399999999992</v>
      </c>
      <c r="FM28">
        <v>22.373200000000001</v>
      </c>
      <c r="FN28">
        <v>24.3825</v>
      </c>
      <c r="FO28">
        <v>826.87800000000004</v>
      </c>
      <c r="FP28">
        <v>17.914400000000001</v>
      </c>
      <c r="FQ28">
        <v>97.951999999999998</v>
      </c>
      <c r="FR28">
        <v>101.876</v>
      </c>
    </row>
    <row r="29" spans="1:174" x14ac:dyDescent="0.25">
      <c r="A29">
        <v>13</v>
      </c>
      <c r="B29">
        <v>1608232009</v>
      </c>
      <c r="C29">
        <v>1321.9000000953699</v>
      </c>
      <c r="D29" t="s">
        <v>347</v>
      </c>
      <c r="E29" t="s">
        <v>348</v>
      </c>
      <c r="F29" t="s">
        <v>291</v>
      </c>
      <c r="G29" t="s">
        <v>292</v>
      </c>
      <c r="H29">
        <v>1608232001.25</v>
      </c>
      <c r="I29">
        <f t="shared" si="0"/>
        <v>2.2560185852900086E-3</v>
      </c>
      <c r="J29">
        <f t="shared" si="1"/>
        <v>2.2560185852900085</v>
      </c>
      <c r="K29">
        <f t="shared" si="2"/>
        <v>21.478227990213185</v>
      </c>
      <c r="L29">
        <f t="shared" si="3"/>
        <v>899.78526666666698</v>
      </c>
      <c r="M29">
        <f t="shared" si="4"/>
        <v>598.98554525829718</v>
      </c>
      <c r="N29">
        <f t="shared" si="5"/>
        <v>60.937232758141086</v>
      </c>
      <c r="O29">
        <f t="shared" si="6"/>
        <v>91.538810345696277</v>
      </c>
      <c r="P29">
        <f t="shared" si="7"/>
        <v>0.12572561842467242</v>
      </c>
      <c r="Q29">
        <f t="shared" si="8"/>
        <v>2.959013924138179</v>
      </c>
      <c r="R29">
        <f t="shared" si="9"/>
        <v>0.12283155172544885</v>
      </c>
      <c r="S29">
        <f t="shared" si="10"/>
        <v>7.7024191661917457E-2</v>
      </c>
      <c r="T29">
        <f t="shared" si="11"/>
        <v>231.28948381362102</v>
      </c>
      <c r="U29">
        <f t="shared" si="12"/>
        <v>28.772335888213892</v>
      </c>
      <c r="V29">
        <f t="shared" si="13"/>
        <v>28.7009233333333</v>
      </c>
      <c r="W29">
        <f t="shared" si="14"/>
        <v>3.9526940395244115</v>
      </c>
      <c r="X29">
        <f t="shared" si="15"/>
        <v>56.386238244902167</v>
      </c>
      <c r="Y29">
        <f t="shared" si="16"/>
        <v>2.1401208012612964</v>
      </c>
      <c r="Z29">
        <f t="shared" si="17"/>
        <v>3.7954665320394607</v>
      </c>
      <c r="AA29">
        <f t="shared" si="18"/>
        <v>1.812573238263115</v>
      </c>
      <c r="AB29">
        <f t="shared" si="19"/>
        <v>-99.490419611289383</v>
      </c>
      <c r="AC29">
        <f t="shared" si="20"/>
        <v>-111.3637557296211</v>
      </c>
      <c r="AD29">
        <f t="shared" si="21"/>
        <v>-8.2324738338453241</v>
      </c>
      <c r="AE29">
        <f t="shared" si="22"/>
        <v>12.202834638865212</v>
      </c>
      <c r="AF29">
        <v>0</v>
      </c>
      <c r="AG29">
        <v>0</v>
      </c>
      <c r="AH29">
        <f t="shared" si="23"/>
        <v>1</v>
      </c>
      <c r="AI29">
        <f t="shared" si="24"/>
        <v>0</v>
      </c>
      <c r="AJ29">
        <f t="shared" si="25"/>
        <v>53590.102448517049</v>
      </c>
      <c r="AK29" t="s">
        <v>293</v>
      </c>
      <c r="AL29">
        <v>0</v>
      </c>
      <c r="AM29">
        <v>0</v>
      </c>
      <c r="AN29">
        <v>0</v>
      </c>
      <c r="AO29" t="e">
        <f t="shared" si="26"/>
        <v>#DIV/0!</v>
      </c>
      <c r="AP29">
        <v>-1</v>
      </c>
      <c r="AQ29" t="s">
        <v>349</v>
      </c>
      <c r="AR29">
        <v>15375.9</v>
      </c>
      <c r="AS29">
        <v>917.33615384615405</v>
      </c>
      <c r="AT29">
        <v>1128.6199999999999</v>
      </c>
      <c r="AU29">
        <f t="shared" si="27"/>
        <v>0.18720547762209239</v>
      </c>
      <c r="AV29">
        <v>0.5</v>
      </c>
      <c r="AW29">
        <f t="shared" si="28"/>
        <v>1180.1771615544424</v>
      </c>
      <c r="AX29">
        <f t="shared" si="29"/>
        <v>21.478227990213185</v>
      </c>
      <c r="AY29">
        <f t="shared" si="30"/>
        <v>110.46781460374234</v>
      </c>
      <c r="AZ29">
        <f t="shared" si="31"/>
        <v>1.9046486173827089E-2</v>
      </c>
      <c r="BA29">
        <f t="shared" si="32"/>
        <v>-1</v>
      </c>
      <c r="BB29" t="s">
        <v>350</v>
      </c>
      <c r="BC29">
        <v>917.33615384615405</v>
      </c>
      <c r="BD29">
        <v>601.16</v>
      </c>
      <c r="BE29">
        <f t="shared" si="33"/>
        <v>0.4673495064769364</v>
      </c>
      <c r="BF29">
        <f t="shared" si="34"/>
        <v>0.40056847183453886</v>
      </c>
      <c r="BG29">
        <f t="shared" si="35"/>
        <v>1.877403686206667</v>
      </c>
      <c r="BH29">
        <f t="shared" si="36"/>
        <v>0.18720547762209236</v>
      </c>
      <c r="BI29" t="e">
        <f t="shared" si="37"/>
        <v>#DIV/0!</v>
      </c>
      <c r="BJ29">
        <f t="shared" si="38"/>
        <v>0.26250545290122379</v>
      </c>
      <c r="BK29">
        <f t="shared" si="39"/>
        <v>0.73749454709877615</v>
      </c>
      <c r="BL29">
        <f t="shared" si="40"/>
        <v>1399.99066666667</v>
      </c>
      <c r="BM29">
        <f t="shared" si="41"/>
        <v>1180.1771615544424</v>
      </c>
      <c r="BN29">
        <f t="shared" si="42"/>
        <v>0.84298930675331141</v>
      </c>
      <c r="BO29">
        <f t="shared" si="43"/>
        <v>0.19597861350662266</v>
      </c>
      <c r="BP29">
        <v>6</v>
      </c>
      <c r="BQ29">
        <v>0.5</v>
      </c>
      <c r="BR29" t="s">
        <v>296</v>
      </c>
      <c r="BS29">
        <v>2</v>
      </c>
      <c r="BT29">
        <v>1608232001.25</v>
      </c>
      <c r="BU29">
        <v>899.78526666666698</v>
      </c>
      <c r="BV29">
        <v>927.99276666666697</v>
      </c>
      <c r="BW29">
        <v>21.0364233333333</v>
      </c>
      <c r="BX29">
        <v>18.386366666666699</v>
      </c>
      <c r="BY29">
        <v>899.58463333333304</v>
      </c>
      <c r="BZ29">
        <v>20.7009133333333</v>
      </c>
      <c r="CA29">
        <v>500.04063333333301</v>
      </c>
      <c r="CB29">
        <v>101.634066666667</v>
      </c>
      <c r="CC29">
        <v>9.9995600000000004E-2</v>
      </c>
      <c r="CD29">
        <v>28.002833333333299</v>
      </c>
      <c r="CE29">
        <v>28.7009233333333</v>
      </c>
      <c r="CF29">
        <v>999.9</v>
      </c>
      <c r="CG29">
        <v>0</v>
      </c>
      <c r="CH29">
        <v>0</v>
      </c>
      <c r="CI29">
        <v>10005.437</v>
      </c>
      <c r="CJ29">
        <v>0</v>
      </c>
      <c r="CK29">
        <v>362.72686666666698</v>
      </c>
      <c r="CL29">
        <v>1399.99066666667</v>
      </c>
      <c r="CM29">
        <v>0.899997933333333</v>
      </c>
      <c r="CN29">
        <v>0.100001813333333</v>
      </c>
      <c r="CO29">
        <v>0</v>
      </c>
      <c r="CP29">
        <v>917.38800000000003</v>
      </c>
      <c r="CQ29">
        <v>4.9994800000000001</v>
      </c>
      <c r="CR29">
        <v>13242.503333333299</v>
      </c>
      <c r="CS29">
        <v>11417.493333333299</v>
      </c>
      <c r="CT29">
        <v>46.403933333333299</v>
      </c>
      <c r="CU29">
        <v>48.283066666666699</v>
      </c>
      <c r="CV29">
        <v>47.320533333333302</v>
      </c>
      <c r="CW29">
        <v>47.624866666666698</v>
      </c>
      <c r="CX29">
        <v>48.424799999999998</v>
      </c>
      <c r="CY29">
        <v>1255.49066666667</v>
      </c>
      <c r="CZ29">
        <v>139.5</v>
      </c>
      <c r="DA29">
        <v>0</v>
      </c>
      <c r="DB29">
        <v>112.5</v>
      </c>
      <c r="DC29">
        <v>0</v>
      </c>
      <c r="DD29">
        <v>917.33615384615405</v>
      </c>
      <c r="DE29">
        <v>-6.7078974319575897</v>
      </c>
      <c r="DF29">
        <v>-110.659828847181</v>
      </c>
      <c r="DG29">
        <v>13241.830769230801</v>
      </c>
      <c r="DH29">
        <v>15</v>
      </c>
      <c r="DI29">
        <v>1608231431.5</v>
      </c>
      <c r="DJ29" t="s">
        <v>328</v>
      </c>
      <c r="DK29">
        <v>1608231425.5</v>
      </c>
      <c r="DL29">
        <v>1608231431.5</v>
      </c>
      <c r="DM29">
        <v>20</v>
      </c>
      <c r="DN29">
        <v>0.113</v>
      </c>
      <c r="DO29">
        <v>0</v>
      </c>
      <c r="DP29">
        <v>0.70199999999999996</v>
      </c>
      <c r="DQ29">
        <v>0.19</v>
      </c>
      <c r="DR29">
        <v>417</v>
      </c>
      <c r="DS29">
        <v>17</v>
      </c>
      <c r="DT29">
        <v>0.09</v>
      </c>
      <c r="DU29">
        <v>0.02</v>
      </c>
      <c r="DV29">
        <v>21.492613505908501</v>
      </c>
      <c r="DW29">
        <v>-0.138029424759228</v>
      </c>
      <c r="DX29">
        <v>4.4322717292339102E-2</v>
      </c>
      <c r="DY29">
        <v>1</v>
      </c>
      <c r="DZ29">
        <v>-28.215423333333302</v>
      </c>
      <c r="EA29">
        <v>0.16891034482762199</v>
      </c>
      <c r="EB29">
        <v>5.0598739663706697E-2</v>
      </c>
      <c r="EC29">
        <v>1</v>
      </c>
      <c r="ED29">
        <v>2.6504089999999998</v>
      </c>
      <c r="EE29">
        <v>-2.0546295884309101E-2</v>
      </c>
      <c r="EF29">
        <v>2.7954002098685899E-3</v>
      </c>
      <c r="EG29">
        <v>1</v>
      </c>
      <c r="EH29">
        <v>3</v>
      </c>
      <c r="EI29">
        <v>3</v>
      </c>
      <c r="EJ29" t="s">
        <v>307</v>
      </c>
      <c r="EK29">
        <v>100</v>
      </c>
      <c r="EL29">
        <v>100</v>
      </c>
      <c r="EM29">
        <v>0.20100000000000001</v>
      </c>
      <c r="EN29">
        <v>0.3367</v>
      </c>
      <c r="EO29">
        <v>0.88170243508098001</v>
      </c>
      <c r="EP29">
        <v>-1.6043650578588901E-5</v>
      </c>
      <c r="EQ29">
        <v>-1.15305589960158E-6</v>
      </c>
      <c r="ER29">
        <v>3.6581349982770798E-10</v>
      </c>
      <c r="ES29">
        <v>-4.9097253123159303E-2</v>
      </c>
      <c r="ET29">
        <v>-1.48585495900011E-2</v>
      </c>
      <c r="EU29">
        <v>2.0620247853856302E-3</v>
      </c>
      <c r="EV29">
        <v>-2.1578943166311499E-5</v>
      </c>
      <c r="EW29">
        <v>18</v>
      </c>
      <c r="EX29">
        <v>2225</v>
      </c>
      <c r="EY29">
        <v>1</v>
      </c>
      <c r="EZ29">
        <v>25</v>
      </c>
      <c r="FA29">
        <v>9.6999999999999993</v>
      </c>
      <c r="FB29">
        <v>9.6</v>
      </c>
      <c r="FC29">
        <v>2</v>
      </c>
      <c r="FD29">
        <v>506.20600000000002</v>
      </c>
      <c r="FE29">
        <v>471.06900000000002</v>
      </c>
      <c r="FF29">
        <v>24.008900000000001</v>
      </c>
      <c r="FG29">
        <v>33.653500000000001</v>
      </c>
      <c r="FH29">
        <v>30.000299999999999</v>
      </c>
      <c r="FI29">
        <v>33.7363</v>
      </c>
      <c r="FJ29">
        <v>33.7866</v>
      </c>
      <c r="FK29">
        <v>37.767800000000001</v>
      </c>
      <c r="FL29">
        <v>5.0720599999999996</v>
      </c>
      <c r="FM29">
        <v>22.373200000000001</v>
      </c>
      <c r="FN29">
        <v>23.997399999999999</v>
      </c>
      <c r="FO29">
        <v>927.93799999999999</v>
      </c>
      <c r="FP29">
        <v>18.510400000000001</v>
      </c>
      <c r="FQ29">
        <v>97.959299999999999</v>
      </c>
      <c r="FR29">
        <v>101.883</v>
      </c>
    </row>
    <row r="30" spans="1:174" x14ac:dyDescent="0.25">
      <c r="A30">
        <v>14</v>
      </c>
      <c r="B30">
        <v>1608232129.5</v>
      </c>
      <c r="C30">
        <v>1442.4000000953699</v>
      </c>
      <c r="D30" t="s">
        <v>351</v>
      </c>
      <c r="E30" t="s">
        <v>352</v>
      </c>
      <c r="F30" t="s">
        <v>291</v>
      </c>
      <c r="G30" t="s">
        <v>292</v>
      </c>
      <c r="H30">
        <v>1608232121.75</v>
      </c>
      <c r="I30">
        <f t="shared" si="0"/>
        <v>2.0600571543451648E-3</v>
      </c>
      <c r="J30">
        <f t="shared" si="1"/>
        <v>2.0600571543451647</v>
      </c>
      <c r="K30">
        <f t="shared" si="2"/>
        <v>22.838089226561113</v>
      </c>
      <c r="L30">
        <f t="shared" si="3"/>
        <v>1200.22166666667</v>
      </c>
      <c r="M30">
        <f t="shared" si="4"/>
        <v>843.72912911108983</v>
      </c>
      <c r="N30">
        <f t="shared" si="5"/>
        <v>85.838163305033817</v>
      </c>
      <c r="O30">
        <f t="shared" si="6"/>
        <v>122.10651484098362</v>
      </c>
      <c r="P30">
        <f t="shared" si="7"/>
        <v>0.11399977518842258</v>
      </c>
      <c r="Q30">
        <f t="shared" si="8"/>
        <v>2.9580052603328935</v>
      </c>
      <c r="R30">
        <f t="shared" si="9"/>
        <v>0.11161405525483591</v>
      </c>
      <c r="S30">
        <f t="shared" si="10"/>
        <v>6.996897362166507E-2</v>
      </c>
      <c r="T30">
        <f t="shared" si="11"/>
        <v>231.29328684313953</v>
      </c>
      <c r="U30">
        <f t="shared" si="12"/>
        <v>28.821904482449234</v>
      </c>
      <c r="V30">
        <f t="shared" si="13"/>
        <v>28.783203333333301</v>
      </c>
      <c r="W30">
        <f t="shared" si="14"/>
        <v>3.9715945560032835</v>
      </c>
      <c r="X30">
        <f t="shared" si="15"/>
        <v>56.659371389573529</v>
      </c>
      <c r="Y30">
        <f t="shared" si="16"/>
        <v>2.1503408075487487</v>
      </c>
      <c r="Z30">
        <f t="shared" si="17"/>
        <v>3.795207667878318</v>
      </c>
      <c r="AA30">
        <f t="shared" si="18"/>
        <v>1.8212537484545348</v>
      </c>
      <c r="AB30">
        <f t="shared" si="19"/>
        <v>-90.848520506621767</v>
      </c>
      <c r="AC30">
        <f t="shared" si="20"/>
        <v>-124.6337309327286</v>
      </c>
      <c r="AD30">
        <f t="shared" si="21"/>
        <v>-9.220312196101581</v>
      </c>
      <c r="AE30">
        <f t="shared" si="22"/>
        <v>6.5907232076875886</v>
      </c>
      <c r="AF30">
        <v>0</v>
      </c>
      <c r="AG30">
        <v>0</v>
      </c>
      <c r="AH30">
        <f t="shared" si="23"/>
        <v>1</v>
      </c>
      <c r="AI30">
        <f t="shared" si="24"/>
        <v>0</v>
      </c>
      <c r="AJ30">
        <f t="shared" si="25"/>
        <v>53560.971804238667</v>
      </c>
      <c r="AK30" t="s">
        <v>293</v>
      </c>
      <c r="AL30">
        <v>0</v>
      </c>
      <c r="AM30">
        <v>0</v>
      </c>
      <c r="AN30">
        <v>0</v>
      </c>
      <c r="AO30" t="e">
        <f t="shared" si="26"/>
        <v>#DIV/0!</v>
      </c>
      <c r="AP30">
        <v>-1</v>
      </c>
      <c r="AQ30" t="s">
        <v>353</v>
      </c>
      <c r="AR30">
        <v>15376.8</v>
      </c>
      <c r="AS30">
        <v>952.29961538461498</v>
      </c>
      <c r="AT30">
        <v>1167.3800000000001</v>
      </c>
      <c r="AU30">
        <f t="shared" si="27"/>
        <v>0.18424196458341335</v>
      </c>
      <c r="AV30">
        <v>0.5</v>
      </c>
      <c r="AW30">
        <f t="shared" si="28"/>
        <v>1180.1960485651121</v>
      </c>
      <c r="AX30">
        <f t="shared" si="29"/>
        <v>22.838089226561113</v>
      </c>
      <c r="AY30">
        <f t="shared" si="30"/>
        <v>108.72081929060889</v>
      </c>
      <c r="AZ30">
        <f t="shared" si="31"/>
        <v>2.0198414708762647E-2</v>
      </c>
      <c r="BA30">
        <f t="shared" si="32"/>
        <v>-1</v>
      </c>
      <c r="BB30" t="s">
        <v>354</v>
      </c>
      <c r="BC30">
        <v>952.29961538461498</v>
      </c>
      <c r="BD30">
        <v>607.03</v>
      </c>
      <c r="BE30">
        <f t="shared" si="33"/>
        <v>0.48000651030512775</v>
      </c>
      <c r="BF30">
        <f t="shared" si="34"/>
        <v>0.38383222024696184</v>
      </c>
      <c r="BG30">
        <f t="shared" si="35"/>
        <v>1.9231009999505793</v>
      </c>
      <c r="BH30">
        <f t="shared" si="36"/>
        <v>0.18424196458341338</v>
      </c>
      <c r="BI30" t="e">
        <f t="shared" si="37"/>
        <v>#DIV/0!</v>
      </c>
      <c r="BJ30">
        <f t="shared" si="38"/>
        <v>0.24466845191616515</v>
      </c>
      <c r="BK30">
        <f t="shared" si="39"/>
        <v>0.75533154808383485</v>
      </c>
      <c r="BL30">
        <f t="shared" si="40"/>
        <v>1400.0129999999999</v>
      </c>
      <c r="BM30">
        <f t="shared" si="41"/>
        <v>1180.1960485651121</v>
      </c>
      <c r="BN30">
        <f t="shared" si="42"/>
        <v>0.84298934978826057</v>
      </c>
      <c r="BO30">
        <f t="shared" si="43"/>
        <v>0.1959786995765212</v>
      </c>
      <c r="BP30">
        <v>6</v>
      </c>
      <c r="BQ30">
        <v>0.5</v>
      </c>
      <c r="BR30" t="s">
        <v>296</v>
      </c>
      <c r="BS30">
        <v>2</v>
      </c>
      <c r="BT30">
        <v>1608232121.75</v>
      </c>
      <c r="BU30">
        <v>1200.22166666667</v>
      </c>
      <c r="BV30">
        <v>1230.5916666666701</v>
      </c>
      <c r="BW30">
        <v>21.1363466666667</v>
      </c>
      <c r="BX30">
        <v>18.716746666666701</v>
      </c>
      <c r="BY30">
        <v>1199.8206666666699</v>
      </c>
      <c r="BZ30">
        <v>20.905346666666698</v>
      </c>
      <c r="CA30">
        <v>500.04506666666703</v>
      </c>
      <c r="CB30">
        <v>101.63663333333299</v>
      </c>
      <c r="CC30">
        <v>0.100002683333333</v>
      </c>
      <c r="CD30">
        <v>28.001663333333301</v>
      </c>
      <c r="CE30">
        <v>28.783203333333301</v>
      </c>
      <c r="CF30">
        <v>999.9</v>
      </c>
      <c r="CG30">
        <v>0</v>
      </c>
      <c r="CH30">
        <v>0</v>
      </c>
      <c r="CI30">
        <v>9999.4623333333293</v>
      </c>
      <c r="CJ30">
        <v>0</v>
      </c>
      <c r="CK30">
        <v>363.69883333333303</v>
      </c>
      <c r="CL30">
        <v>1400.0129999999999</v>
      </c>
      <c r="CM30">
        <v>0.89999646666666699</v>
      </c>
      <c r="CN30">
        <v>0.100003306666667</v>
      </c>
      <c r="CO30">
        <v>0</v>
      </c>
      <c r="CP30">
        <v>952.51336666666703</v>
      </c>
      <c r="CQ30">
        <v>4.9994800000000001</v>
      </c>
      <c r="CR30">
        <v>13726.3766666667</v>
      </c>
      <c r="CS30">
        <v>11417.686666666699</v>
      </c>
      <c r="CT30">
        <v>46.283066666666699</v>
      </c>
      <c r="CU30">
        <v>48.1415333333333</v>
      </c>
      <c r="CV30">
        <v>47.166400000000003</v>
      </c>
      <c r="CW30">
        <v>47.5103333333333</v>
      </c>
      <c r="CX30">
        <v>48.283066666666699</v>
      </c>
      <c r="CY30">
        <v>1255.50966666667</v>
      </c>
      <c r="CZ30">
        <v>139.50433333333299</v>
      </c>
      <c r="DA30">
        <v>0</v>
      </c>
      <c r="DB30">
        <v>120.09999990463299</v>
      </c>
      <c r="DC30">
        <v>0</v>
      </c>
      <c r="DD30">
        <v>952.29961538461498</v>
      </c>
      <c r="DE30">
        <v>-22.960341879153599</v>
      </c>
      <c r="DF30">
        <v>-295.17948718118402</v>
      </c>
      <c r="DG30">
        <v>13723.9461538462</v>
      </c>
      <c r="DH30">
        <v>15</v>
      </c>
      <c r="DI30">
        <v>1608232152.5</v>
      </c>
      <c r="DJ30" t="s">
        <v>355</v>
      </c>
      <c r="DK30">
        <v>1608232151.5</v>
      </c>
      <c r="DL30">
        <v>1608232152.5</v>
      </c>
      <c r="DM30">
        <v>21</v>
      </c>
      <c r="DN30">
        <v>0.60299999999999998</v>
      </c>
      <c r="DO30">
        <v>-1.6E-2</v>
      </c>
      <c r="DP30">
        <v>0.40100000000000002</v>
      </c>
      <c r="DQ30">
        <v>0.23100000000000001</v>
      </c>
      <c r="DR30">
        <v>1230</v>
      </c>
      <c r="DS30">
        <v>19</v>
      </c>
      <c r="DT30">
        <v>0.16</v>
      </c>
      <c r="DU30">
        <v>0.05</v>
      </c>
      <c r="DV30">
        <v>23.204481314891002</v>
      </c>
      <c r="DW30">
        <v>-1.39401883607713</v>
      </c>
      <c r="DX30">
        <v>0.112179499836785</v>
      </c>
      <c r="DY30">
        <v>0</v>
      </c>
      <c r="DZ30">
        <v>-30.936859999999999</v>
      </c>
      <c r="EA30">
        <v>1.62173259176865</v>
      </c>
      <c r="EB30">
        <v>0.12782155947517901</v>
      </c>
      <c r="EC30">
        <v>0</v>
      </c>
      <c r="ED30">
        <v>2.5329076666666701</v>
      </c>
      <c r="EE30">
        <v>-2.7517241379306299E-2</v>
      </c>
      <c r="EF30">
        <v>1.5433570268159599E-2</v>
      </c>
      <c r="EG30">
        <v>1</v>
      </c>
      <c r="EH30">
        <v>1</v>
      </c>
      <c r="EI30">
        <v>3</v>
      </c>
      <c r="EJ30" t="s">
        <v>298</v>
      </c>
      <c r="EK30">
        <v>100</v>
      </c>
      <c r="EL30">
        <v>100</v>
      </c>
      <c r="EM30">
        <v>0.40100000000000002</v>
      </c>
      <c r="EN30">
        <v>0.23100000000000001</v>
      </c>
      <c r="EO30">
        <v>0.88170243508098001</v>
      </c>
      <c r="EP30">
        <v>-1.6043650578588901E-5</v>
      </c>
      <c r="EQ30">
        <v>-1.15305589960158E-6</v>
      </c>
      <c r="ER30">
        <v>3.6581349982770798E-10</v>
      </c>
      <c r="ES30">
        <v>-4.9097253123159303E-2</v>
      </c>
      <c r="ET30">
        <v>-1.48585495900011E-2</v>
      </c>
      <c r="EU30">
        <v>2.0620247853856302E-3</v>
      </c>
      <c r="EV30">
        <v>-2.1578943166311499E-5</v>
      </c>
      <c r="EW30">
        <v>18</v>
      </c>
      <c r="EX30">
        <v>2225</v>
      </c>
      <c r="EY30">
        <v>1</v>
      </c>
      <c r="EZ30">
        <v>25</v>
      </c>
      <c r="FA30">
        <v>11.7</v>
      </c>
      <c r="FB30">
        <v>11.6</v>
      </c>
      <c r="FC30">
        <v>2</v>
      </c>
      <c r="FD30">
        <v>506.18400000000003</v>
      </c>
      <c r="FE30">
        <v>471.80200000000002</v>
      </c>
      <c r="FF30">
        <v>23.923400000000001</v>
      </c>
      <c r="FG30">
        <v>33.678699999999999</v>
      </c>
      <c r="FH30">
        <v>30.000800000000002</v>
      </c>
      <c r="FI30">
        <v>33.7333</v>
      </c>
      <c r="FJ30">
        <v>33.7819</v>
      </c>
      <c r="FK30">
        <v>47.561500000000002</v>
      </c>
      <c r="FL30">
        <v>1.50661</v>
      </c>
      <c r="FM30">
        <v>23.540500000000002</v>
      </c>
      <c r="FN30">
        <v>23.915500000000002</v>
      </c>
      <c r="FO30">
        <v>1230.54</v>
      </c>
      <c r="FP30">
        <v>18.739899999999999</v>
      </c>
      <c r="FQ30">
        <v>97.951899999999995</v>
      </c>
      <c r="FR30">
        <v>101.873</v>
      </c>
    </row>
    <row r="31" spans="1:174" x14ac:dyDescent="0.25">
      <c r="A31">
        <v>15</v>
      </c>
      <c r="B31">
        <v>1608232273.5</v>
      </c>
      <c r="C31">
        <v>1586.4000000953699</v>
      </c>
      <c r="D31" t="s">
        <v>356</v>
      </c>
      <c r="E31" t="s">
        <v>357</v>
      </c>
      <c r="F31" t="s">
        <v>291</v>
      </c>
      <c r="G31" t="s">
        <v>292</v>
      </c>
      <c r="H31">
        <v>1608232265.5</v>
      </c>
      <c r="I31">
        <f t="shared" si="0"/>
        <v>1.9606100336593026E-3</v>
      </c>
      <c r="J31">
        <f t="shared" si="1"/>
        <v>1.9606100336593026</v>
      </c>
      <c r="K31">
        <f t="shared" si="2"/>
        <v>22.673739984505751</v>
      </c>
      <c r="L31">
        <f t="shared" si="3"/>
        <v>1399.7806451612901</v>
      </c>
      <c r="M31">
        <f t="shared" si="4"/>
        <v>1026.5619752713169</v>
      </c>
      <c r="N31">
        <f t="shared" si="5"/>
        <v>104.44042704932875</v>
      </c>
      <c r="O31">
        <f t="shared" si="6"/>
        <v>142.41097164873219</v>
      </c>
      <c r="P31">
        <f t="shared" si="7"/>
        <v>0.10928443154706044</v>
      </c>
      <c r="Q31">
        <f t="shared" si="8"/>
        <v>2.9586966805838899</v>
      </c>
      <c r="R31">
        <f t="shared" si="9"/>
        <v>0.10709044446563318</v>
      </c>
      <c r="S31">
        <f t="shared" si="10"/>
        <v>6.7124980203292078E-2</v>
      </c>
      <c r="T31">
        <f t="shared" si="11"/>
        <v>231.29148319677051</v>
      </c>
      <c r="U31">
        <f t="shared" si="12"/>
        <v>28.832300838206471</v>
      </c>
      <c r="V31">
        <f t="shared" si="13"/>
        <v>28.8492</v>
      </c>
      <c r="W31">
        <f t="shared" si="14"/>
        <v>3.9868115464799074</v>
      </c>
      <c r="X31">
        <f t="shared" si="15"/>
        <v>57.5083535565064</v>
      </c>
      <c r="Y31">
        <f t="shared" si="16"/>
        <v>2.1806497069292154</v>
      </c>
      <c r="Z31">
        <f t="shared" si="17"/>
        <v>3.7918833909695548</v>
      </c>
      <c r="AA31">
        <f t="shared" si="18"/>
        <v>1.806161839550692</v>
      </c>
      <c r="AB31">
        <f t="shared" si="19"/>
        <v>-86.462902484375249</v>
      </c>
      <c r="AC31">
        <f t="shared" si="20"/>
        <v>-137.58753828583227</v>
      </c>
      <c r="AD31">
        <f t="shared" si="21"/>
        <v>-10.178831890298909</v>
      </c>
      <c r="AE31">
        <f t="shared" si="22"/>
        <v>-2.9377894637359248</v>
      </c>
      <c r="AF31">
        <v>0</v>
      </c>
      <c r="AG31">
        <v>0</v>
      </c>
      <c r="AH31">
        <f t="shared" si="23"/>
        <v>1</v>
      </c>
      <c r="AI31">
        <f t="shared" si="24"/>
        <v>0</v>
      </c>
      <c r="AJ31">
        <f t="shared" si="25"/>
        <v>53583.82711001156</v>
      </c>
      <c r="AK31" t="s">
        <v>293</v>
      </c>
      <c r="AL31">
        <v>0</v>
      </c>
      <c r="AM31">
        <v>0</v>
      </c>
      <c r="AN31">
        <v>0</v>
      </c>
      <c r="AO31" t="e">
        <f t="shared" si="26"/>
        <v>#DIV/0!</v>
      </c>
      <c r="AP31">
        <v>-1</v>
      </c>
      <c r="AQ31" t="s">
        <v>358</v>
      </c>
      <c r="AR31">
        <v>15377.2</v>
      </c>
      <c r="AS31">
        <v>938.05632000000003</v>
      </c>
      <c r="AT31">
        <v>1141.9100000000001</v>
      </c>
      <c r="AU31">
        <f t="shared" si="27"/>
        <v>0.17851991838235937</v>
      </c>
      <c r="AV31">
        <v>0.5</v>
      </c>
      <c r="AW31">
        <f t="shared" si="28"/>
        <v>1180.1852725222716</v>
      </c>
      <c r="AX31">
        <f t="shared" si="29"/>
        <v>22.673739984505751</v>
      </c>
      <c r="AY31">
        <f t="shared" si="30"/>
        <v>105.34328926336923</v>
      </c>
      <c r="AZ31">
        <f t="shared" si="31"/>
        <v>2.0059341982730086E-2</v>
      </c>
      <c r="BA31">
        <f t="shared" si="32"/>
        <v>-1</v>
      </c>
      <c r="BB31" t="s">
        <v>359</v>
      </c>
      <c r="BC31">
        <v>938.05632000000003</v>
      </c>
      <c r="BD31">
        <v>605.03</v>
      </c>
      <c r="BE31">
        <f t="shared" si="33"/>
        <v>0.47015964480563277</v>
      </c>
      <c r="BF31">
        <f t="shared" si="34"/>
        <v>0.3797006407390851</v>
      </c>
      <c r="BG31">
        <f t="shared" si="35"/>
        <v>1.8873609573079022</v>
      </c>
      <c r="BH31">
        <f t="shared" si="36"/>
        <v>0.17851991838235942</v>
      </c>
      <c r="BI31" t="e">
        <f t="shared" si="37"/>
        <v>#DIV/0!</v>
      </c>
      <c r="BJ31">
        <f t="shared" si="38"/>
        <v>0.24490030477740254</v>
      </c>
      <c r="BK31">
        <f t="shared" si="39"/>
        <v>0.75509969522259746</v>
      </c>
      <c r="BL31">
        <f t="shared" si="40"/>
        <v>1400</v>
      </c>
      <c r="BM31">
        <f t="shared" si="41"/>
        <v>1180.1852725222716</v>
      </c>
      <c r="BN31">
        <f t="shared" si="42"/>
        <v>0.84298948037305121</v>
      </c>
      <c r="BO31">
        <f t="shared" si="43"/>
        <v>0.19597896074610247</v>
      </c>
      <c r="BP31">
        <v>6</v>
      </c>
      <c r="BQ31">
        <v>0.5</v>
      </c>
      <c r="BR31" t="s">
        <v>296</v>
      </c>
      <c r="BS31">
        <v>2</v>
      </c>
      <c r="BT31">
        <v>1608232265.5</v>
      </c>
      <c r="BU31">
        <v>1399.7806451612901</v>
      </c>
      <c r="BV31">
        <v>1430.28</v>
      </c>
      <c r="BW31">
        <v>21.4339612903226</v>
      </c>
      <c r="BX31">
        <v>19.131841935483902</v>
      </c>
      <c r="BY31">
        <v>1399.5758064516101</v>
      </c>
      <c r="BZ31">
        <v>21.0974419354839</v>
      </c>
      <c r="CA31">
        <v>500.04003225806503</v>
      </c>
      <c r="CB31">
        <v>101.63806451612901</v>
      </c>
      <c r="CC31">
        <v>9.99986161290322E-2</v>
      </c>
      <c r="CD31">
        <v>27.9866322580645</v>
      </c>
      <c r="CE31">
        <v>28.8492</v>
      </c>
      <c r="CF31">
        <v>999.9</v>
      </c>
      <c r="CG31">
        <v>0</v>
      </c>
      <c r="CH31">
        <v>0</v>
      </c>
      <c r="CI31">
        <v>10003.2435483871</v>
      </c>
      <c r="CJ31">
        <v>0</v>
      </c>
      <c r="CK31">
        <v>362.57548387096801</v>
      </c>
      <c r="CL31">
        <v>1400</v>
      </c>
      <c r="CM31">
        <v>0.89999261290322596</v>
      </c>
      <c r="CN31">
        <v>0.100007280645161</v>
      </c>
      <c r="CO31">
        <v>0</v>
      </c>
      <c r="CP31">
        <v>938.20509677419398</v>
      </c>
      <c r="CQ31">
        <v>4.9994800000000001</v>
      </c>
      <c r="CR31">
        <v>13606.512903225799</v>
      </c>
      <c r="CS31">
        <v>11417.558064516101</v>
      </c>
      <c r="CT31">
        <v>46.189161290322602</v>
      </c>
      <c r="CU31">
        <v>48.125</v>
      </c>
      <c r="CV31">
        <v>47.1106129032258</v>
      </c>
      <c r="CW31">
        <v>47.515999999999998</v>
      </c>
      <c r="CX31">
        <v>48.257935483871002</v>
      </c>
      <c r="CY31">
        <v>1255.49096774194</v>
      </c>
      <c r="CZ31">
        <v>139.50903225806499</v>
      </c>
      <c r="DA31">
        <v>0</v>
      </c>
      <c r="DB31">
        <v>143.09999990463299</v>
      </c>
      <c r="DC31">
        <v>0</v>
      </c>
      <c r="DD31">
        <v>938.05632000000003</v>
      </c>
      <c r="DE31">
        <v>-13.6578461920781</v>
      </c>
      <c r="DF31">
        <v>-194.23076957812501</v>
      </c>
      <c r="DG31">
        <v>13604.776</v>
      </c>
      <c r="DH31">
        <v>15</v>
      </c>
      <c r="DI31">
        <v>1608232152.5</v>
      </c>
      <c r="DJ31" t="s">
        <v>355</v>
      </c>
      <c r="DK31">
        <v>1608232151.5</v>
      </c>
      <c r="DL31">
        <v>1608232152.5</v>
      </c>
      <c r="DM31">
        <v>21</v>
      </c>
      <c r="DN31">
        <v>0.60299999999999998</v>
      </c>
      <c r="DO31">
        <v>-1.6E-2</v>
      </c>
      <c r="DP31">
        <v>0.40100000000000002</v>
      </c>
      <c r="DQ31">
        <v>0.23100000000000001</v>
      </c>
      <c r="DR31">
        <v>1230</v>
      </c>
      <c r="DS31">
        <v>19</v>
      </c>
      <c r="DT31">
        <v>0.16</v>
      </c>
      <c r="DU31">
        <v>0.05</v>
      </c>
      <c r="DV31">
        <v>22.676788319425199</v>
      </c>
      <c r="DW31">
        <v>-1.86939834521975</v>
      </c>
      <c r="DX31">
        <v>0.152215767190439</v>
      </c>
      <c r="DY31">
        <v>0</v>
      </c>
      <c r="DZ31">
        <v>-30.4938866666667</v>
      </c>
      <c r="EA31">
        <v>1.8742745272524799</v>
      </c>
      <c r="EB31">
        <v>0.16089585810565599</v>
      </c>
      <c r="EC31">
        <v>0</v>
      </c>
      <c r="ED31">
        <v>2.3031229999999998</v>
      </c>
      <c r="EE31">
        <v>0.20151377085651101</v>
      </c>
      <c r="EF31">
        <v>1.4654899783576401E-2</v>
      </c>
      <c r="EG31">
        <v>0</v>
      </c>
      <c r="EH31">
        <v>0</v>
      </c>
      <c r="EI31">
        <v>3</v>
      </c>
      <c r="EJ31" t="s">
        <v>334</v>
      </c>
      <c r="EK31">
        <v>100</v>
      </c>
      <c r="EL31">
        <v>100</v>
      </c>
      <c r="EM31">
        <v>0.21</v>
      </c>
      <c r="EN31">
        <v>0.33729999999999999</v>
      </c>
      <c r="EO31">
        <v>1.4840415701616201</v>
      </c>
      <c r="EP31">
        <v>-1.6043650578588901E-5</v>
      </c>
      <c r="EQ31">
        <v>-1.15305589960158E-6</v>
      </c>
      <c r="ER31">
        <v>3.6581349982770798E-10</v>
      </c>
      <c r="ES31">
        <v>-6.5169902081176706E-2</v>
      </c>
      <c r="ET31">
        <v>-1.48585495900011E-2</v>
      </c>
      <c r="EU31">
        <v>2.0620247853856302E-3</v>
      </c>
      <c r="EV31">
        <v>-2.1578943166311499E-5</v>
      </c>
      <c r="EW31">
        <v>18</v>
      </c>
      <c r="EX31">
        <v>2225</v>
      </c>
      <c r="EY31">
        <v>1</v>
      </c>
      <c r="EZ31">
        <v>25</v>
      </c>
      <c r="FA31">
        <v>2</v>
      </c>
      <c r="FB31">
        <v>2</v>
      </c>
      <c r="FC31">
        <v>2</v>
      </c>
      <c r="FD31">
        <v>505.99799999999999</v>
      </c>
      <c r="FE31">
        <v>471.73599999999999</v>
      </c>
      <c r="FF31">
        <v>23.823499999999999</v>
      </c>
      <c r="FG31">
        <v>33.831000000000003</v>
      </c>
      <c r="FH31">
        <v>30.000299999999999</v>
      </c>
      <c r="FI31">
        <v>33.825800000000001</v>
      </c>
      <c r="FJ31">
        <v>33.866100000000003</v>
      </c>
      <c r="FK31">
        <v>53.7864</v>
      </c>
      <c r="FL31">
        <v>2.93865</v>
      </c>
      <c r="FM31">
        <v>24.9983</v>
      </c>
      <c r="FN31">
        <v>23.842199999999998</v>
      </c>
      <c r="FO31">
        <v>1430.07</v>
      </c>
      <c r="FP31">
        <v>19.069900000000001</v>
      </c>
      <c r="FQ31">
        <v>97.920500000000004</v>
      </c>
      <c r="FR31">
        <v>101.83799999999999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19</v>
      </c>
    </row>
    <row r="12" spans="1:2" x14ac:dyDescent="0.25">
      <c r="A12" t="s">
        <v>21</v>
      </c>
      <c r="B12" t="s">
        <v>17</v>
      </c>
    </row>
    <row r="13" spans="1:2" x14ac:dyDescent="0.25">
      <c r="A13" t="s">
        <v>22</v>
      </c>
      <c r="B13" t="s">
        <v>23</v>
      </c>
    </row>
    <row r="14" spans="1:2" x14ac:dyDescent="0.25">
      <c r="A14" t="s">
        <v>24</v>
      </c>
      <c r="B14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Niko Carvajal</cp:lastModifiedBy>
  <dcterms:created xsi:type="dcterms:W3CDTF">2020-12-17T13:13:51Z</dcterms:created>
  <dcterms:modified xsi:type="dcterms:W3CDTF">2021-05-04T23:48:36Z</dcterms:modified>
</cp:coreProperties>
</file>