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83821FB0-11A6-493E-9EA7-F0BA60470614}" xr6:coauthVersionLast="46" xr6:coauthVersionMax="46" xr10:uidLastSave="{00000000-0000-0000-0000-000000000000}"/>
  <bookViews>
    <workbookView xWindow="780" yWindow="78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N31" i="1"/>
  <c r="AM31" i="1"/>
  <c r="AI31" i="1"/>
  <c r="AG31" i="1"/>
  <c r="K31" i="1" s="1"/>
  <c r="Y31" i="1"/>
  <c r="X31" i="1"/>
  <c r="W31" i="1"/>
  <c r="P31" i="1"/>
  <c r="BK30" i="1"/>
  <c r="BJ30" i="1"/>
  <c r="BH30" i="1"/>
  <c r="BI30" i="1" s="1"/>
  <c r="BG30" i="1"/>
  <c r="BF30" i="1"/>
  <c r="BE30" i="1"/>
  <c r="BD30" i="1"/>
  <c r="BC30" i="1"/>
  <c r="AZ30" i="1"/>
  <c r="AX30" i="1"/>
  <c r="AS30" i="1"/>
  <c r="AN30" i="1"/>
  <c r="AM30" i="1"/>
  <c r="AI30" i="1"/>
  <c r="AG30" i="1"/>
  <c r="N30" i="1" s="1"/>
  <c r="Y30" i="1"/>
  <c r="X30" i="1"/>
  <c r="W30" i="1"/>
  <c r="P30" i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 s="1"/>
  <c r="Y29" i="1"/>
  <c r="X29" i="1"/>
  <c r="W29" i="1" s="1"/>
  <c r="P29" i="1"/>
  <c r="BK28" i="1"/>
  <c r="BJ28" i="1"/>
  <c r="BH28" i="1"/>
  <c r="BI28" i="1" s="1"/>
  <c r="BG28" i="1"/>
  <c r="BF28" i="1"/>
  <c r="BE28" i="1"/>
  <c r="BD28" i="1"/>
  <c r="BC28" i="1"/>
  <c r="AX28" i="1" s="1"/>
  <c r="AZ28" i="1"/>
  <c r="AS28" i="1"/>
  <c r="AN28" i="1"/>
  <c r="AM28" i="1"/>
  <c r="AI28" i="1"/>
  <c r="AG28" i="1" s="1"/>
  <c r="Y28" i="1"/>
  <c r="X28" i="1"/>
  <c r="W28" i="1" s="1"/>
  <c r="P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N27" i="1"/>
  <c r="AM27" i="1"/>
  <c r="AI27" i="1"/>
  <c r="AG27" i="1" s="1"/>
  <c r="Y27" i="1"/>
  <c r="X27" i="1"/>
  <c r="W27" i="1" s="1"/>
  <c r="P27" i="1"/>
  <c r="BK26" i="1"/>
  <c r="S26" i="1" s="1"/>
  <c r="BJ26" i="1"/>
  <c r="BI26" i="1"/>
  <c r="AU26" i="1" s="1"/>
  <c r="BH26" i="1"/>
  <c r="BG26" i="1"/>
  <c r="BF26" i="1"/>
  <c r="BE26" i="1"/>
  <c r="BD26" i="1"/>
  <c r="BC26" i="1"/>
  <c r="AX26" i="1" s="1"/>
  <c r="AZ26" i="1"/>
  <c r="AS26" i="1"/>
  <c r="AW26" i="1" s="1"/>
  <c r="AN26" i="1"/>
  <c r="AM26" i="1"/>
  <c r="AI26" i="1"/>
  <c r="AG26" i="1" s="1"/>
  <c r="Y26" i="1"/>
  <c r="W26" i="1" s="1"/>
  <c r="X26" i="1"/>
  <c r="P26" i="1"/>
  <c r="BK25" i="1"/>
  <c r="BJ25" i="1"/>
  <c r="BI25" i="1"/>
  <c r="AU25" i="1" s="1"/>
  <c r="AW25" i="1" s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/>
  <c r="K25" i="1" s="1"/>
  <c r="Y25" i="1"/>
  <c r="X25" i="1"/>
  <c r="W25" i="1"/>
  <c r="P25" i="1"/>
  <c r="N25" i="1"/>
  <c r="BK24" i="1"/>
  <c r="BJ24" i="1"/>
  <c r="BI24" i="1"/>
  <c r="AU24" i="1" s="1"/>
  <c r="BH24" i="1"/>
  <c r="BG24" i="1"/>
  <c r="BF24" i="1"/>
  <c r="BE24" i="1"/>
  <c r="BD24" i="1"/>
  <c r="BC24" i="1"/>
  <c r="AX24" i="1" s="1"/>
  <c r="AZ24" i="1"/>
  <c r="AS24" i="1"/>
  <c r="AW24" i="1" s="1"/>
  <c r="AM24" i="1"/>
  <c r="AN24" i="1" s="1"/>
  <c r="AI24" i="1"/>
  <c r="AG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X23" i="1" s="1"/>
  <c r="AZ23" i="1"/>
  <c r="AS23" i="1"/>
  <c r="AM23" i="1"/>
  <c r="AN23" i="1" s="1"/>
  <c r="AI23" i="1"/>
  <c r="AG23" i="1"/>
  <c r="K23" i="1" s="1"/>
  <c r="Y23" i="1"/>
  <c r="X23" i="1"/>
  <c r="W23" i="1"/>
  <c r="P23" i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M22" i="1"/>
  <c r="AN22" i="1" s="1"/>
  <c r="AI22" i="1"/>
  <c r="AG22" i="1"/>
  <c r="N22" i="1" s="1"/>
  <c r="Y22" i="1"/>
  <c r="X22" i="1"/>
  <c r="W22" i="1"/>
  <c r="P22" i="1"/>
  <c r="BK21" i="1"/>
  <c r="BJ21" i="1"/>
  <c r="BH21" i="1"/>
  <c r="BI21" i="1" s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 s="1"/>
  <c r="Y21" i="1"/>
  <c r="X21" i="1"/>
  <c r="W21" i="1" s="1"/>
  <c r="P21" i="1"/>
  <c r="BK20" i="1"/>
  <c r="BJ20" i="1"/>
  <c r="BH20" i="1"/>
  <c r="BI20" i="1" s="1"/>
  <c r="BG20" i="1"/>
  <c r="BF20" i="1"/>
  <c r="BE20" i="1"/>
  <c r="BD20" i="1"/>
  <c r="BC20" i="1"/>
  <c r="AX20" i="1" s="1"/>
  <c r="AZ20" i="1"/>
  <c r="AS20" i="1"/>
  <c r="AN20" i="1"/>
  <c r="AM20" i="1"/>
  <c r="AI20" i="1"/>
  <c r="AH20" i="1"/>
  <c r="AG20" i="1"/>
  <c r="J20" i="1" s="1"/>
  <c r="AV20" i="1" s="1"/>
  <c r="Y20" i="1"/>
  <c r="X20" i="1"/>
  <c r="W20" i="1" s="1"/>
  <c r="P20" i="1"/>
  <c r="N20" i="1"/>
  <c r="K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N19" i="1"/>
  <c r="AM19" i="1"/>
  <c r="AI19" i="1"/>
  <c r="AG19" i="1" s="1"/>
  <c r="Y19" i="1"/>
  <c r="X19" i="1"/>
  <c r="W19" i="1" s="1"/>
  <c r="P19" i="1"/>
  <c r="BK18" i="1"/>
  <c r="S18" i="1" s="1"/>
  <c r="BJ18" i="1"/>
  <c r="BI18" i="1"/>
  <c r="AU18" i="1" s="1"/>
  <c r="BH18" i="1"/>
  <c r="BG18" i="1"/>
  <c r="BF18" i="1"/>
  <c r="BE18" i="1"/>
  <c r="BD18" i="1"/>
  <c r="BC18" i="1"/>
  <c r="AX18" i="1" s="1"/>
  <c r="AZ18" i="1"/>
  <c r="AS18" i="1"/>
  <c r="AW18" i="1" s="1"/>
  <c r="AN18" i="1"/>
  <c r="AM18" i="1"/>
  <c r="AI18" i="1"/>
  <c r="AG18" i="1" s="1"/>
  <c r="Y18" i="1"/>
  <c r="W18" i="1" s="1"/>
  <c r="X18" i="1"/>
  <c r="P18" i="1"/>
  <c r="BK17" i="1"/>
  <c r="BJ17" i="1"/>
  <c r="BI17" i="1"/>
  <c r="AU17" i="1" s="1"/>
  <c r="AW17" i="1" s="1"/>
  <c r="BH17" i="1"/>
  <c r="BG17" i="1"/>
  <c r="BF17" i="1"/>
  <c r="BE17" i="1"/>
  <c r="BD17" i="1"/>
  <c r="BC17" i="1"/>
  <c r="AZ17" i="1"/>
  <c r="AX17" i="1"/>
  <c r="AS17" i="1"/>
  <c r="AM17" i="1"/>
  <c r="AN17" i="1" s="1"/>
  <c r="AI17" i="1"/>
  <c r="AG17" i="1"/>
  <c r="K17" i="1" s="1"/>
  <c r="Y17" i="1"/>
  <c r="X17" i="1"/>
  <c r="W17" i="1"/>
  <c r="P17" i="1"/>
  <c r="N17" i="1"/>
  <c r="I21" i="1" l="1"/>
  <c r="J21" i="1"/>
  <c r="AV21" i="1" s="1"/>
  <c r="AH21" i="1"/>
  <c r="N21" i="1"/>
  <c r="K21" i="1"/>
  <c r="J18" i="1"/>
  <c r="AV18" i="1" s="1"/>
  <c r="AY18" i="1" s="1"/>
  <c r="I18" i="1"/>
  <c r="AH18" i="1"/>
  <c r="N18" i="1"/>
  <c r="K18" i="1"/>
  <c r="S20" i="1"/>
  <c r="AU20" i="1"/>
  <c r="AW21" i="1"/>
  <c r="AH24" i="1"/>
  <c r="J24" i="1"/>
  <c r="AV24" i="1" s="1"/>
  <c r="AY24" i="1" s="1"/>
  <c r="N24" i="1"/>
  <c r="K24" i="1"/>
  <c r="I24" i="1"/>
  <c r="AW28" i="1"/>
  <c r="N19" i="1"/>
  <c r="I19" i="1"/>
  <c r="K19" i="1"/>
  <c r="J19" i="1"/>
  <c r="AV19" i="1" s="1"/>
  <c r="AH19" i="1"/>
  <c r="AW20" i="1"/>
  <c r="AU22" i="1"/>
  <c r="AW22" i="1" s="1"/>
  <c r="S22" i="1"/>
  <c r="AU30" i="1"/>
  <c r="AW30" i="1" s="1"/>
  <c r="S30" i="1"/>
  <c r="S28" i="1"/>
  <c r="AU28" i="1"/>
  <c r="S23" i="1"/>
  <c r="AU23" i="1"/>
  <c r="AW23" i="1" s="1"/>
  <c r="S29" i="1"/>
  <c r="AU29" i="1"/>
  <c r="J26" i="1"/>
  <c r="AV26" i="1" s="1"/>
  <c r="AY26" i="1" s="1"/>
  <c r="I26" i="1"/>
  <c r="AH26" i="1"/>
  <c r="N26" i="1"/>
  <c r="K26" i="1"/>
  <c r="S31" i="1"/>
  <c r="AU31" i="1"/>
  <c r="AW31" i="1" s="1"/>
  <c r="S21" i="1"/>
  <c r="AU21" i="1"/>
  <c r="AW27" i="1"/>
  <c r="AU19" i="1"/>
  <c r="AW19" i="1" s="1"/>
  <c r="S19" i="1"/>
  <c r="AY20" i="1"/>
  <c r="N27" i="1"/>
  <c r="I27" i="1"/>
  <c r="AH27" i="1"/>
  <c r="K27" i="1"/>
  <c r="J27" i="1"/>
  <c r="AV27" i="1" s="1"/>
  <c r="AY27" i="1" s="1"/>
  <c r="AU27" i="1"/>
  <c r="S27" i="1"/>
  <c r="AW29" i="1"/>
  <c r="T18" i="1"/>
  <c r="U18" i="1" s="1"/>
  <c r="K28" i="1"/>
  <c r="J28" i="1"/>
  <c r="AV28" i="1" s="1"/>
  <c r="AY28" i="1" s="1"/>
  <c r="I28" i="1"/>
  <c r="AH28" i="1"/>
  <c r="N28" i="1"/>
  <c r="I29" i="1"/>
  <c r="J29" i="1"/>
  <c r="AV29" i="1" s="1"/>
  <c r="AY29" i="1" s="1"/>
  <c r="AH29" i="1"/>
  <c r="N29" i="1"/>
  <c r="K29" i="1"/>
  <c r="AH17" i="1"/>
  <c r="I22" i="1"/>
  <c r="N23" i="1"/>
  <c r="S24" i="1"/>
  <c r="AH25" i="1"/>
  <c r="I30" i="1"/>
  <c r="N31" i="1"/>
  <c r="I17" i="1"/>
  <c r="J22" i="1"/>
  <c r="AV22" i="1" s="1"/>
  <c r="I25" i="1"/>
  <c r="J30" i="1"/>
  <c r="AV30" i="1" s="1"/>
  <c r="AY30" i="1" s="1"/>
  <c r="J17" i="1"/>
  <c r="AV17" i="1" s="1"/>
  <c r="AY17" i="1" s="1"/>
  <c r="I20" i="1"/>
  <c r="K22" i="1"/>
  <c r="AH23" i="1"/>
  <c r="J25" i="1"/>
  <c r="AV25" i="1" s="1"/>
  <c r="AY25" i="1" s="1"/>
  <c r="K30" i="1"/>
  <c r="AH31" i="1"/>
  <c r="S17" i="1"/>
  <c r="I23" i="1"/>
  <c r="S25" i="1"/>
  <c r="I31" i="1"/>
  <c r="AH22" i="1"/>
  <c r="J23" i="1"/>
  <c r="AV23" i="1" s="1"/>
  <c r="AY23" i="1" s="1"/>
  <c r="J31" i="1"/>
  <c r="AV31" i="1" s="1"/>
  <c r="AH30" i="1"/>
  <c r="T23" i="1" l="1"/>
  <c r="U23" i="1" s="1"/>
  <c r="AA19" i="1"/>
  <c r="Q18" i="1"/>
  <c r="O18" i="1" s="1"/>
  <c r="R18" i="1" s="1"/>
  <c r="L18" i="1" s="1"/>
  <c r="M18" i="1" s="1"/>
  <c r="AA18" i="1"/>
  <c r="AA17" i="1"/>
  <c r="Q17" i="1"/>
  <c r="O17" i="1" s="1"/>
  <c r="R17" i="1" s="1"/>
  <c r="L17" i="1" s="1"/>
  <c r="M17" i="1" s="1"/>
  <c r="AA26" i="1"/>
  <c r="AA31" i="1"/>
  <c r="AA30" i="1"/>
  <c r="T21" i="1"/>
  <c r="U21" i="1" s="1"/>
  <c r="T22" i="1"/>
  <c r="U22" i="1" s="1"/>
  <c r="T25" i="1"/>
  <c r="U25" i="1" s="1"/>
  <c r="AA27" i="1"/>
  <c r="AA23" i="1"/>
  <c r="Q23" i="1"/>
  <c r="O23" i="1" s="1"/>
  <c r="R23" i="1" s="1"/>
  <c r="L23" i="1" s="1"/>
  <c r="M23" i="1" s="1"/>
  <c r="T24" i="1"/>
  <c r="U24" i="1" s="1"/>
  <c r="Q24" i="1" s="1"/>
  <c r="O24" i="1" s="1"/>
  <c r="R24" i="1" s="1"/>
  <c r="L24" i="1" s="1"/>
  <c r="M24" i="1" s="1"/>
  <c r="AA29" i="1"/>
  <c r="T31" i="1"/>
  <c r="U31" i="1" s="1"/>
  <c r="T28" i="1"/>
  <c r="U28" i="1" s="1"/>
  <c r="T26" i="1"/>
  <c r="U26" i="1" s="1"/>
  <c r="Q26" i="1" s="1"/>
  <c r="O26" i="1" s="1"/>
  <c r="R26" i="1" s="1"/>
  <c r="L26" i="1" s="1"/>
  <c r="M26" i="1" s="1"/>
  <c r="T17" i="1"/>
  <c r="U17" i="1" s="1"/>
  <c r="T27" i="1"/>
  <c r="U27" i="1" s="1"/>
  <c r="Q27" i="1" s="1"/>
  <c r="O27" i="1" s="1"/>
  <c r="R27" i="1" s="1"/>
  <c r="L27" i="1" s="1"/>
  <c r="M27" i="1" s="1"/>
  <c r="T29" i="1"/>
  <c r="U29" i="1" s="1"/>
  <c r="T20" i="1"/>
  <c r="U20" i="1" s="1"/>
  <c r="AA20" i="1"/>
  <c r="AA25" i="1"/>
  <c r="Q25" i="1"/>
  <c r="O25" i="1" s="1"/>
  <c r="R25" i="1" s="1"/>
  <c r="L25" i="1" s="1"/>
  <c r="M25" i="1" s="1"/>
  <c r="AA22" i="1"/>
  <c r="Q22" i="1"/>
  <c r="O22" i="1" s="1"/>
  <c r="R22" i="1" s="1"/>
  <c r="L22" i="1" s="1"/>
  <c r="M22" i="1" s="1"/>
  <c r="T19" i="1"/>
  <c r="U19" i="1" s="1"/>
  <c r="Q19" i="1" s="1"/>
  <c r="O19" i="1" s="1"/>
  <c r="R19" i="1" s="1"/>
  <c r="L19" i="1" s="1"/>
  <c r="M19" i="1" s="1"/>
  <c r="T30" i="1"/>
  <c r="U30" i="1" s="1"/>
  <c r="Q30" i="1" s="1"/>
  <c r="O30" i="1" s="1"/>
  <c r="R30" i="1" s="1"/>
  <c r="L30" i="1" s="1"/>
  <c r="M30" i="1" s="1"/>
  <c r="AA24" i="1"/>
  <c r="AY21" i="1"/>
  <c r="AB18" i="1"/>
  <c r="V18" i="1"/>
  <c r="Z18" i="1" s="1"/>
  <c r="AC18" i="1"/>
  <c r="AY31" i="1"/>
  <c r="AY22" i="1"/>
  <c r="AA28" i="1"/>
  <c r="AY19" i="1"/>
  <c r="AA21" i="1"/>
  <c r="AC28" i="1" l="1"/>
  <c r="V28" i="1"/>
  <c r="Z28" i="1" s="1"/>
  <c r="AB28" i="1"/>
  <c r="AC20" i="1"/>
  <c r="V20" i="1"/>
  <c r="Z20" i="1" s="1"/>
  <c r="AB20" i="1"/>
  <c r="V29" i="1"/>
  <c r="Z29" i="1" s="1"/>
  <c r="AC29" i="1"/>
  <c r="AD29" i="1" s="1"/>
  <c r="AB29" i="1"/>
  <c r="V27" i="1"/>
  <c r="Z27" i="1" s="1"/>
  <c r="AC27" i="1"/>
  <c r="AD27" i="1" s="1"/>
  <c r="AB27" i="1"/>
  <c r="AB31" i="1"/>
  <c r="AC31" i="1"/>
  <c r="AD31" i="1" s="1"/>
  <c r="V31" i="1"/>
  <c r="Z31" i="1" s="1"/>
  <c r="Q31" i="1"/>
  <c r="O31" i="1" s="1"/>
  <c r="R31" i="1" s="1"/>
  <c r="L31" i="1" s="1"/>
  <c r="M31" i="1" s="1"/>
  <c r="Q28" i="1"/>
  <c r="O28" i="1" s="1"/>
  <c r="R28" i="1" s="1"/>
  <c r="L28" i="1" s="1"/>
  <c r="M28" i="1" s="1"/>
  <c r="V30" i="1"/>
  <c r="Z30" i="1" s="1"/>
  <c r="AC30" i="1"/>
  <c r="AD30" i="1" s="1"/>
  <c r="AB30" i="1"/>
  <c r="Q20" i="1"/>
  <c r="O20" i="1" s="1"/>
  <c r="R20" i="1" s="1"/>
  <c r="L20" i="1" s="1"/>
  <c r="M20" i="1" s="1"/>
  <c r="Q29" i="1"/>
  <c r="O29" i="1" s="1"/>
  <c r="R29" i="1" s="1"/>
  <c r="L29" i="1" s="1"/>
  <c r="M29" i="1" s="1"/>
  <c r="AC25" i="1"/>
  <c r="AD25" i="1" s="1"/>
  <c r="AB25" i="1"/>
  <c r="V25" i="1"/>
  <c r="Z25" i="1" s="1"/>
  <c r="AC17" i="1"/>
  <c r="AB17" i="1"/>
  <c r="V17" i="1"/>
  <c r="Z17" i="1" s="1"/>
  <c r="V22" i="1"/>
  <c r="Z22" i="1" s="1"/>
  <c r="AC22" i="1"/>
  <c r="AB22" i="1"/>
  <c r="V21" i="1"/>
  <c r="Z21" i="1" s="1"/>
  <c r="AC21" i="1"/>
  <c r="AD21" i="1" s="1"/>
  <c r="AB21" i="1"/>
  <c r="Q21" i="1"/>
  <c r="O21" i="1" s="1"/>
  <c r="R21" i="1" s="1"/>
  <c r="L21" i="1" s="1"/>
  <c r="M21" i="1" s="1"/>
  <c r="V24" i="1"/>
  <c r="Z24" i="1" s="1"/>
  <c r="AC24" i="1"/>
  <c r="AB24" i="1"/>
  <c r="AD18" i="1"/>
  <c r="V19" i="1"/>
  <c r="Z19" i="1" s="1"/>
  <c r="AC19" i="1"/>
  <c r="AD19" i="1" s="1"/>
  <c r="AB19" i="1"/>
  <c r="AB26" i="1"/>
  <c r="V26" i="1"/>
  <c r="Z26" i="1" s="1"/>
  <c r="AC26" i="1"/>
  <c r="AC23" i="1"/>
  <c r="AD23" i="1" s="1"/>
  <c r="V23" i="1"/>
  <c r="Z23" i="1" s="1"/>
  <c r="AB23" i="1"/>
  <c r="AD26" i="1" l="1"/>
  <c r="AD24" i="1"/>
  <c r="AD22" i="1"/>
  <c r="AD20" i="1"/>
  <c r="AD17" i="1"/>
  <c r="AD28" i="1"/>
</calcChain>
</file>

<file path=xl/sharedStrings.xml><?xml version="1.0" encoding="utf-8"?>
<sst xmlns="http://schemas.openxmlformats.org/spreadsheetml/2006/main" count="693" uniqueCount="352">
  <si>
    <t>File opened</t>
  </si>
  <si>
    <t>2020-12-18 14:59:54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</si>
  <si>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</si>
  <si>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</si>
  <si>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</si>
  <si>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</si>
  <si>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</si>
  <si>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</si>
  <si>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</si>
  <si>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</si>
  <si>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</si>
  <si>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</si>
  <si>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</si>
  <si>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{"h2oaspan2b": "0.070146", "co2bspanconc2": "299.2", "ssa_ref": "35809.5", "co2aspan2": "-0.0279682", "h2obspan2b": "0.0705964", "flowazero": "0.29042", "h2obspanconc2": "0", "oxygen": "21", "tazero": "0.0863571", "h2oaspanconc1": "12.28", "co2bzero": "0.964262", "ssb_ref": "37377.7", "co2aspanconc2": "299.2", "h2oaspan2": "0", "h2oaspanconc2": "0", "tbzero": "0.134552", "co2azero": "0.965182", "co2aspan1": "1.00054", "co2bspanconc1": "2500", "co2aspan2a": "0.308883", "h2obspan1": "0.99587", "h2obzero": "1.1444", "h2obspanconc1": "12.28", "chamberpressurezero": "2.68126", "co2aspanconc1": "2500", "h2oazero": "1.13424", "co2aspan2b": "0.306383", "co2bspan2a": "0.310949", "h2obspan2": "0", "flowmeterzero": "1.00299", "co2bspan2b": "0.308367", "flowbzero": "0.29097", "co2bspan1": "1.00108", "co2bspan2": "-0.0301809", "h2oaspan1": "1.00771", "h2oaspan2a": "0.0696095", "h2obspan2a": "0.0708892"}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</si>
  <si>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</si>
  <si>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</si>
  <si>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</si>
  <si>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</si>
  <si>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</si>
  <si>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</si>
  <si>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</si>
  <si>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</si>
  <si>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</si>
  <si>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14:59:54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</si>
  <si>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</si>
  <si>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</si>
  <si>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</si>
  <si>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</si>
  <si>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</si>
  <si>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</si>
  <si>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</si>
  <si>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</si>
  <si>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</si>
  <si>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</si>
  <si>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</si>
  <si>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</si>
  <si>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</si>
  <si>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</si>
  <si>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</si>
  <si>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</si>
  <si>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</si>
  <si>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</si>
  <si>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</si>
  <si>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</si>
  <si>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</si>
  <si>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</si>
  <si>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</si>
  <si>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</si>
  <si>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</si>
  <si>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</si>
  <si>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</si>
  <si>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</si>
  <si>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</si>
  <si>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</si>
  <si>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</si>
  <si>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</si>
  <si>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</si>
  <si>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</si>
  <si>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</si>
  <si>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</si>
  <si>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</si>
  <si>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</si>
  <si>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</si>
  <si>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</si>
  <si>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</si>
  <si>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</si>
  <si>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</si>
  <si>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</si>
  <si>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</si>
  <si>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</si>
  <si>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</si>
  <si>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</si>
  <si>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</si>
  <si>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</si>
  <si>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</si>
  <si>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</si>
  <si>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</si>
  <si>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3.18424 68.5063 372.908 628.437 891.362 1107.36 1304.37 1487.42</t>
  </si>
  <si>
    <t>Fs_true</t>
  </si>
  <si>
    <t>0.322834 100.449 403.65 601.276 803.112 1000.97 1201.18 1400.71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</si>
  <si>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</si>
  <si>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</si>
  <si>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</si>
  <si>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</si>
  <si>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</si>
  <si>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</si>
  <si>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</si>
  <si>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</si>
  <si>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</si>
  <si>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</si>
  <si>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</si>
  <si>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</si>
  <si>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</si>
  <si>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</si>
  <si>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</si>
  <si>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</si>
  <si>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</si>
  <si>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</si>
  <si>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</si>
  <si>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</si>
  <si>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</si>
  <si>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</si>
  <si>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</si>
  <si>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</si>
  <si>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</si>
  <si>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</si>
  <si>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</si>
  <si>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</si>
  <si>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</si>
  <si>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</si>
  <si>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</si>
  <si>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</si>
  <si>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</si>
  <si>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</si>
  <si>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</si>
  <si>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</si>
  <si>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</si>
  <si>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</si>
  <si>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</si>
  <si>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</si>
  <si>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</si>
  <si>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</si>
  <si>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</si>
  <si>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</si>
  <si>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</si>
  <si>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</si>
  <si>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</si>
  <si>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</si>
  <si>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</si>
  <si>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</si>
  <si>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</si>
  <si>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</si>
  <si>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</si>
  <si>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</si>
  <si>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</si>
  <si>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</si>
  <si>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</si>
  <si>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</si>
  <si>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</si>
  <si>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</si>
  <si>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</si>
  <si>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</si>
  <si>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</si>
  <si>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</si>
  <si>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</si>
  <si>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</si>
  <si>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</si>
  <si>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</si>
  <si>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</si>
  <si>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</si>
  <si>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</si>
  <si>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</si>
  <si>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</si>
  <si>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</si>
  <si>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</si>
  <si>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</si>
  <si>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</si>
  <si>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</si>
  <si>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</si>
  <si>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</si>
  <si>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</si>
  <si>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</si>
  <si>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</si>
  <si>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</si>
  <si>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</si>
  <si>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</si>
  <si>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</si>
  <si>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</si>
  <si>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</si>
  <si>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</si>
  <si>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</si>
  <si>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</si>
  <si>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</si>
  <si>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</si>
  <si>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</si>
  <si>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</si>
  <si>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</si>
  <si>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</si>
  <si>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</si>
  <si>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</si>
  <si>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</si>
  <si>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</si>
  <si>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</si>
  <si>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</si>
  <si>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</si>
  <si>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</si>
  <si>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</si>
  <si>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</si>
  <si>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</si>
  <si>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</si>
  <si>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</si>
  <si>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</si>
  <si>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</si>
  <si>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</si>
  <si>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</si>
  <si>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</si>
  <si>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</si>
  <si>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</si>
  <si>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</si>
  <si>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</si>
  <si>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</si>
  <si>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</si>
  <si>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</si>
  <si>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</si>
  <si>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</si>
  <si>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</si>
  <si>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</si>
  <si>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</si>
  <si>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</si>
  <si>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</si>
  <si>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</si>
  <si>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</si>
  <si>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</si>
  <si>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</si>
  <si>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</si>
  <si>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</si>
  <si>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</si>
  <si>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</si>
  <si>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</si>
  <si>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</si>
  <si>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</si>
  <si>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</si>
  <si>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</si>
  <si>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</si>
  <si>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</si>
  <si>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</si>
  <si>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</si>
  <si>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</si>
  <si>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</si>
  <si>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</si>
  <si>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</si>
  <si>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</si>
  <si>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</si>
  <si>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</si>
  <si>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</si>
  <si>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</si>
  <si>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</si>
  <si>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</si>
  <si>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</si>
  <si>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</si>
  <si>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</si>
  <si>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</si>
  <si>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</si>
  <si>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</si>
  <si>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</si>
  <si>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</si>
  <si>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</si>
  <si>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</si>
  <si>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</si>
  <si>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</si>
  <si>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</si>
  <si>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</si>
  <si>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</si>
  <si>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</si>
  <si>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</si>
  <si>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</si>
  <si>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</si>
  <si>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</si>
  <si>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</si>
  <si>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</si>
  <si>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</si>
  <si>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</si>
  <si>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</si>
  <si>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</si>
  <si>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</si>
  <si>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</si>
  <si>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</si>
  <si>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</si>
  <si>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</si>
  <si>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</si>
  <si>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</si>
  <si>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</si>
  <si>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</si>
  <si>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</si>
  <si>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</si>
  <si>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</si>
  <si>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</si>
  <si>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</si>
  <si>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</si>
  <si>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</si>
  <si>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</si>
  <si>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</si>
  <si>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</si>
  <si>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20201218 15:02:08</t>
  </si>
  <si>
    <t>15:02:08</t>
  </si>
  <si>
    <t>1149</t>
  </si>
  <si>
    <t>_1</t>
  </si>
  <si>
    <t>RECT-4143-20200907-06_33_50</t>
  </si>
  <si>
    <t>RECT-8739-20201218-15_02_11</t>
  </si>
  <si>
    <t>DARK-8740-20201218-15_02_13</t>
  </si>
  <si>
    <t>0: Broadleaf</t>
  </si>
  <si>
    <t>15:01:29</t>
  </si>
  <si>
    <t>1/3</t>
  </si>
  <si>
    <t>20201218 15:03:10</t>
  </si>
  <si>
    <t>15:03:10</t>
  </si>
  <si>
    <t>RECT-8741-20201218-15_03_13</t>
  </si>
  <si>
    <t>DARK-8742-20201218-15_03_16</t>
  </si>
  <si>
    <t>3/3</t>
  </si>
  <si>
    <t>20201218 15:04:10</t>
  </si>
  <si>
    <t>15:04:10</t>
  </si>
  <si>
    <t>RECT-8743-20201218-15_04_14</t>
  </si>
  <si>
    <t>DARK-8744-20201218-15_04_16</t>
  </si>
  <si>
    <t>20201218 15:05:32</t>
  </si>
  <si>
    <t>15:05:32</t>
  </si>
  <si>
    <t>RECT-8745-20201218-15_05_35</t>
  </si>
  <si>
    <t>DARK-8746-20201218-15_05_37</t>
  </si>
  <si>
    <t>20201218 15:07:32</t>
  </si>
  <si>
    <t>15:07:32</t>
  </si>
  <si>
    <t>RECT-8747-20201218-15_07_36</t>
  </si>
  <si>
    <t>DARK-8748-20201218-15_07_38</t>
  </si>
  <si>
    <t>20201218 15:08:56</t>
  </si>
  <si>
    <t>15:08:56</t>
  </si>
  <si>
    <t>RECT-8749-20201218-15_08_59</t>
  </si>
  <si>
    <t>DARK-8750-20201218-15_09_01</t>
  </si>
  <si>
    <t>20201218 15:10:10</t>
  </si>
  <si>
    <t>15:10:10</t>
  </si>
  <si>
    <t>RECT-8751-20201218-15_10_13</t>
  </si>
  <si>
    <t>DARK-8752-20201218-15_10_15</t>
  </si>
  <si>
    <t>20201218 15:11:48</t>
  </si>
  <si>
    <t>15:11:48</t>
  </si>
  <si>
    <t>RECT-8753-20201218-15_11_51</t>
  </si>
  <si>
    <t>DARK-8754-20201218-15_11_53</t>
  </si>
  <si>
    <t>15:12:08</t>
  </si>
  <si>
    <t>20201218 15:13:20</t>
  </si>
  <si>
    <t>15:13:20</t>
  </si>
  <si>
    <t>RECT-8755-20201218-15_13_23</t>
  </si>
  <si>
    <t>DARK-8756-20201218-15_13_25</t>
  </si>
  <si>
    <t>20201218 15:14:28</t>
  </si>
  <si>
    <t>15:14:28</t>
  </si>
  <si>
    <t>RECT-8757-20201218-15_14_31</t>
  </si>
  <si>
    <t>DARK-8758-20201218-15_14_33</t>
  </si>
  <si>
    <t>20201218 15:15:35</t>
  </si>
  <si>
    <t>15:15:35</t>
  </si>
  <si>
    <t>RECT-8759-20201218-15_15_38</t>
  </si>
  <si>
    <t>DARK-8760-20201218-15_15_40</t>
  </si>
  <si>
    <t>20201218 15:17:35</t>
  </si>
  <si>
    <t>15:17:35</t>
  </si>
  <si>
    <t>RECT-8761-20201218-15_17_39</t>
  </si>
  <si>
    <t>DARK-8762-20201218-15_17_41</t>
  </si>
  <si>
    <t>20201218 15:19:36</t>
  </si>
  <si>
    <t>15:19:36</t>
  </si>
  <si>
    <t>RECT-8763-20201218-15_19_39</t>
  </si>
  <si>
    <t>DARK-8764-20201218-15_19_41</t>
  </si>
  <si>
    <t>20201218 15:21:36</t>
  </si>
  <si>
    <t>15:21:36</t>
  </si>
  <si>
    <t>RECT-8765-20201218-15_21_40</t>
  </si>
  <si>
    <t>DARK-8766-20201218-15_21_42</t>
  </si>
  <si>
    <t>20201218 15:23:37</t>
  </si>
  <si>
    <t>15:23:37</t>
  </si>
  <si>
    <t>RECT-8767-20201218-15_23_40</t>
  </si>
  <si>
    <t>DARK-8768-20201218-15_23_42</t>
  </si>
  <si>
    <t>15:22:51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</si>
</sst>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1608332528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1608332520</v>
      </c>
      <c r="I17">
        <f t="shared" ref="I17:I31" si="0">BW17*AG17*(BS17-BT17)/(100*BL17*(1000-AG17*BS17))</f>
        <v>5.0990300067501617E-4</v>
      </c>
      <c r="J17">
        <f t="shared" ref="J17:J31" si="1">BW17*AG17*(BR17-BQ17*(1000-AG17*BT17)/(1000-AG17*BS17))/(100*BL17)</f>
        <v>-0.93141601322599632</v>
      </c>
      <c r="K17">
        <f t="shared" ref="K17:K31" si="2">BQ17 - IF(AG17&gt;1, J17*BL17*100/(AI17*CE17), 0)</f>
        <v>406.95222580645202</v>
      </c>
      <c r="L17">
        <f t="shared" ref="L17:L31" si="3">((R17-I17/2)*K17-J17)/(R17+I17/2)</f>
        <v>472.14087094254762</v>
      </c>
      <c r="M17">
        <f t="shared" ref="M17:M31" si="4">L17*(BX17+BY17)/1000</f>
        <v>48.459847046728271</v>
      </c>
      <c r="N17">
        <f t="shared" ref="N17:N31" si="5">(BQ17 - IF(AG17&gt;1, J17*BL17*100/(AI17*CE17), 0))*(BX17+BY17)/1000</f>
        <v>41.768980047283421</v>
      </c>
      <c r="O17">
        <f t="shared" ref="O17:O31" si="6">2/((1/Q17-1/P17)+SIGN(Q17)*SQRT((1/Q17-1/P17)*(1/Q17-1/P17) + 4*BM17/((BM17+1)*(BM17+1))*(2*1/Q17*1/P17-1/P17*1/P17)))</f>
        <v>1.7408160271846457E-2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2.9738466519397209</v>
      </c>
      <c r="Q17">
        <f t="shared" ref="Q17:Q31" si="8">I17*(1000-(1000*0.61365*EXP(17.502*U17/(240.97+U17))/(BX17+BY17)+BS17)/2)/(1000*0.61365*EXP(17.502*U17/(240.97+U17))/(BX17+BY17)-BS17)</f>
        <v>1.7351745574589461E-2</v>
      </c>
      <c r="R17">
        <f t="shared" ref="R17:R31" si="9">1/((BM17+1)/(O17/1.6)+1/(P17/1.37)) + BM17/((BM17+1)/(O17/1.6) + BM17/(P17/1.37))</f>
        <v>1.0849894299795168E-2</v>
      </c>
      <c r="S17">
        <f t="shared" ref="S17:S31" si="10">(BI17*BK17)</f>
        <v>231.28645354831849</v>
      </c>
      <c r="T17">
        <f t="shared" ref="T17:T31" si="11">(BZ17+(S17+2*0.95*0.0000000567*(((BZ17+$B$7)+273)^4-(BZ17+273)^4)-44100*I17)/(1.84*29.3*P17+8*0.95*0.0000000567*(BZ17+273)^3))</f>
        <v>29.218696900843696</v>
      </c>
      <c r="U17">
        <f t="shared" ref="U17:U31" si="12">($C$7*CA17+$D$7*CB17+$E$7*T17)</f>
        <v>28.481677419354799</v>
      </c>
      <c r="V17">
        <f t="shared" ref="V17:V31" si="13">0.61365*EXP(17.502*U17/(240.97+U17))</f>
        <v>3.9027136055586586</v>
      </c>
      <c r="W17">
        <f t="shared" ref="W17:W31" si="14">(X17/Y17*100)</f>
        <v>25.236198994475473</v>
      </c>
      <c r="X17">
        <f t="shared" ref="X17:X31" si="15">BS17*(BX17+BY17)/1000</f>
        <v>0.95796904682933737</v>
      </c>
      <c r="Y17">
        <f t="shared" ref="Y17:Y31" si="16">0.61365*EXP(17.502*BZ17/(240.97+BZ17))</f>
        <v>3.7960116221902083</v>
      </c>
      <c r="Z17">
        <f t="shared" ref="Z17:Z31" si="17">(V17-BS17*(BX17+BY17)/1000)</f>
        <v>2.9447445587293215</v>
      </c>
      <c r="AA17">
        <f t="shared" ref="AA17:AA31" si="18">(-I17*44100)</f>
        <v>-22.486722329768213</v>
      </c>
      <c r="AB17">
        <f t="shared" ref="AB17:AB31" si="19">2*29.3*P17*0.92*(BZ17-U17)</f>
        <v>-76.376213176911719</v>
      </c>
      <c r="AC17">
        <f t="shared" ref="AC17:AC31" si="20">2*0.95*0.0000000567*(((BZ17+$B$7)+273)^4-(U17+273)^4)</f>
        <v>-5.6118238384093191</v>
      </c>
      <c r="AD17">
        <f t="shared" ref="AD17:AD31" si="21">S17+AC17+AA17+AB17</f>
        <v>126.81169420322924</v>
      </c>
      <c r="AE17">
        <v>12</v>
      </c>
      <c r="AF17">
        <v>2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54042.795651956898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845.66049999999996</v>
      </c>
      <c r="AR17">
        <v>916.8</v>
      </c>
      <c r="AS17">
        <f t="shared" ref="AS17:AS31" si="27">1-AQ17/AR17</f>
        <v>7.7595440663176252E-2</v>
      </c>
      <c r="AT17">
        <v>0.5</v>
      </c>
      <c r="AU17">
        <f t="shared" ref="AU17:AU31" si="28">BI17</f>
        <v>1180.1616491344278</v>
      </c>
      <c r="AV17">
        <f t="shared" ref="AV17:AV31" si="29">J17</f>
        <v>-0.93141601322599632</v>
      </c>
      <c r="AW17">
        <f t="shared" ref="AW17:AW31" si="30">AS17*AT17*AU17</f>
        <v>45.787581609183363</v>
      </c>
      <c r="AX17">
        <f t="shared" ref="AX17:AX31" si="31">BC17/AR17</f>
        <v>0.35786431064572416</v>
      </c>
      <c r="AY17">
        <f t="shared" ref="AY17:AY31" si="32">(AV17-AO17)/AU17</f>
        <v>-2.9967804297755847E-4</v>
      </c>
      <c r="AZ17">
        <f t="shared" ref="AZ17:AZ31" si="33">(AL17-AR17)/AR17</f>
        <v>2.5581151832460733</v>
      </c>
      <c r="BA17" t="s">
        <v>289</v>
      </c>
      <c r="BB17">
        <v>588.71</v>
      </c>
      <c r="BC17">
        <f t="shared" ref="BC17:BC31" si="34">AR17-BB17</f>
        <v>328.08999999999992</v>
      </c>
      <c r="BD17">
        <f t="shared" ref="BD17:BD31" si="35">(AR17-AQ17)/(AR17-BB17)</f>
        <v>0.21682922368862206</v>
      </c>
      <c r="BE17">
        <f t="shared" ref="BE17:BE31" si="36">(AL17-AR17)/(AL17-BB17)</f>
        <v>0.87727475059569004</v>
      </c>
      <c r="BF17">
        <f t="shared" ref="BF17:BF31" si="37">(AR17-AQ17)/(AR17-AK17)</f>
        <v>0.35335988843038346</v>
      </c>
      <c r="BG17">
        <f t="shared" ref="BG17:BG31" si="38">(AL17-AR17)/(AL17-AK17)</f>
        <v>0.92094446176263756</v>
      </c>
      <c r="BH17">
        <f t="shared" ref="BH17:BH31" si="39">$B$11*CF17+$C$11*CG17+$F$11*CH17*(1-CK17)</f>
        <v>1399.97225806452</v>
      </c>
      <c r="BI17">
        <f t="shared" ref="BI17:BI31" si="40">BH17*BJ17</f>
        <v>1180.1616491344278</v>
      </c>
      <c r="BJ17">
        <f t="shared" ref="BJ17:BJ31" si="41">($B$11*$D$9+$C$11*$D$9+$F$11*((CU17+CM17)/MAX(CU17+CM17+CV17, 0.1)*$I$9+CV17/MAX(CU17+CM17+CV17, 0.1)*$J$9))/($B$11+$C$11+$F$11)</f>
        <v>0.84298931092107265</v>
      </c>
      <c r="BK17">
        <f t="shared" ref="BK17:BK31" si="42">($B$11*$K$9+$C$11*$K$9+$F$11*((CU17+CM17)/MAX(CU17+CM17+CV17, 0.1)*$P$9+CV17/MAX(CU17+CM17+CV17, 0.1)*$Q$9))/($B$11+$C$11+$F$11)</f>
        <v>0.19597862184214523</v>
      </c>
      <c r="BL17">
        <v>6</v>
      </c>
      <c r="BM17">
        <v>0.5</v>
      </c>
      <c r="BN17" t="s">
        <v>290</v>
      </c>
      <c r="BO17">
        <v>2</v>
      </c>
      <c r="BP17">
        <v>1608332520</v>
      </c>
      <c r="BQ17">
        <v>406.95222580645202</v>
      </c>
      <c r="BR17">
        <v>406.08354838709698</v>
      </c>
      <c r="BS17">
        <v>9.3334248387096803</v>
      </c>
      <c r="BT17">
        <v>8.7272622580645205</v>
      </c>
      <c r="BU17">
        <v>403.81661290322597</v>
      </c>
      <c r="BV17">
        <v>9.3662799999999997</v>
      </c>
      <c r="BW17">
        <v>500.00829032258099</v>
      </c>
      <c r="BX17">
        <v>102.53854838709699</v>
      </c>
      <c r="BY17">
        <v>9.99860612903226E-2</v>
      </c>
      <c r="BZ17">
        <v>28.0052967741935</v>
      </c>
      <c r="CA17">
        <v>28.481677419354799</v>
      </c>
      <c r="CB17">
        <v>999.9</v>
      </c>
      <c r="CC17">
        <v>0</v>
      </c>
      <c r="CD17">
        <v>0</v>
      </c>
      <c r="CE17">
        <v>10000.8477419355</v>
      </c>
      <c r="CF17">
        <v>0</v>
      </c>
      <c r="CG17">
        <v>383.57741935483898</v>
      </c>
      <c r="CH17">
        <v>1399.97225806452</v>
      </c>
      <c r="CI17">
        <v>0.89999922580645197</v>
      </c>
      <c r="CJ17">
        <v>0.10000065483871</v>
      </c>
      <c r="CK17">
        <v>0</v>
      </c>
      <c r="CL17">
        <v>845.86387096774195</v>
      </c>
      <c r="CM17">
        <v>4.9997499999999997</v>
      </c>
      <c r="CN17">
        <v>11607.625806451601</v>
      </c>
      <c r="CO17">
        <v>12177.8129032258</v>
      </c>
      <c r="CP17">
        <v>47.981580645161301</v>
      </c>
      <c r="CQ17">
        <v>50.203258064516099</v>
      </c>
      <c r="CR17">
        <v>49.133000000000003</v>
      </c>
      <c r="CS17">
        <v>49.433064516129001</v>
      </c>
      <c r="CT17">
        <v>49.137064516129001</v>
      </c>
      <c r="CU17">
        <v>1255.4738709677399</v>
      </c>
      <c r="CV17">
        <v>139.498387096774</v>
      </c>
      <c r="CW17">
        <v>0</v>
      </c>
      <c r="CX17">
        <v>2339</v>
      </c>
      <c r="CY17">
        <v>0</v>
      </c>
      <c r="CZ17">
        <v>845.66049999999996</v>
      </c>
      <c r="DA17">
        <v>-21.584444467639301</v>
      </c>
      <c r="DB17">
        <v>-295.77435916043402</v>
      </c>
      <c r="DC17">
        <v>11605.092307692301</v>
      </c>
      <c r="DD17">
        <v>15</v>
      </c>
      <c r="DE17">
        <v>1608332489.5</v>
      </c>
      <c r="DF17" t="s">
        <v>291</v>
      </c>
      <c r="DG17">
        <v>1608332489.5</v>
      </c>
      <c r="DH17">
        <v>1608332483</v>
      </c>
      <c r="DI17">
        <v>18</v>
      </c>
      <c r="DJ17">
        <v>2.5999999999999999E-2</v>
      </c>
      <c r="DK17">
        <v>-3.3000000000000002E-2</v>
      </c>
      <c r="DL17">
        <v>3.1360000000000001</v>
      </c>
      <c r="DM17">
        <v>-3.3000000000000002E-2</v>
      </c>
      <c r="DN17">
        <v>419</v>
      </c>
      <c r="DO17">
        <v>9</v>
      </c>
      <c r="DP17">
        <v>0.28000000000000003</v>
      </c>
      <c r="DQ17">
        <v>0.1</v>
      </c>
      <c r="DR17">
        <v>-1.1044115033253801</v>
      </c>
      <c r="DS17">
        <v>16.3433635361638</v>
      </c>
      <c r="DT17">
        <v>1.1875153854262801</v>
      </c>
      <c r="DU17">
        <v>0</v>
      </c>
      <c r="DV17">
        <v>1.01124107096774</v>
      </c>
      <c r="DW17">
        <v>-19.173121064516099</v>
      </c>
      <c r="DX17">
        <v>1.44182954203809</v>
      </c>
      <c r="DY17">
        <v>0</v>
      </c>
      <c r="DZ17">
        <v>0.60694880645161298</v>
      </c>
      <c r="EA17">
        <v>-8.9967580645161097E-2</v>
      </c>
      <c r="EB17">
        <v>6.7278706952178602E-3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3.1349999999999998</v>
      </c>
      <c r="EJ17">
        <v>-3.2800000000000003E-2</v>
      </c>
      <c r="EK17">
        <v>3.1356190476191199</v>
      </c>
      <c r="EL17">
        <v>0</v>
      </c>
      <c r="EM17">
        <v>0</v>
      </c>
      <c r="EN17">
        <v>0</v>
      </c>
      <c r="EO17">
        <v>-3.28549999999996E-2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0.6</v>
      </c>
      <c r="EX17">
        <v>0.8</v>
      </c>
      <c r="EY17">
        <v>2</v>
      </c>
      <c r="EZ17">
        <v>481.66899999999998</v>
      </c>
      <c r="FA17">
        <v>469.16800000000001</v>
      </c>
      <c r="FB17">
        <v>24.3886</v>
      </c>
      <c r="FC17">
        <v>30.981200000000001</v>
      </c>
      <c r="FD17">
        <v>29.9999</v>
      </c>
      <c r="FE17">
        <v>31.038499999999999</v>
      </c>
      <c r="FF17">
        <v>31.034300000000002</v>
      </c>
      <c r="FG17">
        <v>16.858499999999999</v>
      </c>
      <c r="FH17">
        <v>0</v>
      </c>
      <c r="FI17">
        <v>100</v>
      </c>
      <c r="FJ17">
        <v>24.3841</v>
      </c>
      <c r="FK17">
        <v>404.45800000000003</v>
      </c>
      <c r="FL17">
        <v>11.5151</v>
      </c>
      <c r="FM17">
        <v>101.834</v>
      </c>
      <c r="FN17">
        <v>101.29900000000001</v>
      </c>
    </row>
    <row r="18" spans="1:170" x14ac:dyDescent="0.25">
      <c r="A18">
        <v>2</v>
      </c>
      <c r="B18">
        <v>1608332590</v>
      </c>
      <c r="C18">
        <v>62</v>
      </c>
      <c r="D18" t="s">
        <v>293</v>
      </c>
      <c r="E18" t="s">
        <v>294</v>
      </c>
      <c r="F18" t="s">
        <v>285</v>
      </c>
      <c r="G18" t="s">
        <v>286</v>
      </c>
      <c r="H18">
        <v>1608332582.25</v>
      </c>
      <c r="I18">
        <f t="shared" si="0"/>
        <v>4.1562843859963185E-4</v>
      </c>
      <c r="J18">
        <f t="shared" si="1"/>
        <v>-1.314120324587406</v>
      </c>
      <c r="K18">
        <f t="shared" si="2"/>
        <v>144.36246666666699</v>
      </c>
      <c r="L18">
        <f t="shared" si="3"/>
        <v>285.14253561189497</v>
      </c>
      <c r="M18">
        <f t="shared" si="4"/>
        <v>29.266539477527477</v>
      </c>
      <c r="N18">
        <f t="shared" si="5"/>
        <v>14.817115309389864</v>
      </c>
      <c r="O18">
        <f t="shared" si="6"/>
        <v>1.395191961006158E-2</v>
      </c>
      <c r="P18">
        <f t="shared" si="7"/>
        <v>2.9749766494648675</v>
      </c>
      <c r="Q18">
        <f t="shared" si="8"/>
        <v>1.3915670970850056E-2</v>
      </c>
      <c r="R18">
        <f t="shared" si="9"/>
        <v>8.7005432447264039E-3</v>
      </c>
      <c r="S18">
        <f t="shared" si="10"/>
        <v>231.29427628785118</v>
      </c>
      <c r="T18">
        <f t="shared" si="11"/>
        <v>29.23649319877525</v>
      </c>
      <c r="U18">
        <f t="shared" si="12"/>
        <v>28.633413333333301</v>
      </c>
      <c r="V18">
        <f t="shared" si="13"/>
        <v>3.9372449691321418</v>
      </c>
      <c r="W18">
        <f t="shared" si="14"/>
        <v>24.892282828472652</v>
      </c>
      <c r="X18">
        <f t="shared" si="15"/>
        <v>0.94458478016617753</v>
      </c>
      <c r="Y18">
        <f t="shared" si="16"/>
        <v>3.7946892483711014</v>
      </c>
      <c r="Z18">
        <f t="shared" si="17"/>
        <v>2.9926601889659645</v>
      </c>
      <c r="AA18">
        <f t="shared" si="18"/>
        <v>-18.329214142243764</v>
      </c>
      <c r="AB18">
        <f t="shared" si="19"/>
        <v>-101.70029012168544</v>
      </c>
      <c r="AC18">
        <f t="shared" si="20"/>
        <v>-7.475125442803785</v>
      </c>
      <c r="AD18">
        <f t="shared" si="21"/>
        <v>103.78964658111821</v>
      </c>
      <c r="AE18">
        <v>12</v>
      </c>
      <c r="AF18">
        <v>2</v>
      </c>
      <c r="AG18">
        <f t="shared" si="22"/>
        <v>1</v>
      </c>
      <c r="AH18">
        <f t="shared" si="23"/>
        <v>0</v>
      </c>
      <c r="AI18">
        <f t="shared" si="24"/>
        <v>54077.001539109071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825.09951999999998</v>
      </c>
      <c r="AR18">
        <v>885.74</v>
      </c>
      <c r="AS18">
        <f t="shared" si="27"/>
        <v>6.8463070426987627E-2</v>
      </c>
      <c r="AT18">
        <v>0.5</v>
      </c>
      <c r="AU18">
        <f t="shared" si="28"/>
        <v>1180.2018607473215</v>
      </c>
      <c r="AV18">
        <f t="shared" si="29"/>
        <v>-1.314120324587406</v>
      </c>
      <c r="AW18">
        <f t="shared" si="30"/>
        <v>40.400121555202858</v>
      </c>
      <c r="AX18">
        <f t="shared" si="31"/>
        <v>0.33864339422403872</v>
      </c>
      <c r="AY18">
        <f t="shared" si="32"/>
        <v>-6.2393804760221339E-4</v>
      </c>
      <c r="AZ18">
        <f t="shared" si="33"/>
        <v>2.6828866258721522</v>
      </c>
      <c r="BA18" t="s">
        <v>296</v>
      </c>
      <c r="BB18">
        <v>585.79</v>
      </c>
      <c r="BC18">
        <f t="shared" si="34"/>
        <v>299.95000000000005</v>
      </c>
      <c r="BD18">
        <f t="shared" si="35"/>
        <v>0.20216862810468417</v>
      </c>
      <c r="BE18">
        <f t="shared" si="36"/>
        <v>0.88792320712628314</v>
      </c>
      <c r="BF18">
        <f t="shared" si="37"/>
        <v>0.3561575480478173</v>
      </c>
      <c r="BG18">
        <f t="shared" si="38"/>
        <v>0.93314110138875805</v>
      </c>
      <c r="BH18">
        <f t="shared" si="39"/>
        <v>1400.02</v>
      </c>
      <c r="BI18">
        <f t="shared" si="40"/>
        <v>1180.2018607473215</v>
      </c>
      <c r="BJ18">
        <f t="shared" si="41"/>
        <v>0.84298928640113824</v>
      </c>
      <c r="BK18">
        <f t="shared" si="42"/>
        <v>0.19597857280227654</v>
      </c>
      <c r="BL18">
        <v>6</v>
      </c>
      <c r="BM18">
        <v>0.5</v>
      </c>
      <c r="BN18" t="s">
        <v>290</v>
      </c>
      <c r="BO18">
        <v>2</v>
      </c>
      <c r="BP18">
        <v>1608332582.25</v>
      </c>
      <c r="BQ18">
        <v>144.36246666666699</v>
      </c>
      <c r="BR18">
        <v>142.85759999999999</v>
      </c>
      <c r="BS18">
        <v>9.2030456666666698</v>
      </c>
      <c r="BT18">
        <v>8.7089066666666692</v>
      </c>
      <c r="BU18">
        <v>141.22693333333299</v>
      </c>
      <c r="BV18">
        <v>9.2359000000000009</v>
      </c>
      <c r="BW18">
        <v>500.02536666666703</v>
      </c>
      <c r="BX18">
        <v>102.538266666667</v>
      </c>
      <c r="BY18">
        <v>0.10001357</v>
      </c>
      <c r="BZ18">
        <v>27.999320000000001</v>
      </c>
      <c r="CA18">
        <v>28.633413333333301</v>
      </c>
      <c r="CB18">
        <v>999.9</v>
      </c>
      <c r="CC18">
        <v>0</v>
      </c>
      <c r="CD18">
        <v>0</v>
      </c>
      <c r="CE18">
        <v>10007.2696666667</v>
      </c>
      <c r="CF18">
        <v>0</v>
      </c>
      <c r="CG18">
        <v>369.74953333333298</v>
      </c>
      <c r="CH18">
        <v>1400.02</v>
      </c>
      <c r="CI18">
        <v>0.8999994</v>
      </c>
      <c r="CJ18">
        <v>0.10000046</v>
      </c>
      <c r="CK18">
        <v>0</v>
      </c>
      <c r="CL18">
        <v>825.26126666666698</v>
      </c>
      <c r="CM18">
        <v>4.9997499999999997</v>
      </c>
      <c r="CN18">
        <v>11328.3866666667</v>
      </c>
      <c r="CO18">
        <v>12178.23</v>
      </c>
      <c r="CP18">
        <v>48.124933333333303</v>
      </c>
      <c r="CQ18">
        <v>50.186999999999998</v>
      </c>
      <c r="CR18">
        <v>49.199599999999997</v>
      </c>
      <c r="CS18">
        <v>49.462133333333298</v>
      </c>
      <c r="CT18">
        <v>49.245800000000003</v>
      </c>
      <c r="CU18">
        <v>1255.518</v>
      </c>
      <c r="CV18">
        <v>139.50200000000001</v>
      </c>
      <c r="CW18">
        <v>0</v>
      </c>
      <c r="CX18">
        <v>61.399999856948902</v>
      </c>
      <c r="CY18">
        <v>0</v>
      </c>
      <c r="CZ18">
        <v>825.09951999999998</v>
      </c>
      <c r="DA18">
        <v>-13.6736923173655</v>
      </c>
      <c r="DB18">
        <v>-187.17692338498301</v>
      </c>
      <c r="DC18">
        <v>11326.248</v>
      </c>
      <c r="DD18">
        <v>15</v>
      </c>
      <c r="DE18">
        <v>1608332489.5</v>
      </c>
      <c r="DF18" t="s">
        <v>291</v>
      </c>
      <c r="DG18">
        <v>1608332489.5</v>
      </c>
      <c r="DH18">
        <v>1608332483</v>
      </c>
      <c r="DI18">
        <v>18</v>
      </c>
      <c r="DJ18">
        <v>2.5999999999999999E-2</v>
      </c>
      <c r="DK18">
        <v>-3.3000000000000002E-2</v>
      </c>
      <c r="DL18">
        <v>3.1360000000000001</v>
      </c>
      <c r="DM18">
        <v>-3.3000000000000002E-2</v>
      </c>
      <c r="DN18">
        <v>419</v>
      </c>
      <c r="DO18">
        <v>9</v>
      </c>
      <c r="DP18">
        <v>0.28000000000000003</v>
      </c>
      <c r="DQ18">
        <v>0.1</v>
      </c>
      <c r="DR18">
        <v>-1.34524180769709</v>
      </c>
      <c r="DS18">
        <v>9.4992722210823999E-2</v>
      </c>
      <c r="DT18">
        <v>0.137758564331283</v>
      </c>
      <c r="DU18">
        <v>1</v>
      </c>
      <c r="DV18">
        <v>1.5229296774193599</v>
      </c>
      <c r="DW18">
        <v>0.19500870967741399</v>
      </c>
      <c r="DX18">
        <v>0.14034636068655501</v>
      </c>
      <c r="DY18">
        <v>1</v>
      </c>
      <c r="DZ18">
        <v>0.49481454838709699</v>
      </c>
      <c r="EA18">
        <v>-6.30451451612907E-2</v>
      </c>
      <c r="EB18">
        <v>4.8793958565664696E-3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3.1360000000000001</v>
      </c>
      <c r="EJ18">
        <v>-3.2899999999999999E-2</v>
      </c>
      <c r="EK18">
        <v>3.1356190476191199</v>
      </c>
      <c r="EL18">
        <v>0</v>
      </c>
      <c r="EM18">
        <v>0</v>
      </c>
      <c r="EN18">
        <v>0</v>
      </c>
      <c r="EO18">
        <v>-3.28549999999996E-2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1.7</v>
      </c>
      <c r="EX18">
        <v>1.8</v>
      </c>
      <c r="EY18">
        <v>2</v>
      </c>
      <c r="EZ18">
        <v>482.565</v>
      </c>
      <c r="FA18">
        <v>468.29399999999998</v>
      </c>
      <c r="FB18">
        <v>24.3429</v>
      </c>
      <c r="FC18">
        <v>30.973600000000001</v>
      </c>
      <c r="FD18">
        <v>30.000800000000002</v>
      </c>
      <c r="FE18">
        <v>31.0182</v>
      </c>
      <c r="FF18">
        <v>31.017900000000001</v>
      </c>
      <c r="FG18">
        <v>0</v>
      </c>
      <c r="FH18">
        <v>0</v>
      </c>
      <c r="FI18">
        <v>100</v>
      </c>
      <c r="FJ18">
        <v>24.331800000000001</v>
      </c>
      <c r="FK18">
        <v>0</v>
      </c>
      <c r="FL18">
        <v>9.3091500000000007</v>
      </c>
      <c r="FM18">
        <v>101.83199999999999</v>
      </c>
      <c r="FN18">
        <v>101.29600000000001</v>
      </c>
    </row>
    <row r="19" spans="1:170" x14ac:dyDescent="0.25">
      <c r="A19">
        <v>3</v>
      </c>
      <c r="B19">
        <v>1608332650.5</v>
      </c>
      <c r="C19">
        <v>122.5</v>
      </c>
      <c r="D19" t="s">
        <v>298</v>
      </c>
      <c r="E19" t="s">
        <v>299</v>
      </c>
      <c r="F19" t="s">
        <v>285</v>
      </c>
      <c r="G19" t="s">
        <v>286</v>
      </c>
      <c r="H19">
        <v>1608332642.75</v>
      </c>
      <c r="I19">
        <f t="shared" si="0"/>
        <v>3.3283715525270544E-4</v>
      </c>
      <c r="J19">
        <f t="shared" si="1"/>
        <v>-0.8802889890353115</v>
      </c>
      <c r="K19">
        <f t="shared" si="2"/>
        <v>143.43153333333299</v>
      </c>
      <c r="L19">
        <f t="shared" si="3"/>
        <v>261.48310253059844</v>
      </c>
      <c r="M19">
        <f t="shared" si="4"/>
        <v>26.837026746912397</v>
      </c>
      <c r="N19">
        <f t="shared" si="5"/>
        <v>14.720935537189739</v>
      </c>
      <c r="O19">
        <f t="shared" si="6"/>
        <v>1.1037064587063744E-2</v>
      </c>
      <c r="P19">
        <f t="shared" si="7"/>
        <v>2.9725804519028221</v>
      </c>
      <c r="Q19">
        <f t="shared" si="8"/>
        <v>1.1014348437607959E-2</v>
      </c>
      <c r="R19">
        <f t="shared" si="9"/>
        <v>6.8860047926713516E-3</v>
      </c>
      <c r="S19">
        <f t="shared" si="10"/>
        <v>231.29128359431485</v>
      </c>
      <c r="T19">
        <f t="shared" si="11"/>
        <v>29.244356693799229</v>
      </c>
      <c r="U19">
        <f t="shared" si="12"/>
        <v>28.737189999999998</v>
      </c>
      <c r="V19">
        <f t="shared" si="13"/>
        <v>3.9610151556506801</v>
      </c>
      <c r="W19">
        <f t="shared" si="14"/>
        <v>24.621335951103092</v>
      </c>
      <c r="X19">
        <f t="shared" si="15"/>
        <v>0.9335253197462251</v>
      </c>
      <c r="Y19">
        <f t="shared" si="16"/>
        <v>3.7915299218538179</v>
      </c>
      <c r="Z19">
        <f t="shared" si="17"/>
        <v>3.0274898359044551</v>
      </c>
      <c r="AA19">
        <f t="shared" si="18"/>
        <v>-14.67811854664431</v>
      </c>
      <c r="AB19">
        <f t="shared" si="19"/>
        <v>-120.53894055553728</v>
      </c>
      <c r="AC19">
        <f t="shared" si="20"/>
        <v>-8.8708914383213848</v>
      </c>
      <c r="AD19">
        <f t="shared" si="21"/>
        <v>87.203333053811875</v>
      </c>
      <c r="AE19">
        <v>11</v>
      </c>
      <c r="AF19">
        <v>2</v>
      </c>
      <c r="AG19">
        <f t="shared" si="22"/>
        <v>1</v>
      </c>
      <c r="AH19">
        <f t="shared" si="23"/>
        <v>0</v>
      </c>
      <c r="AI19">
        <f t="shared" si="24"/>
        <v>54009.209125625915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815.56952000000001</v>
      </c>
      <c r="AR19">
        <v>871.11</v>
      </c>
      <c r="AS19">
        <f t="shared" si="27"/>
        <v>6.3758285405976278E-2</v>
      </c>
      <c r="AT19">
        <v>0.5</v>
      </c>
      <c r="AU19">
        <f t="shared" si="28"/>
        <v>1180.1886907472808</v>
      </c>
      <c r="AV19">
        <f t="shared" si="29"/>
        <v>-0.8802889890353115</v>
      </c>
      <c r="AW19">
        <f t="shared" si="30"/>
        <v>37.623403688785302</v>
      </c>
      <c r="AX19">
        <f t="shared" si="31"/>
        <v>0.32377082113625139</v>
      </c>
      <c r="AY19">
        <f t="shared" si="32"/>
        <v>-2.5635011722364748E-4</v>
      </c>
      <c r="AZ19">
        <f t="shared" si="33"/>
        <v>2.7447394703309569</v>
      </c>
      <c r="BA19" t="s">
        <v>301</v>
      </c>
      <c r="BB19">
        <v>589.07000000000005</v>
      </c>
      <c r="BC19">
        <f t="shared" si="34"/>
        <v>282.03999999999996</v>
      </c>
      <c r="BD19">
        <f t="shared" si="35"/>
        <v>0.19692412423769681</v>
      </c>
      <c r="BE19">
        <f t="shared" si="36"/>
        <v>0.89448599144784346</v>
      </c>
      <c r="BF19">
        <f t="shared" si="37"/>
        <v>0.3568680970527322</v>
      </c>
      <c r="BG19">
        <f t="shared" si="38"/>
        <v>0.93888600923583265</v>
      </c>
      <c r="BH19">
        <f t="shared" si="39"/>
        <v>1400.0046666666699</v>
      </c>
      <c r="BI19">
        <f t="shared" si="40"/>
        <v>1180.1886907472808</v>
      </c>
      <c r="BJ19">
        <f t="shared" si="41"/>
        <v>0.8429891119986348</v>
      </c>
      <c r="BK19">
        <f t="shared" si="42"/>
        <v>0.19597822399726952</v>
      </c>
      <c r="BL19">
        <v>6</v>
      </c>
      <c r="BM19">
        <v>0.5</v>
      </c>
      <c r="BN19" t="s">
        <v>290</v>
      </c>
      <c r="BO19">
        <v>2</v>
      </c>
      <c r="BP19">
        <v>1608332642.75</v>
      </c>
      <c r="BQ19">
        <v>143.43153333333299</v>
      </c>
      <c r="BR19">
        <v>142.4325</v>
      </c>
      <c r="BS19">
        <v>9.09568333333333</v>
      </c>
      <c r="BT19">
        <v>8.6999220000000008</v>
      </c>
      <c r="BU19">
        <v>140.29599999999999</v>
      </c>
      <c r="BV19">
        <v>9.1285386666666692</v>
      </c>
      <c r="BW19">
        <v>500.01313333333297</v>
      </c>
      <c r="BX19">
        <v>102.533866666667</v>
      </c>
      <c r="BY19">
        <v>0.10001860999999999</v>
      </c>
      <c r="BZ19">
        <v>27.985033333333298</v>
      </c>
      <c r="CA19">
        <v>28.737189999999998</v>
      </c>
      <c r="CB19">
        <v>999.9</v>
      </c>
      <c r="CC19">
        <v>0</v>
      </c>
      <c r="CD19">
        <v>0</v>
      </c>
      <c r="CE19">
        <v>9994.1423333333296</v>
      </c>
      <c r="CF19">
        <v>0</v>
      </c>
      <c r="CG19">
        <v>358.129633333333</v>
      </c>
      <c r="CH19">
        <v>1400.0046666666699</v>
      </c>
      <c r="CI19">
        <v>0.90000380000000002</v>
      </c>
      <c r="CJ19">
        <v>9.9996020000000005E-2</v>
      </c>
      <c r="CK19">
        <v>0</v>
      </c>
      <c r="CL19">
        <v>815.61133333333305</v>
      </c>
      <c r="CM19">
        <v>4.9997499999999997</v>
      </c>
      <c r="CN19">
        <v>11199.8833333333</v>
      </c>
      <c r="CO19">
        <v>12178.1033333333</v>
      </c>
      <c r="CP19">
        <v>48.25</v>
      </c>
      <c r="CQ19">
        <v>50.25</v>
      </c>
      <c r="CR19">
        <v>49.299599999999998</v>
      </c>
      <c r="CS19">
        <v>49.512466666666697</v>
      </c>
      <c r="CT19">
        <v>49.347700000000003</v>
      </c>
      <c r="CU19">
        <v>1255.5123333333299</v>
      </c>
      <c r="CV19">
        <v>139.49233333333299</v>
      </c>
      <c r="CW19">
        <v>0</v>
      </c>
      <c r="CX19">
        <v>59.600000143051098</v>
      </c>
      <c r="CY19">
        <v>0</v>
      </c>
      <c r="CZ19">
        <v>815.56952000000001</v>
      </c>
      <c r="DA19">
        <v>-8.8750768832028992</v>
      </c>
      <c r="DB19">
        <v>-126.553845937552</v>
      </c>
      <c r="DC19">
        <v>11199.268</v>
      </c>
      <c r="DD19">
        <v>15</v>
      </c>
      <c r="DE19">
        <v>1608332489.5</v>
      </c>
      <c r="DF19" t="s">
        <v>291</v>
      </c>
      <c r="DG19">
        <v>1608332489.5</v>
      </c>
      <c r="DH19">
        <v>1608332483</v>
      </c>
      <c r="DI19">
        <v>18</v>
      </c>
      <c r="DJ19">
        <v>2.5999999999999999E-2</v>
      </c>
      <c r="DK19">
        <v>-3.3000000000000002E-2</v>
      </c>
      <c r="DL19">
        <v>3.1360000000000001</v>
      </c>
      <c r="DM19">
        <v>-3.3000000000000002E-2</v>
      </c>
      <c r="DN19">
        <v>419</v>
      </c>
      <c r="DO19">
        <v>9</v>
      </c>
      <c r="DP19">
        <v>0.28000000000000003</v>
      </c>
      <c r="DQ19">
        <v>0.1</v>
      </c>
      <c r="DR19">
        <v>-0.88170501602873796</v>
      </c>
      <c r="DS19">
        <v>7.4642648062073005E-2</v>
      </c>
      <c r="DT19">
        <v>1.9966197806325001E-2</v>
      </c>
      <c r="DU19">
        <v>1</v>
      </c>
      <c r="DV19">
        <v>0.99941583870967798</v>
      </c>
      <c r="DW19">
        <v>-0.10340990322580899</v>
      </c>
      <c r="DX19">
        <v>2.4329804882471801E-2</v>
      </c>
      <c r="DY19">
        <v>1</v>
      </c>
      <c r="DZ19">
        <v>0.39596738709677398</v>
      </c>
      <c r="EA19">
        <v>-5.8324887096774601E-2</v>
      </c>
      <c r="EB19">
        <v>4.3860761042293396E-3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3.1360000000000001</v>
      </c>
      <c r="EJ19">
        <v>-3.2899999999999999E-2</v>
      </c>
      <c r="EK19">
        <v>3.1356190476191199</v>
      </c>
      <c r="EL19">
        <v>0</v>
      </c>
      <c r="EM19">
        <v>0</v>
      </c>
      <c r="EN19">
        <v>0</v>
      </c>
      <c r="EO19">
        <v>-3.28549999999996E-2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2.7</v>
      </c>
      <c r="EX19">
        <v>2.8</v>
      </c>
      <c r="EY19">
        <v>2</v>
      </c>
      <c r="EZ19">
        <v>483.11099999999999</v>
      </c>
      <c r="FA19">
        <v>468.04199999999997</v>
      </c>
      <c r="FB19">
        <v>24.2546</v>
      </c>
      <c r="FC19">
        <v>31.0273</v>
      </c>
      <c r="FD19">
        <v>30.000499999999999</v>
      </c>
      <c r="FE19">
        <v>31.039400000000001</v>
      </c>
      <c r="FF19">
        <v>31.034099999999999</v>
      </c>
      <c r="FG19">
        <v>0</v>
      </c>
      <c r="FH19">
        <v>0</v>
      </c>
      <c r="FI19">
        <v>100</v>
      </c>
      <c r="FJ19">
        <v>24.254799999999999</v>
      </c>
      <c r="FK19">
        <v>0</v>
      </c>
      <c r="FL19">
        <v>9.1868200000000009</v>
      </c>
      <c r="FM19">
        <v>101.824</v>
      </c>
      <c r="FN19">
        <v>101.28400000000001</v>
      </c>
    </row>
    <row r="20" spans="1:170" x14ac:dyDescent="0.25">
      <c r="A20">
        <v>4</v>
      </c>
      <c r="B20">
        <v>1608332732</v>
      </c>
      <c r="C20">
        <v>204</v>
      </c>
      <c r="D20" t="s">
        <v>302</v>
      </c>
      <c r="E20" t="s">
        <v>303</v>
      </c>
      <c r="F20" t="s">
        <v>285</v>
      </c>
      <c r="G20" t="s">
        <v>286</v>
      </c>
      <c r="H20">
        <v>1608332724</v>
      </c>
      <c r="I20">
        <f t="shared" si="0"/>
        <v>2.6849031055914456E-4</v>
      </c>
      <c r="J20">
        <f t="shared" si="1"/>
        <v>-0.77734605851125316</v>
      </c>
      <c r="K20">
        <f t="shared" si="2"/>
        <v>143.65274193548399</v>
      </c>
      <c r="L20">
        <f t="shared" si="3"/>
        <v>274.46055639657123</v>
      </c>
      <c r="M20">
        <f t="shared" si="4"/>
        <v>28.169364422429872</v>
      </c>
      <c r="N20">
        <f t="shared" si="5"/>
        <v>14.743854238985561</v>
      </c>
      <c r="O20">
        <f t="shared" si="6"/>
        <v>8.834164165595829E-3</v>
      </c>
      <c r="P20">
        <f t="shared" si="7"/>
        <v>2.9719436843254954</v>
      </c>
      <c r="Q20">
        <f t="shared" si="8"/>
        <v>8.8196013939827681E-3</v>
      </c>
      <c r="R20">
        <f t="shared" si="9"/>
        <v>5.5135572505628852E-3</v>
      </c>
      <c r="S20">
        <f t="shared" si="10"/>
        <v>231.2907223280705</v>
      </c>
      <c r="T20">
        <f t="shared" si="11"/>
        <v>29.263518569919206</v>
      </c>
      <c r="U20">
        <f t="shared" si="12"/>
        <v>28.815970967741901</v>
      </c>
      <c r="V20">
        <f t="shared" si="13"/>
        <v>3.9791435154762516</v>
      </c>
      <c r="W20">
        <f t="shared" si="14"/>
        <v>24.508669441113902</v>
      </c>
      <c r="X20">
        <f t="shared" si="15"/>
        <v>0.92938438689858349</v>
      </c>
      <c r="Y20">
        <f t="shared" si="16"/>
        <v>3.792063821055573</v>
      </c>
      <c r="Z20">
        <f t="shared" si="17"/>
        <v>3.049759128577668</v>
      </c>
      <c r="AA20">
        <f t="shared" si="18"/>
        <v>-11.840422695658274</v>
      </c>
      <c r="AB20">
        <f t="shared" si="19"/>
        <v>-132.7487279712638</v>
      </c>
      <c r="AC20">
        <f t="shared" si="20"/>
        <v>-9.7754994426374715</v>
      </c>
      <c r="AD20">
        <f t="shared" si="21"/>
        <v>76.926072218510939</v>
      </c>
      <c r="AE20">
        <v>11</v>
      </c>
      <c r="AF20">
        <v>2</v>
      </c>
      <c r="AG20">
        <f t="shared" si="22"/>
        <v>1</v>
      </c>
      <c r="AH20">
        <f t="shared" si="23"/>
        <v>0</v>
      </c>
      <c r="AI20">
        <f t="shared" si="24"/>
        <v>53990.141076048269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806.518423076923</v>
      </c>
      <c r="AR20">
        <v>860.59</v>
      </c>
      <c r="AS20">
        <f t="shared" si="27"/>
        <v>6.2830821788629976E-2</v>
      </c>
      <c r="AT20">
        <v>0.5</v>
      </c>
      <c r="AU20">
        <f t="shared" si="28"/>
        <v>1180.1858426827609</v>
      </c>
      <c r="AV20">
        <f t="shared" si="29"/>
        <v>-0.77734605851125316</v>
      </c>
      <c r="AW20">
        <f t="shared" si="30"/>
        <v>37.076023179532321</v>
      </c>
      <c r="AX20">
        <f t="shared" si="31"/>
        <v>0.32134930687086771</v>
      </c>
      <c r="AY20">
        <f t="shared" si="32"/>
        <v>-1.6912470178536375E-4</v>
      </c>
      <c r="AZ20">
        <f t="shared" si="33"/>
        <v>2.7905158089217861</v>
      </c>
      <c r="BA20" t="s">
        <v>305</v>
      </c>
      <c r="BB20">
        <v>584.04</v>
      </c>
      <c r="BC20">
        <f t="shared" si="34"/>
        <v>276.55000000000007</v>
      </c>
      <c r="BD20">
        <f t="shared" si="35"/>
        <v>0.19552188364880499</v>
      </c>
      <c r="BE20">
        <f t="shared" si="36"/>
        <v>0.89673417872772621</v>
      </c>
      <c r="BF20">
        <f t="shared" si="37"/>
        <v>0.37261684521884825</v>
      </c>
      <c r="BG20">
        <f t="shared" si="38"/>
        <v>0.94301700243824038</v>
      </c>
      <c r="BH20">
        <f t="shared" si="39"/>
        <v>1400.00129032258</v>
      </c>
      <c r="BI20">
        <f t="shared" si="40"/>
        <v>1180.1858426827609</v>
      </c>
      <c r="BJ20">
        <f t="shared" si="41"/>
        <v>0.84298911068205484</v>
      </c>
      <c r="BK20">
        <f t="shared" si="42"/>
        <v>0.19597822136410972</v>
      </c>
      <c r="BL20">
        <v>6</v>
      </c>
      <c r="BM20">
        <v>0.5</v>
      </c>
      <c r="BN20" t="s">
        <v>290</v>
      </c>
      <c r="BO20">
        <v>2</v>
      </c>
      <c r="BP20">
        <v>1608332724</v>
      </c>
      <c r="BQ20">
        <v>143.65274193548399</v>
      </c>
      <c r="BR20">
        <v>142.76625806451599</v>
      </c>
      <c r="BS20">
        <v>9.0552045161290309</v>
      </c>
      <c r="BT20">
        <v>8.7359509677419407</v>
      </c>
      <c r="BU20">
        <v>140.517129032258</v>
      </c>
      <c r="BV20">
        <v>9.0880596774193592</v>
      </c>
      <c r="BW20">
        <v>500.02716129032302</v>
      </c>
      <c r="BX20">
        <v>102.53529032258101</v>
      </c>
      <c r="BY20">
        <v>0.100093035483871</v>
      </c>
      <c r="BZ20">
        <v>27.987448387096801</v>
      </c>
      <c r="CA20">
        <v>28.815970967741901</v>
      </c>
      <c r="CB20">
        <v>999.9</v>
      </c>
      <c r="CC20">
        <v>0</v>
      </c>
      <c r="CD20">
        <v>0</v>
      </c>
      <c r="CE20">
        <v>9990.4032258064508</v>
      </c>
      <c r="CF20">
        <v>0</v>
      </c>
      <c r="CG20">
        <v>351.32893548387102</v>
      </c>
      <c r="CH20">
        <v>1400.00129032258</v>
      </c>
      <c r="CI20">
        <v>0.90000464516129097</v>
      </c>
      <c r="CJ20">
        <v>9.9995167741935495E-2</v>
      </c>
      <c r="CK20">
        <v>0</v>
      </c>
      <c r="CL20">
        <v>806.57019354838701</v>
      </c>
      <c r="CM20">
        <v>4.9997499999999997</v>
      </c>
      <c r="CN20">
        <v>11077.3838709677</v>
      </c>
      <c r="CO20">
        <v>12178.061290322599</v>
      </c>
      <c r="CP20">
        <v>48.3241935483871</v>
      </c>
      <c r="CQ20">
        <v>50.311999999999998</v>
      </c>
      <c r="CR20">
        <v>49.3988709677419</v>
      </c>
      <c r="CS20">
        <v>49.570129032258002</v>
      </c>
      <c r="CT20">
        <v>49.427129032258101</v>
      </c>
      <c r="CU20">
        <v>1255.5093548387099</v>
      </c>
      <c r="CV20">
        <v>139.491935483871</v>
      </c>
      <c r="CW20">
        <v>0</v>
      </c>
      <c r="CX20">
        <v>80.700000047683702</v>
      </c>
      <c r="CY20">
        <v>0</v>
      </c>
      <c r="CZ20">
        <v>806.518423076923</v>
      </c>
      <c r="DA20">
        <v>-5.9862222143131598</v>
      </c>
      <c r="DB20">
        <v>-71.042734939338899</v>
      </c>
      <c r="DC20">
        <v>11077.115384615399</v>
      </c>
      <c r="DD20">
        <v>15</v>
      </c>
      <c r="DE20">
        <v>1608332489.5</v>
      </c>
      <c r="DF20" t="s">
        <v>291</v>
      </c>
      <c r="DG20">
        <v>1608332489.5</v>
      </c>
      <c r="DH20">
        <v>1608332483</v>
      </c>
      <c r="DI20">
        <v>18</v>
      </c>
      <c r="DJ20">
        <v>2.5999999999999999E-2</v>
      </c>
      <c r="DK20">
        <v>-3.3000000000000002E-2</v>
      </c>
      <c r="DL20">
        <v>3.1360000000000001</v>
      </c>
      <c r="DM20">
        <v>-3.3000000000000002E-2</v>
      </c>
      <c r="DN20">
        <v>419</v>
      </c>
      <c r="DO20">
        <v>9</v>
      </c>
      <c r="DP20">
        <v>0.28000000000000003</v>
      </c>
      <c r="DQ20">
        <v>0.1</v>
      </c>
      <c r="DR20">
        <v>-0.77856151670312901</v>
      </c>
      <c r="DS20">
        <v>0.17087973326668801</v>
      </c>
      <c r="DT20">
        <v>1.98180149776092E-2</v>
      </c>
      <c r="DU20">
        <v>1</v>
      </c>
      <c r="DV20">
        <v>0.88684770967741899</v>
      </c>
      <c r="DW20">
        <v>-0.14269267741935801</v>
      </c>
      <c r="DX20">
        <v>2.2032664768172699E-2</v>
      </c>
      <c r="DY20">
        <v>1</v>
      </c>
      <c r="DZ20">
        <v>0.31948706451612902</v>
      </c>
      <c r="EA20">
        <v>-3.3539758064517103E-2</v>
      </c>
      <c r="EB20">
        <v>2.5366158168491498E-3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3.1360000000000001</v>
      </c>
      <c r="EJ20">
        <v>-3.2899999999999999E-2</v>
      </c>
      <c r="EK20">
        <v>3.1356190476191199</v>
      </c>
      <c r="EL20">
        <v>0</v>
      </c>
      <c r="EM20">
        <v>0</v>
      </c>
      <c r="EN20">
        <v>0</v>
      </c>
      <c r="EO20">
        <v>-3.28549999999996E-2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</v>
      </c>
      <c r="EX20">
        <v>4.2</v>
      </c>
      <c r="EY20">
        <v>2</v>
      </c>
      <c r="EZ20">
        <v>483.46300000000002</v>
      </c>
      <c r="FA20">
        <v>467.80399999999997</v>
      </c>
      <c r="FB20">
        <v>24.250699999999998</v>
      </c>
      <c r="FC20">
        <v>31.1145</v>
      </c>
      <c r="FD20">
        <v>30.0002</v>
      </c>
      <c r="FE20">
        <v>31.090399999999999</v>
      </c>
      <c r="FF20">
        <v>31.075600000000001</v>
      </c>
      <c r="FG20">
        <v>0</v>
      </c>
      <c r="FH20">
        <v>0</v>
      </c>
      <c r="FI20">
        <v>100</v>
      </c>
      <c r="FJ20">
        <v>24.261199999999999</v>
      </c>
      <c r="FK20">
        <v>0</v>
      </c>
      <c r="FL20">
        <v>9.0878499999999995</v>
      </c>
      <c r="FM20">
        <v>101.80500000000001</v>
      </c>
      <c r="FN20">
        <v>101.26900000000001</v>
      </c>
    </row>
    <row r="21" spans="1:170" x14ac:dyDescent="0.25">
      <c r="A21">
        <v>5</v>
      </c>
      <c r="B21">
        <v>1608332852.5</v>
      </c>
      <c r="C21">
        <v>324.5</v>
      </c>
      <c r="D21" t="s">
        <v>306</v>
      </c>
      <c r="E21" t="s">
        <v>307</v>
      </c>
      <c r="F21" t="s">
        <v>285</v>
      </c>
      <c r="G21" t="s">
        <v>286</v>
      </c>
      <c r="H21">
        <v>1608332844.5</v>
      </c>
      <c r="I21">
        <f t="shared" si="0"/>
        <v>2.39658995394303E-4</v>
      </c>
      <c r="J21">
        <f t="shared" si="1"/>
        <v>-1.7198132056288868</v>
      </c>
      <c r="K21">
        <f t="shared" si="2"/>
        <v>145.048225806452</v>
      </c>
      <c r="L21">
        <f t="shared" si="3"/>
        <v>480.66388208325378</v>
      </c>
      <c r="M21">
        <f t="shared" si="4"/>
        <v>49.334270458873554</v>
      </c>
      <c r="N21">
        <f t="shared" si="5"/>
        <v>14.887426886540709</v>
      </c>
      <c r="O21">
        <f t="shared" si="6"/>
        <v>7.8513587485600899E-3</v>
      </c>
      <c r="P21">
        <f t="shared" si="7"/>
        <v>2.9747834282757228</v>
      </c>
      <c r="Q21">
        <f t="shared" si="8"/>
        <v>7.8398646572863506E-3</v>
      </c>
      <c r="R21">
        <f t="shared" si="9"/>
        <v>4.9009466849211786E-3</v>
      </c>
      <c r="S21">
        <f t="shared" si="10"/>
        <v>231.29205365513172</v>
      </c>
      <c r="T21">
        <f t="shared" si="11"/>
        <v>29.303045813811028</v>
      </c>
      <c r="U21">
        <f t="shared" si="12"/>
        <v>28.907087096774202</v>
      </c>
      <c r="V21">
        <f t="shared" si="13"/>
        <v>4.000200526706287</v>
      </c>
      <c r="W21">
        <f t="shared" si="14"/>
        <v>24.691020849904728</v>
      </c>
      <c r="X21">
        <f t="shared" si="15"/>
        <v>0.93811841716824085</v>
      </c>
      <c r="Y21">
        <f t="shared" si="16"/>
        <v>3.7994314729674721</v>
      </c>
      <c r="Z21">
        <f t="shared" si="17"/>
        <v>3.0620821095380464</v>
      </c>
      <c r="AA21">
        <f t="shared" si="18"/>
        <v>-10.568961696888762</v>
      </c>
      <c r="AB21">
        <f t="shared" si="19"/>
        <v>-142.14843885249164</v>
      </c>
      <c r="AC21">
        <f t="shared" si="20"/>
        <v>-10.464172655730675</v>
      </c>
      <c r="AD21">
        <f t="shared" si="21"/>
        <v>68.110480450020674</v>
      </c>
      <c r="AE21">
        <v>10</v>
      </c>
      <c r="AF21">
        <v>2</v>
      </c>
      <c r="AG21">
        <f t="shared" si="22"/>
        <v>1</v>
      </c>
      <c r="AH21">
        <f t="shared" si="23"/>
        <v>0</v>
      </c>
      <c r="AI21">
        <f t="shared" si="24"/>
        <v>54067.475926823645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797.86930769230798</v>
      </c>
      <c r="AR21">
        <v>849.25</v>
      </c>
      <c r="AS21">
        <f t="shared" si="27"/>
        <v>6.0501256765018607E-2</v>
      </c>
      <c r="AT21">
        <v>0.5</v>
      </c>
      <c r="AU21">
        <f t="shared" si="28"/>
        <v>1180.1865500988924</v>
      </c>
      <c r="AV21">
        <f t="shared" si="29"/>
        <v>-1.7198132056288868</v>
      </c>
      <c r="AW21">
        <f t="shared" si="30"/>
        <v>35.701384749077292</v>
      </c>
      <c r="AX21">
        <f t="shared" si="31"/>
        <v>0.32070650574035914</v>
      </c>
      <c r="AY21">
        <f t="shared" si="32"/>
        <v>-9.6769932322730314E-4</v>
      </c>
      <c r="AZ21">
        <f t="shared" si="33"/>
        <v>2.8411304091845744</v>
      </c>
      <c r="BA21" t="s">
        <v>309</v>
      </c>
      <c r="BB21">
        <v>576.89</v>
      </c>
      <c r="BC21">
        <f t="shared" si="34"/>
        <v>272.36</v>
      </c>
      <c r="BD21">
        <f t="shared" si="35"/>
        <v>0.18864992035428116</v>
      </c>
      <c r="BE21">
        <f t="shared" si="36"/>
        <v>0.89856956118561437</v>
      </c>
      <c r="BF21">
        <f t="shared" si="37"/>
        <v>0.38408843909030538</v>
      </c>
      <c r="BG21">
        <f t="shared" si="38"/>
        <v>0.94746999320965719</v>
      </c>
      <c r="BH21">
        <f t="shared" si="39"/>
        <v>1400.00129032258</v>
      </c>
      <c r="BI21">
        <f t="shared" si="40"/>
        <v>1180.1865500988924</v>
      </c>
      <c r="BJ21">
        <f t="shared" si="41"/>
        <v>0.84298961597882593</v>
      </c>
      <c r="BK21">
        <f t="shared" si="42"/>
        <v>0.19597923195765182</v>
      </c>
      <c r="BL21">
        <v>6</v>
      </c>
      <c r="BM21">
        <v>0.5</v>
      </c>
      <c r="BN21" t="s">
        <v>290</v>
      </c>
      <c r="BO21">
        <v>2</v>
      </c>
      <c r="BP21">
        <v>1608332844.5</v>
      </c>
      <c r="BQ21">
        <v>145.048225806452</v>
      </c>
      <c r="BR21">
        <v>143.026225806452</v>
      </c>
      <c r="BS21">
        <v>9.1400893548387092</v>
      </c>
      <c r="BT21">
        <v>8.8551358064516101</v>
      </c>
      <c r="BU21">
        <v>141.91251612903201</v>
      </c>
      <c r="BV21">
        <v>9.1729441935483909</v>
      </c>
      <c r="BW21">
        <v>500.015161290322</v>
      </c>
      <c r="BX21">
        <v>102.53780645161299</v>
      </c>
      <c r="BY21">
        <v>9.99666322580645E-2</v>
      </c>
      <c r="BZ21">
        <v>28.0207451612903</v>
      </c>
      <c r="CA21">
        <v>28.907087096774202</v>
      </c>
      <c r="CB21">
        <v>999.9</v>
      </c>
      <c r="CC21">
        <v>0</v>
      </c>
      <c r="CD21">
        <v>0</v>
      </c>
      <c r="CE21">
        <v>10006.2209677419</v>
      </c>
      <c r="CF21">
        <v>0</v>
      </c>
      <c r="CG21">
        <v>351.10912903225801</v>
      </c>
      <c r="CH21">
        <v>1400.00129032258</v>
      </c>
      <c r="CI21">
        <v>0.89999054838709702</v>
      </c>
      <c r="CJ21">
        <v>0.10000935483871</v>
      </c>
      <c r="CK21">
        <v>0</v>
      </c>
      <c r="CL21">
        <v>797.88661290322602</v>
      </c>
      <c r="CM21">
        <v>4.9997499999999997</v>
      </c>
      <c r="CN21">
        <v>10965.7838709677</v>
      </c>
      <c r="CO21">
        <v>12178.012903225799</v>
      </c>
      <c r="CP21">
        <v>48.378935483870997</v>
      </c>
      <c r="CQ21">
        <v>50.408999999999999</v>
      </c>
      <c r="CR21">
        <v>49.469580645161301</v>
      </c>
      <c r="CS21">
        <v>49.645064516128997</v>
      </c>
      <c r="CT21">
        <v>49.4796774193548</v>
      </c>
      <c r="CU21">
        <v>1255.48548387097</v>
      </c>
      <c r="CV21">
        <v>139.51548387096801</v>
      </c>
      <c r="CW21">
        <v>0</v>
      </c>
      <c r="CX21">
        <v>119.60000014305101</v>
      </c>
      <c r="CY21">
        <v>0</v>
      </c>
      <c r="CZ21">
        <v>797.86930769230798</v>
      </c>
      <c r="DA21">
        <v>-2.9619828966977901</v>
      </c>
      <c r="DB21">
        <v>-46.123076944886002</v>
      </c>
      <c r="DC21">
        <v>10965.557692307701</v>
      </c>
      <c r="DD21">
        <v>15</v>
      </c>
      <c r="DE21">
        <v>1608332489.5</v>
      </c>
      <c r="DF21" t="s">
        <v>291</v>
      </c>
      <c r="DG21">
        <v>1608332489.5</v>
      </c>
      <c r="DH21">
        <v>1608332483</v>
      </c>
      <c r="DI21">
        <v>18</v>
      </c>
      <c r="DJ21">
        <v>2.5999999999999999E-2</v>
      </c>
      <c r="DK21">
        <v>-3.3000000000000002E-2</v>
      </c>
      <c r="DL21">
        <v>3.1360000000000001</v>
      </c>
      <c r="DM21">
        <v>-3.3000000000000002E-2</v>
      </c>
      <c r="DN21">
        <v>419</v>
      </c>
      <c r="DO21">
        <v>9</v>
      </c>
      <c r="DP21">
        <v>0.28000000000000003</v>
      </c>
      <c r="DQ21">
        <v>0.1</v>
      </c>
      <c r="DR21">
        <v>-1.77004842126207</v>
      </c>
      <c r="DS21">
        <v>9.0256723224472601</v>
      </c>
      <c r="DT21">
        <v>0.65831632618443303</v>
      </c>
      <c r="DU21">
        <v>0</v>
      </c>
      <c r="DV21">
        <v>2.0218931612903202</v>
      </c>
      <c r="DW21">
        <v>-11.162383016129001</v>
      </c>
      <c r="DX21">
        <v>0.84366081756669098</v>
      </c>
      <c r="DY21">
        <v>0</v>
      </c>
      <c r="DZ21">
        <v>0.28495364516129001</v>
      </c>
      <c r="EA21">
        <v>-4.0136564516129798E-2</v>
      </c>
      <c r="EB21">
        <v>3.0168655336761498E-3</v>
      </c>
      <c r="EC21">
        <v>1</v>
      </c>
      <c r="ED21">
        <v>1</v>
      </c>
      <c r="EE21">
        <v>3</v>
      </c>
      <c r="EF21" t="s">
        <v>292</v>
      </c>
      <c r="EG21">
        <v>100</v>
      </c>
      <c r="EH21">
        <v>100</v>
      </c>
      <c r="EI21">
        <v>3.1360000000000001</v>
      </c>
      <c r="EJ21">
        <v>-3.2800000000000003E-2</v>
      </c>
      <c r="EK21">
        <v>3.1356190476191199</v>
      </c>
      <c r="EL21">
        <v>0</v>
      </c>
      <c r="EM21">
        <v>0</v>
      </c>
      <c r="EN21">
        <v>0</v>
      </c>
      <c r="EO21">
        <v>-3.28549999999996E-2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6</v>
      </c>
      <c r="EX21">
        <v>6.2</v>
      </c>
      <c r="EY21">
        <v>2</v>
      </c>
      <c r="EZ21">
        <v>484</v>
      </c>
      <c r="FA21">
        <v>467.89100000000002</v>
      </c>
      <c r="FB21">
        <v>24.153099999999998</v>
      </c>
      <c r="FC21">
        <v>31.203499999999998</v>
      </c>
      <c r="FD21">
        <v>30.000399999999999</v>
      </c>
      <c r="FE21">
        <v>31.160399999999999</v>
      </c>
      <c r="FF21">
        <v>31.140799999999999</v>
      </c>
      <c r="FG21">
        <v>5.2663399999999996</v>
      </c>
      <c r="FH21">
        <v>0</v>
      </c>
      <c r="FI21">
        <v>100</v>
      </c>
      <c r="FJ21">
        <v>24.129000000000001</v>
      </c>
      <c r="FK21">
        <v>153.49199999999999</v>
      </c>
      <c r="FL21">
        <v>9.0559399999999997</v>
      </c>
      <c r="FM21">
        <v>101.794</v>
      </c>
      <c r="FN21">
        <v>101.254</v>
      </c>
    </row>
    <row r="22" spans="1:170" x14ac:dyDescent="0.25">
      <c r="A22">
        <v>6</v>
      </c>
      <c r="B22">
        <v>1608332936</v>
      </c>
      <c r="C22">
        <v>408</v>
      </c>
      <c r="D22" t="s">
        <v>310</v>
      </c>
      <c r="E22" t="s">
        <v>311</v>
      </c>
      <c r="F22" t="s">
        <v>285</v>
      </c>
      <c r="G22" t="s">
        <v>286</v>
      </c>
      <c r="H22">
        <v>1608332928</v>
      </c>
      <c r="I22">
        <f t="shared" si="0"/>
        <v>2.3334264818604495E-4</v>
      </c>
      <c r="J22">
        <f t="shared" si="1"/>
        <v>-0.36647655844319005</v>
      </c>
      <c r="K22">
        <f t="shared" si="2"/>
        <v>199.35719354838699</v>
      </c>
      <c r="L22">
        <f t="shared" si="3"/>
        <v>264.3190573630298</v>
      </c>
      <c r="M22">
        <f t="shared" si="4"/>
        <v>27.130067552354593</v>
      </c>
      <c r="N22">
        <f t="shared" si="5"/>
        <v>20.462293494740891</v>
      </c>
      <c r="O22">
        <f t="shared" si="6"/>
        <v>7.7033189406703288E-3</v>
      </c>
      <c r="P22">
        <f t="shared" si="7"/>
        <v>2.9738049993153592</v>
      </c>
      <c r="Q22">
        <f t="shared" si="8"/>
        <v>7.6922502475596588E-3</v>
      </c>
      <c r="R22">
        <f t="shared" si="9"/>
        <v>4.8086495361368328E-3</v>
      </c>
      <c r="S22">
        <f t="shared" si="10"/>
        <v>231.28941717529091</v>
      </c>
      <c r="T22">
        <f t="shared" si="11"/>
        <v>29.242039378177058</v>
      </c>
      <c r="U22">
        <f t="shared" si="12"/>
        <v>28.875641935483898</v>
      </c>
      <c r="V22">
        <f t="shared" si="13"/>
        <v>3.992922570348922</v>
      </c>
      <c r="W22">
        <f t="shared" si="14"/>
        <v>25.210949953780688</v>
      </c>
      <c r="X22">
        <f t="shared" si="15"/>
        <v>0.9543577439640788</v>
      </c>
      <c r="Y22">
        <f t="shared" si="16"/>
        <v>3.7854890264496408</v>
      </c>
      <c r="Z22">
        <f t="shared" si="17"/>
        <v>3.0385648263848433</v>
      </c>
      <c r="AA22">
        <f t="shared" si="18"/>
        <v>-10.290410785004582</v>
      </c>
      <c r="AB22">
        <f t="shared" si="19"/>
        <v>-147.16998513444554</v>
      </c>
      <c r="AC22">
        <f t="shared" si="20"/>
        <v>-10.832301825285763</v>
      </c>
      <c r="AD22">
        <f t="shared" si="21"/>
        <v>62.996719430555032</v>
      </c>
      <c r="AE22">
        <v>10</v>
      </c>
      <c r="AF22">
        <v>2</v>
      </c>
      <c r="AG22">
        <f t="shared" si="22"/>
        <v>1</v>
      </c>
      <c r="AH22">
        <f t="shared" si="23"/>
        <v>0</v>
      </c>
      <c r="AI22">
        <f t="shared" si="24"/>
        <v>54050.18384885323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792.91611999999998</v>
      </c>
      <c r="AR22">
        <v>843.44</v>
      </c>
      <c r="AS22">
        <f t="shared" si="27"/>
        <v>5.9902162572322948E-2</v>
      </c>
      <c r="AT22">
        <v>0.5</v>
      </c>
      <c r="AU22">
        <f t="shared" si="28"/>
        <v>1180.1754046046744</v>
      </c>
      <c r="AV22">
        <f t="shared" si="29"/>
        <v>-0.36647655844319005</v>
      </c>
      <c r="AW22">
        <f t="shared" si="30"/>
        <v>35.347529475243114</v>
      </c>
      <c r="AX22">
        <f t="shared" si="31"/>
        <v>0.31899127383097797</v>
      </c>
      <c r="AY22">
        <f t="shared" si="32"/>
        <v>1.7901654326019678E-4</v>
      </c>
      <c r="AZ22">
        <f t="shared" si="33"/>
        <v>2.8675898700559608</v>
      </c>
      <c r="BA22" t="s">
        <v>313</v>
      </c>
      <c r="BB22">
        <v>574.39</v>
      </c>
      <c r="BC22">
        <f t="shared" si="34"/>
        <v>269.05000000000007</v>
      </c>
      <c r="BD22">
        <f t="shared" si="35"/>
        <v>0.18778621074149809</v>
      </c>
      <c r="BE22">
        <f t="shared" si="36"/>
        <v>0.89989544925195974</v>
      </c>
      <c r="BF22">
        <f t="shared" si="37"/>
        <v>0.39483170626142161</v>
      </c>
      <c r="BG22">
        <f t="shared" si="38"/>
        <v>0.94975146379007447</v>
      </c>
      <c r="BH22">
        <f t="shared" si="39"/>
        <v>1399.9883870967701</v>
      </c>
      <c r="BI22">
        <f t="shared" si="40"/>
        <v>1180.1754046046744</v>
      </c>
      <c r="BJ22">
        <f t="shared" si="41"/>
        <v>0.84298942439948843</v>
      </c>
      <c r="BK22">
        <f t="shared" si="42"/>
        <v>0.19597884879897692</v>
      </c>
      <c r="BL22">
        <v>6</v>
      </c>
      <c r="BM22">
        <v>0.5</v>
      </c>
      <c r="BN22" t="s">
        <v>290</v>
      </c>
      <c r="BO22">
        <v>2</v>
      </c>
      <c r="BP22">
        <v>1608332928</v>
      </c>
      <c r="BQ22">
        <v>199.35719354838699</v>
      </c>
      <c r="BR22">
        <v>198.97325806451599</v>
      </c>
      <c r="BS22">
        <v>9.2979841935483893</v>
      </c>
      <c r="BT22">
        <v>9.0205867741935499</v>
      </c>
      <c r="BU22">
        <v>196.22180645161299</v>
      </c>
      <c r="BV22">
        <v>9.3308393548387105</v>
      </c>
      <c r="BW22">
        <v>500.01841935483901</v>
      </c>
      <c r="BX22">
        <v>102.54135483871001</v>
      </c>
      <c r="BY22">
        <v>0.100005277419355</v>
      </c>
      <c r="BZ22">
        <v>27.957687096774201</v>
      </c>
      <c r="CA22">
        <v>28.875641935483898</v>
      </c>
      <c r="CB22">
        <v>999.9</v>
      </c>
      <c r="CC22">
        <v>0</v>
      </c>
      <c r="CD22">
        <v>0</v>
      </c>
      <c r="CE22">
        <v>10000.338387096799</v>
      </c>
      <c r="CF22">
        <v>0</v>
      </c>
      <c r="CG22">
        <v>356.860935483871</v>
      </c>
      <c r="CH22">
        <v>1399.9883870967701</v>
      </c>
      <c r="CI22">
        <v>0.89999338709677401</v>
      </c>
      <c r="CJ22">
        <v>0.10000653548387101</v>
      </c>
      <c r="CK22">
        <v>0</v>
      </c>
      <c r="CL22">
        <v>792.90545161290299</v>
      </c>
      <c r="CM22">
        <v>4.9997499999999997</v>
      </c>
      <c r="CN22">
        <v>10895.9258064516</v>
      </c>
      <c r="CO22">
        <v>12177.9290322581</v>
      </c>
      <c r="CP22">
        <v>48.471548387096803</v>
      </c>
      <c r="CQ22">
        <v>50.5</v>
      </c>
      <c r="CR22">
        <v>49.547935483870901</v>
      </c>
      <c r="CS22">
        <v>49.725580645161301</v>
      </c>
      <c r="CT22">
        <v>49.576225806451603</v>
      </c>
      <c r="CU22">
        <v>1255.4819354838701</v>
      </c>
      <c r="CV22">
        <v>139.505161290323</v>
      </c>
      <c r="CW22">
        <v>0</v>
      </c>
      <c r="CX22">
        <v>83.100000143051105</v>
      </c>
      <c r="CY22">
        <v>0</v>
      </c>
      <c r="CZ22">
        <v>792.91611999999998</v>
      </c>
      <c r="DA22">
        <v>-1.95846154309208</v>
      </c>
      <c r="DB22">
        <v>-50.030769095572403</v>
      </c>
      <c r="DC22">
        <v>10895.111999999999</v>
      </c>
      <c r="DD22">
        <v>15</v>
      </c>
      <c r="DE22">
        <v>1608332489.5</v>
      </c>
      <c r="DF22" t="s">
        <v>291</v>
      </c>
      <c r="DG22">
        <v>1608332489.5</v>
      </c>
      <c r="DH22">
        <v>1608332483</v>
      </c>
      <c r="DI22">
        <v>18</v>
      </c>
      <c r="DJ22">
        <v>2.5999999999999999E-2</v>
      </c>
      <c r="DK22">
        <v>-3.3000000000000002E-2</v>
      </c>
      <c r="DL22">
        <v>3.1360000000000001</v>
      </c>
      <c r="DM22">
        <v>-3.3000000000000002E-2</v>
      </c>
      <c r="DN22">
        <v>419</v>
      </c>
      <c r="DO22">
        <v>9</v>
      </c>
      <c r="DP22">
        <v>0.28000000000000003</v>
      </c>
      <c r="DQ22">
        <v>0.1</v>
      </c>
      <c r="DR22">
        <v>-0.35886911814492201</v>
      </c>
      <c r="DS22">
        <v>-0.30847938171408701</v>
      </c>
      <c r="DT22">
        <v>6.6777777177674594E-2</v>
      </c>
      <c r="DU22">
        <v>1</v>
      </c>
      <c r="DV22">
        <v>0.38013680645161302</v>
      </c>
      <c r="DW22">
        <v>0.13956198387096599</v>
      </c>
      <c r="DX22">
        <v>6.9636143914298301E-2</v>
      </c>
      <c r="DY22">
        <v>1</v>
      </c>
      <c r="DZ22">
        <v>0.27725361290322598</v>
      </c>
      <c r="EA22">
        <v>1.81280322580635E-2</v>
      </c>
      <c r="EB22">
        <v>1.4372776389572101E-3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3.1360000000000001</v>
      </c>
      <c r="EJ22">
        <v>-3.2899999999999999E-2</v>
      </c>
      <c r="EK22">
        <v>3.1356190476191199</v>
      </c>
      <c r="EL22">
        <v>0</v>
      </c>
      <c r="EM22">
        <v>0</v>
      </c>
      <c r="EN22">
        <v>0</v>
      </c>
      <c r="EO22">
        <v>-3.28549999999996E-2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7.4</v>
      </c>
      <c r="EX22">
        <v>7.5</v>
      </c>
      <c r="EY22">
        <v>2</v>
      </c>
      <c r="EZ22">
        <v>484.3</v>
      </c>
      <c r="FA22">
        <v>468.22899999999998</v>
      </c>
      <c r="FB22">
        <v>24.202300000000001</v>
      </c>
      <c r="FC22">
        <v>31.260999999999999</v>
      </c>
      <c r="FD22">
        <v>30.0001</v>
      </c>
      <c r="FE22">
        <v>31.209</v>
      </c>
      <c r="FF22">
        <v>31.185300000000002</v>
      </c>
      <c r="FG22">
        <v>7.9082100000000004</v>
      </c>
      <c r="FH22">
        <v>0</v>
      </c>
      <c r="FI22">
        <v>100</v>
      </c>
      <c r="FJ22">
        <v>24.235800000000001</v>
      </c>
      <c r="FK22">
        <v>198.97399999999999</v>
      </c>
      <c r="FL22">
        <v>9.1539099999999998</v>
      </c>
      <c r="FM22">
        <v>101.783</v>
      </c>
      <c r="FN22">
        <v>101.246</v>
      </c>
    </row>
    <row r="23" spans="1:170" x14ac:dyDescent="0.25">
      <c r="A23">
        <v>7</v>
      </c>
      <c r="B23">
        <v>1608333010</v>
      </c>
      <c r="C23">
        <v>482</v>
      </c>
      <c r="D23" t="s">
        <v>314</v>
      </c>
      <c r="E23" t="s">
        <v>315</v>
      </c>
      <c r="F23" t="s">
        <v>285</v>
      </c>
      <c r="G23" t="s">
        <v>286</v>
      </c>
      <c r="H23">
        <v>1608333002.25</v>
      </c>
      <c r="I23">
        <f t="shared" si="0"/>
        <v>2.4482721353462871E-4</v>
      </c>
      <c r="J23">
        <f t="shared" si="1"/>
        <v>0.15872401452034543</v>
      </c>
      <c r="K23">
        <f t="shared" si="2"/>
        <v>249.17676666666699</v>
      </c>
      <c r="L23">
        <f t="shared" si="3"/>
        <v>206.85594089480438</v>
      </c>
      <c r="M23">
        <f t="shared" si="4"/>
        <v>21.232242969070672</v>
      </c>
      <c r="N23">
        <f t="shared" si="5"/>
        <v>25.576164886676395</v>
      </c>
      <c r="O23">
        <f t="shared" si="6"/>
        <v>8.1218561243053128E-3</v>
      </c>
      <c r="P23">
        <f t="shared" si="7"/>
        <v>2.9742976355155841</v>
      </c>
      <c r="Q23">
        <f t="shared" si="8"/>
        <v>8.1095550585282353E-3</v>
      </c>
      <c r="R23">
        <f t="shared" si="9"/>
        <v>5.0695755374285164E-3</v>
      </c>
      <c r="S23">
        <f t="shared" si="10"/>
        <v>231.28820890233987</v>
      </c>
      <c r="T23">
        <f t="shared" si="11"/>
        <v>29.253701199747127</v>
      </c>
      <c r="U23">
        <f t="shared" si="12"/>
        <v>28.882443333333299</v>
      </c>
      <c r="V23">
        <f t="shared" si="13"/>
        <v>3.9944957687761238</v>
      </c>
      <c r="W23">
        <f t="shared" si="14"/>
        <v>25.619612978030261</v>
      </c>
      <c r="X23">
        <f t="shared" si="15"/>
        <v>0.97066626949821111</v>
      </c>
      <c r="Y23">
        <f t="shared" si="16"/>
        <v>3.7887624232676442</v>
      </c>
      <c r="Z23">
        <f t="shared" si="17"/>
        <v>3.0238294992779124</v>
      </c>
      <c r="AA23">
        <f t="shared" si="18"/>
        <v>-10.796880116877126</v>
      </c>
      <c r="AB23">
        <f t="shared" si="19"/>
        <v>-145.90811403230322</v>
      </c>
      <c r="AC23">
        <f t="shared" si="20"/>
        <v>-10.738799383085153</v>
      </c>
      <c r="AD23">
        <f t="shared" si="21"/>
        <v>63.844415370074358</v>
      </c>
      <c r="AE23">
        <v>10</v>
      </c>
      <c r="AF23">
        <v>2</v>
      </c>
      <c r="AG23">
        <f t="shared" si="22"/>
        <v>1</v>
      </c>
      <c r="AH23">
        <f t="shared" si="23"/>
        <v>0</v>
      </c>
      <c r="AI23">
        <f t="shared" si="24"/>
        <v>54061.997666213574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789.00146153846094</v>
      </c>
      <c r="AR23">
        <v>840.61</v>
      </c>
      <c r="AS23">
        <f t="shared" si="27"/>
        <v>6.1394152414959491E-2</v>
      </c>
      <c r="AT23">
        <v>0.5</v>
      </c>
      <c r="AU23">
        <f t="shared" si="28"/>
        <v>1180.1701907473334</v>
      </c>
      <c r="AV23">
        <f t="shared" si="29"/>
        <v>0.15872401452034543</v>
      </c>
      <c r="AW23">
        <f t="shared" si="30"/>
        <v>36.227774283166802</v>
      </c>
      <c r="AX23">
        <f t="shared" si="31"/>
        <v>0.32089791936807793</v>
      </c>
      <c r="AY23">
        <f t="shared" si="32"/>
        <v>6.2403838032055678E-4</v>
      </c>
      <c r="AZ23">
        <f t="shared" si="33"/>
        <v>2.8806105090351051</v>
      </c>
      <c r="BA23" t="s">
        <v>317</v>
      </c>
      <c r="BB23">
        <v>570.86</v>
      </c>
      <c r="BC23">
        <f t="shared" si="34"/>
        <v>269.75</v>
      </c>
      <c r="BD23">
        <f t="shared" si="35"/>
        <v>0.19131988308262862</v>
      </c>
      <c r="BE23">
        <f t="shared" si="36"/>
        <v>0.89976664858317046</v>
      </c>
      <c r="BF23">
        <f t="shared" si="37"/>
        <v>0.41242922918985153</v>
      </c>
      <c r="BG23">
        <f t="shared" si="38"/>
        <v>0.95086274808311755</v>
      </c>
      <c r="BH23">
        <f t="shared" si="39"/>
        <v>1399.98233333333</v>
      </c>
      <c r="BI23">
        <f t="shared" si="40"/>
        <v>1180.1701907473334</v>
      </c>
      <c r="BJ23">
        <f t="shared" si="41"/>
        <v>0.84298934539936066</v>
      </c>
      <c r="BK23">
        <f t="shared" si="42"/>
        <v>0.19597869079872154</v>
      </c>
      <c r="BL23">
        <v>6</v>
      </c>
      <c r="BM23">
        <v>0.5</v>
      </c>
      <c r="BN23" t="s">
        <v>290</v>
      </c>
      <c r="BO23">
        <v>2</v>
      </c>
      <c r="BP23">
        <v>1608333002.25</v>
      </c>
      <c r="BQ23">
        <v>249.17676666666699</v>
      </c>
      <c r="BR23">
        <v>249.440433333333</v>
      </c>
      <c r="BS23">
        <v>9.4567533333333298</v>
      </c>
      <c r="BT23">
        <v>9.1657483333333296</v>
      </c>
      <c r="BU23">
        <v>246.04116666666701</v>
      </c>
      <c r="BV23">
        <v>9.4896066666666705</v>
      </c>
      <c r="BW23">
        <v>500.01603333333298</v>
      </c>
      <c r="BX23">
        <v>102.542666666667</v>
      </c>
      <c r="BY23">
        <v>9.9988300000000002E-2</v>
      </c>
      <c r="BZ23">
        <v>27.97251</v>
      </c>
      <c r="CA23">
        <v>28.882443333333299</v>
      </c>
      <c r="CB23">
        <v>999.9</v>
      </c>
      <c r="CC23">
        <v>0</v>
      </c>
      <c r="CD23">
        <v>0</v>
      </c>
      <c r="CE23">
        <v>10002.997666666701</v>
      </c>
      <c r="CF23">
        <v>0</v>
      </c>
      <c r="CG23">
        <v>366.08479999999997</v>
      </c>
      <c r="CH23">
        <v>1399.98233333333</v>
      </c>
      <c r="CI23">
        <v>0.89999709999999999</v>
      </c>
      <c r="CJ23">
        <v>0.10000279333333301</v>
      </c>
      <c r="CK23">
        <v>0</v>
      </c>
      <c r="CL23">
        <v>789.03986666666697</v>
      </c>
      <c r="CM23">
        <v>4.9997499999999997</v>
      </c>
      <c r="CN23">
        <v>10843.7833333333</v>
      </c>
      <c r="CO23">
        <v>12177.8733333333</v>
      </c>
      <c r="CP23">
        <v>48.566333333333297</v>
      </c>
      <c r="CQ23">
        <v>50.561999999999998</v>
      </c>
      <c r="CR23">
        <v>49.631100000000004</v>
      </c>
      <c r="CS23">
        <v>49.7768333333333</v>
      </c>
      <c r="CT23">
        <v>49.643599999999999</v>
      </c>
      <c r="CU23">
        <v>1255.48133333333</v>
      </c>
      <c r="CV23">
        <v>139.501</v>
      </c>
      <c r="CW23">
        <v>0</v>
      </c>
      <c r="CX23">
        <v>73.299999952316298</v>
      </c>
      <c r="CY23">
        <v>0</v>
      </c>
      <c r="CZ23">
        <v>789.00146153846094</v>
      </c>
      <c r="DA23">
        <v>-3.8047179409751499</v>
      </c>
      <c r="DB23">
        <v>-36.567521388141202</v>
      </c>
      <c r="DC23">
        <v>10843.7076923077</v>
      </c>
      <c r="DD23">
        <v>15</v>
      </c>
      <c r="DE23">
        <v>1608332489.5</v>
      </c>
      <c r="DF23" t="s">
        <v>291</v>
      </c>
      <c r="DG23">
        <v>1608332489.5</v>
      </c>
      <c r="DH23">
        <v>1608332483</v>
      </c>
      <c r="DI23">
        <v>18</v>
      </c>
      <c r="DJ23">
        <v>2.5999999999999999E-2</v>
      </c>
      <c r="DK23">
        <v>-3.3000000000000002E-2</v>
      </c>
      <c r="DL23">
        <v>3.1360000000000001</v>
      </c>
      <c r="DM23">
        <v>-3.3000000000000002E-2</v>
      </c>
      <c r="DN23">
        <v>419</v>
      </c>
      <c r="DO23">
        <v>9</v>
      </c>
      <c r="DP23">
        <v>0.28000000000000003</v>
      </c>
      <c r="DQ23">
        <v>0.1</v>
      </c>
      <c r="DR23">
        <v>0.16510976736758501</v>
      </c>
      <c r="DS23">
        <v>-0.14169144348106</v>
      </c>
      <c r="DT23">
        <v>3.83867413827476E-2</v>
      </c>
      <c r="DU23">
        <v>1</v>
      </c>
      <c r="DV23">
        <v>-0.27142429032258097</v>
      </c>
      <c r="DW23">
        <v>0.140410693548388</v>
      </c>
      <c r="DX23">
        <v>4.5243763280909101E-2</v>
      </c>
      <c r="DY23">
        <v>1</v>
      </c>
      <c r="DZ23">
        <v>0.29063319354838701</v>
      </c>
      <c r="EA23">
        <v>3.5265532258063198E-2</v>
      </c>
      <c r="EB23">
        <v>2.71214912306916E-3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3.1360000000000001</v>
      </c>
      <c r="EJ23">
        <v>-3.2899999999999999E-2</v>
      </c>
      <c r="EK23">
        <v>3.1356190476191199</v>
      </c>
      <c r="EL23">
        <v>0</v>
      </c>
      <c r="EM23">
        <v>0</v>
      </c>
      <c r="EN23">
        <v>0</v>
      </c>
      <c r="EO23">
        <v>-3.28549999999996E-2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8.6999999999999993</v>
      </c>
      <c r="EX23">
        <v>8.8000000000000007</v>
      </c>
      <c r="EY23">
        <v>2</v>
      </c>
      <c r="EZ23">
        <v>484.52699999999999</v>
      </c>
      <c r="FA23">
        <v>468.56200000000001</v>
      </c>
      <c r="FB23">
        <v>24.328399999999998</v>
      </c>
      <c r="FC23">
        <v>31.2822</v>
      </c>
      <c r="FD23">
        <v>30</v>
      </c>
      <c r="FE23">
        <v>31.2349</v>
      </c>
      <c r="FF23">
        <v>31.209700000000002</v>
      </c>
      <c r="FG23">
        <v>10.230600000000001</v>
      </c>
      <c r="FH23">
        <v>0</v>
      </c>
      <c r="FI23">
        <v>100</v>
      </c>
      <c r="FJ23">
        <v>24.334800000000001</v>
      </c>
      <c r="FK23">
        <v>249.80099999999999</v>
      </c>
      <c r="FL23">
        <v>9.3120899999999995</v>
      </c>
      <c r="FM23">
        <v>101.783</v>
      </c>
      <c r="FN23">
        <v>101.245</v>
      </c>
    </row>
    <row r="24" spans="1:170" x14ac:dyDescent="0.25">
      <c r="A24">
        <v>8</v>
      </c>
      <c r="B24">
        <v>1608333108</v>
      </c>
      <c r="C24">
        <v>580</v>
      </c>
      <c r="D24" t="s">
        <v>318</v>
      </c>
      <c r="E24" t="s">
        <v>319</v>
      </c>
      <c r="F24" t="s">
        <v>285</v>
      </c>
      <c r="G24" t="s">
        <v>286</v>
      </c>
      <c r="H24">
        <v>1608333100.25</v>
      </c>
      <c r="I24">
        <f t="shared" si="0"/>
        <v>2.7468538579599307E-4</v>
      </c>
      <c r="J24">
        <f t="shared" si="1"/>
        <v>1.4033713704522615</v>
      </c>
      <c r="K24">
        <f t="shared" si="2"/>
        <v>399.33676666666702</v>
      </c>
      <c r="L24">
        <f t="shared" si="3"/>
        <v>140.04663940546817</v>
      </c>
      <c r="M24">
        <f t="shared" si="4"/>
        <v>14.374893783460662</v>
      </c>
      <c r="N24">
        <f t="shared" si="5"/>
        <v>40.989370605631365</v>
      </c>
      <c r="O24">
        <f t="shared" si="6"/>
        <v>9.1302194918395623E-3</v>
      </c>
      <c r="P24">
        <f t="shared" si="7"/>
        <v>2.9730112858810047</v>
      </c>
      <c r="Q24">
        <f t="shared" si="8"/>
        <v>9.1146707969184844E-3</v>
      </c>
      <c r="R24">
        <f t="shared" si="9"/>
        <v>5.6980640009419801E-3</v>
      </c>
      <c r="S24">
        <f t="shared" si="10"/>
        <v>231.28731766240796</v>
      </c>
      <c r="T24">
        <f t="shared" si="11"/>
        <v>29.286730103955989</v>
      </c>
      <c r="U24">
        <f t="shared" si="12"/>
        <v>28.936363333333301</v>
      </c>
      <c r="V24">
        <f t="shared" si="13"/>
        <v>4.0069868830619919</v>
      </c>
      <c r="W24">
        <f t="shared" si="14"/>
        <v>26.040685537979012</v>
      </c>
      <c r="X24">
        <f t="shared" si="15"/>
        <v>0.98893509646039268</v>
      </c>
      <c r="Y24">
        <f t="shared" si="16"/>
        <v>3.7976538483139444</v>
      </c>
      <c r="Z24">
        <f t="shared" si="17"/>
        <v>3.0180517866015992</v>
      </c>
      <c r="AA24">
        <f t="shared" si="18"/>
        <v>-12.113625513603294</v>
      </c>
      <c r="AB24">
        <f t="shared" si="19"/>
        <v>-148.04299701212653</v>
      </c>
      <c r="AC24">
        <f t="shared" si="20"/>
        <v>-10.905748072688775</v>
      </c>
      <c r="AD24">
        <f t="shared" si="21"/>
        <v>60.224947063989362</v>
      </c>
      <c r="AE24">
        <v>10</v>
      </c>
      <c r="AF24">
        <v>2</v>
      </c>
      <c r="AG24">
        <f t="shared" si="22"/>
        <v>1</v>
      </c>
      <c r="AH24">
        <f t="shared" si="23"/>
        <v>0</v>
      </c>
      <c r="AI24">
        <f t="shared" si="24"/>
        <v>54017.080430674861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784.35676000000001</v>
      </c>
      <c r="AR24">
        <v>839.72</v>
      </c>
      <c r="AS24">
        <f t="shared" si="27"/>
        <v>6.5930595912923384E-2</v>
      </c>
      <c r="AT24">
        <v>0.5</v>
      </c>
      <c r="AU24">
        <f t="shared" si="28"/>
        <v>1180.1644307473584</v>
      </c>
      <c r="AV24">
        <f t="shared" si="29"/>
        <v>1.4033713704522615</v>
      </c>
      <c r="AW24">
        <f t="shared" si="30"/>
        <v>38.904472097204675</v>
      </c>
      <c r="AX24">
        <f t="shared" si="31"/>
        <v>0.32140475396560758</v>
      </c>
      <c r="AY24">
        <f t="shared" si="32"/>
        <v>1.6786803589851531E-3</v>
      </c>
      <c r="AZ24">
        <f t="shared" si="33"/>
        <v>2.8847234792549892</v>
      </c>
      <c r="BA24" t="s">
        <v>321</v>
      </c>
      <c r="BB24">
        <v>569.83000000000004</v>
      </c>
      <c r="BC24">
        <f t="shared" si="34"/>
        <v>269.89</v>
      </c>
      <c r="BD24">
        <f t="shared" si="35"/>
        <v>0.2051326095816815</v>
      </c>
      <c r="BE24">
        <f t="shared" si="36"/>
        <v>0.8997529947070293</v>
      </c>
      <c r="BF24">
        <f t="shared" si="37"/>
        <v>0.44560422496842383</v>
      </c>
      <c r="BG24">
        <f t="shared" si="38"/>
        <v>0.9512122332494809</v>
      </c>
      <c r="BH24">
        <f t="shared" si="39"/>
        <v>1399.9753333333299</v>
      </c>
      <c r="BI24">
        <f t="shared" si="40"/>
        <v>1180.1644307473584</v>
      </c>
      <c r="BJ24">
        <f t="shared" si="41"/>
        <v>0.84298944606216486</v>
      </c>
      <c r="BK24">
        <f t="shared" si="42"/>
        <v>0.19597889212433006</v>
      </c>
      <c r="BL24">
        <v>6</v>
      </c>
      <c r="BM24">
        <v>0.5</v>
      </c>
      <c r="BN24" t="s">
        <v>290</v>
      </c>
      <c r="BO24">
        <v>2</v>
      </c>
      <c r="BP24">
        <v>1608333100.25</v>
      </c>
      <c r="BQ24">
        <v>399.33676666666702</v>
      </c>
      <c r="BR24">
        <v>401.15236666666698</v>
      </c>
      <c r="BS24">
        <v>9.6346476666666696</v>
      </c>
      <c r="BT24">
        <v>9.3082146666666699</v>
      </c>
      <c r="BU24">
        <v>396.14376666666698</v>
      </c>
      <c r="BV24">
        <v>9.6556476666666704</v>
      </c>
      <c r="BW24">
        <v>500.02093333333301</v>
      </c>
      <c r="BX24">
        <v>102.5436</v>
      </c>
      <c r="BY24">
        <v>0.10001818666666699</v>
      </c>
      <c r="BZ24">
        <v>28.012716666666702</v>
      </c>
      <c r="CA24">
        <v>28.936363333333301</v>
      </c>
      <c r="CB24">
        <v>999.9</v>
      </c>
      <c r="CC24">
        <v>0</v>
      </c>
      <c r="CD24">
        <v>0</v>
      </c>
      <c r="CE24">
        <v>9995.6299999999992</v>
      </c>
      <c r="CF24">
        <v>0</v>
      </c>
      <c r="CG24">
        <v>361.099966666667</v>
      </c>
      <c r="CH24">
        <v>1399.9753333333299</v>
      </c>
      <c r="CI24">
        <v>0.89999580000000001</v>
      </c>
      <c r="CJ24">
        <v>0.10000408</v>
      </c>
      <c r="CK24">
        <v>0</v>
      </c>
      <c r="CL24">
        <v>784.39449999999999</v>
      </c>
      <c r="CM24">
        <v>4.9997499999999997</v>
      </c>
      <c r="CN24">
        <v>10783.67</v>
      </c>
      <c r="CO24">
        <v>12177.823333333299</v>
      </c>
      <c r="CP24">
        <v>48.608066666666701</v>
      </c>
      <c r="CQ24">
        <v>50.603999999999999</v>
      </c>
      <c r="CR24">
        <v>49.695399999999999</v>
      </c>
      <c r="CS24">
        <v>49.839300000000001</v>
      </c>
      <c r="CT24">
        <v>49.695399999999999</v>
      </c>
      <c r="CU24">
        <v>1255.47033333333</v>
      </c>
      <c r="CV24">
        <v>139.505</v>
      </c>
      <c r="CW24">
        <v>0</v>
      </c>
      <c r="CX24">
        <v>97.400000095367403</v>
      </c>
      <c r="CY24">
        <v>0</v>
      </c>
      <c r="CZ24">
        <v>784.35676000000001</v>
      </c>
      <c r="DA24">
        <v>-1.0816153794689101</v>
      </c>
      <c r="DB24">
        <v>-24.130769316954598</v>
      </c>
      <c r="DC24">
        <v>10783.436</v>
      </c>
      <c r="DD24">
        <v>15</v>
      </c>
      <c r="DE24">
        <v>1608333128.5</v>
      </c>
      <c r="DF24" t="s">
        <v>322</v>
      </c>
      <c r="DG24">
        <v>1608333128.5</v>
      </c>
      <c r="DH24">
        <v>1608333127</v>
      </c>
      <c r="DI24">
        <v>19</v>
      </c>
      <c r="DJ24">
        <v>5.8000000000000003E-2</v>
      </c>
      <c r="DK24">
        <v>1.2E-2</v>
      </c>
      <c r="DL24">
        <v>3.1930000000000001</v>
      </c>
      <c r="DM24">
        <v>-2.1000000000000001E-2</v>
      </c>
      <c r="DN24">
        <v>401</v>
      </c>
      <c r="DO24">
        <v>9</v>
      </c>
      <c r="DP24">
        <v>0.4</v>
      </c>
      <c r="DQ24">
        <v>0.11</v>
      </c>
      <c r="DR24">
        <v>1.4648214533355199</v>
      </c>
      <c r="DS24">
        <v>-5.3144842381833E-2</v>
      </c>
      <c r="DT24">
        <v>5.8741726754345497E-2</v>
      </c>
      <c r="DU24">
        <v>1</v>
      </c>
      <c r="DV24">
        <v>-1.8852309677419401</v>
      </c>
      <c r="DW24">
        <v>4.2940161290328099E-2</v>
      </c>
      <c r="DX24">
        <v>6.9425137789766E-2</v>
      </c>
      <c r="DY24">
        <v>1</v>
      </c>
      <c r="DZ24">
        <v>0.314645129032258</v>
      </c>
      <c r="EA24">
        <v>-2.3606612903221101E-3</v>
      </c>
      <c r="EB24">
        <v>3.4416957016578E-4</v>
      </c>
      <c r="EC24">
        <v>1</v>
      </c>
      <c r="ED24">
        <v>3</v>
      </c>
      <c r="EE24">
        <v>3</v>
      </c>
      <c r="EF24" t="s">
        <v>297</v>
      </c>
      <c r="EG24">
        <v>100</v>
      </c>
      <c r="EH24">
        <v>100</v>
      </c>
      <c r="EI24">
        <v>3.1930000000000001</v>
      </c>
      <c r="EJ24">
        <v>-2.1000000000000001E-2</v>
      </c>
      <c r="EK24">
        <v>3.1356190476191199</v>
      </c>
      <c r="EL24">
        <v>0</v>
      </c>
      <c r="EM24">
        <v>0</v>
      </c>
      <c r="EN24">
        <v>0</v>
      </c>
      <c r="EO24">
        <v>-3.28549999999996E-2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10.3</v>
      </c>
      <c r="EX24">
        <v>10.4</v>
      </c>
      <c r="EY24">
        <v>2</v>
      </c>
      <c r="EZ24">
        <v>484.904</v>
      </c>
      <c r="FA24">
        <v>469.298</v>
      </c>
      <c r="FB24">
        <v>24.140799999999999</v>
      </c>
      <c r="FC24">
        <v>31.2835</v>
      </c>
      <c r="FD24">
        <v>30.000299999999999</v>
      </c>
      <c r="FE24">
        <v>31.250499999999999</v>
      </c>
      <c r="FF24">
        <v>31.230599999999999</v>
      </c>
      <c r="FG24">
        <v>17.079699999999999</v>
      </c>
      <c r="FH24">
        <v>0</v>
      </c>
      <c r="FI24">
        <v>100</v>
      </c>
      <c r="FJ24">
        <v>24.129000000000001</v>
      </c>
      <c r="FK24">
        <v>401.61399999999998</v>
      </c>
      <c r="FL24">
        <v>9.4759700000000002</v>
      </c>
      <c r="FM24">
        <v>101.779</v>
      </c>
      <c r="FN24">
        <v>101.242</v>
      </c>
    </row>
    <row r="25" spans="1:170" x14ac:dyDescent="0.25">
      <c r="A25">
        <v>9</v>
      </c>
      <c r="B25">
        <v>1608333200</v>
      </c>
      <c r="C25">
        <v>672</v>
      </c>
      <c r="D25" t="s">
        <v>323</v>
      </c>
      <c r="E25" t="s">
        <v>324</v>
      </c>
      <c r="F25" t="s">
        <v>285</v>
      </c>
      <c r="G25" t="s">
        <v>286</v>
      </c>
      <c r="H25">
        <v>1608333192.25</v>
      </c>
      <c r="I25">
        <f t="shared" si="0"/>
        <v>2.6762502215494228E-4</v>
      </c>
      <c r="J25">
        <f t="shared" si="1"/>
        <v>2.5872449011422267</v>
      </c>
      <c r="K25">
        <f t="shared" si="2"/>
        <v>498.02076666666699</v>
      </c>
      <c r="L25">
        <f t="shared" si="3"/>
        <v>23.322540372888632</v>
      </c>
      <c r="M25">
        <f t="shared" si="4"/>
        <v>2.3939513874811498</v>
      </c>
      <c r="N25">
        <f t="shared" si="5"/>
        <v>51.119538707799343</v>
      </c>
      <c r="O25">
        <f t="shared" si="6"/>
        <v>8.9684570300656088E-3</v>
      </c>
      <c r="P25">
        <f t="shared" si="7"/>
        <v>2.9732843137196578</v>
      </c>
      <c r="Q25">
        <f t="shared" si="8"/>
        <v>8.9534553012905055E-3</v>
      </c>
      <c r="R25">
        <f t="shared" si="9"/>
        <v>5.597255289819158E-3</v>
      </c>
      <c r="S25">
        <f t="shared" si="10"/>
        <v>231.29194366875808</v>
      </c>
      <c r="T25">
        <f t="shared" si="11"/>
        <v>29.24223123958663</v>
      </c>
      <c r="U25">
        <f t="shared" si="12"/>
        <v>28.909649999999999</v>
      </c>
      <c r="V25">
        <f t="shared" si="13"/>
        <v>4.0007942180288989</v>
      </c>
      <c r="W25">
        <f t="shared" si="14"/>
        <v>26.601260861591914</v>
      </c>
      <c r="X25">
        <f t="shared" si="15"/>
        <v>1.0075025042928787</v>
      </c>
      <c r="Y25">
        <f t="shared" si="16"/>
        <v>3.7874238726313751</v>
      </c>
      <c r="Z25">
        <f t="shared" si="17"/>
        <v>2.9932917137360202</v>
      </c>
      <c r="AA25">
        <f t="shared" si="18"/>
        <v>-11.802263477032955</v>
      </c>
      <c r="AB25">
        <f t="shared" si="19"/>
        <v>-151.19090793852709</v>
      </c>
      <c r="AC25">
        <f t="shared" si="20"/>
        <v>-11.132577349101242</v>
      </c>
      <c r="AD25">
        <f t="shared" si="21"/>
        <v>57.166194904096784</v>
      </c>
      <c r="AE25">
        <v>10</v>
      </c>
      <c r="AF25">
        <v>2</v>
      </c>
      <c r="AG25">
        <f t="shared" si="22"/>
        <v>1</v>
      </c>
      <c r="AH25">
        <f t="shared" si="23"/>
        <v>0</v>
      </c>
      <c r="AI25">
        <f t="shared" si="24"/>
        <v>54033.428561093126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325</v>
      </c>
      <c r="AQ25">
        <v>781.78291999999999</v>
      </c>
      <c r="AR25">
        <v>840.2</v>
      </c>
      <c r="AS25">
        <f t="shared" si="27"/>
        <v>6.9527588669364482E-2</v>
      </c>
      <c r="AT25">
        <v>0.5</v>
      </c>
      <c r="AU25">
        <f t="shared" si="28"/>
        <v>1180.1887897508821</v>
      </c>
      <c r="AV25">
        <f t="shared" si="29"/>
        <v>2.5872449011422267</v>
      </c>
      <c r="AW25">
        <f t="shared" si="30"/>
        <v>41.027840362997203</v>
      </c>
      <c r="AX25">
        <f t="shared" si="31"/>
        <v>0.32379195429659613</v>
      </c>
      <c r="AY25">
        <f t="shared" si="32"/>
        <v>2.6817678734488964E-3</v>
      </c>
      <c r="AZ25">
        <f t="shared" si="33"/>
        <v>2.8825041656748391</v>
      </c>
      <c r="BA25" t="s">
        <v>326</v>
      </c>
      <c r="BB25">
        <v>568.15</v>
      </c>
      <c r="BC25">
        <f t="shared" si="34"/>
        <v>272.05000000000007</v>
      </c>
      <c r="BD25">
        <f t="shared" si="35"/>
        <v>0.21472920419040634</v>
      </c>
      <c r="BE25">
        <f t="shared" si="36"/>
        <v>0.89901370859673424</v>
      </c>
      <c r="BF25">
        <f t="shared" si="37"/>
        <v>0.46837426915011698</v>
      </c>
      <c r="BG25">
        <f t="shared" si="38"/>
        <v>0.95102374686762214</v>
      </c>
      <c r="BH25">
        <f t="shared" si="39"/>
        <v>1400.0043333333299</v>
      </c>
      <c r="BI25">
        <f t="shared" si="40"/>
        <v>1180.1887897508821</v>
      </c>
      <c r="BJ25">
        <f t="shared" si="41"/>
        <v>0.84298938342634999</v>
      </c>
      <c r="BK25">
        <f t="shared" si="42"/>
        <v>0.19597876685269983</v>
      </c>
      <c r="BL25">
        <v>6</v>
      </c>
      <c r="BM25">
        <v>0.5</v>
      </c>
      <c r="BN25" t="s">
        <v>290</v>
      </c>
      <c r="BO25">
        <v>2</v>
      </c>
      <c r="BP25">
        <v>1608333192.25</v>
      </c>
      <c r="BQ25">
        <v>498.02076666666699</v>
      </c>
      <c r="BR25">
        <v>501.28533333333303</v>
      </c>
      <c r="BS25">
        <v>9.8153696666666708</v>
      </c>
      <c r="BT25">
        <v>9.4973783333333408</v>
      </c>
      <c r="BU25">
        <v>494.82773333333301</v>
      </c>
      <c r="BV25">
        <v>9.8365589999999994</v>
      </c>
      <c r="BW25">
        <v>500.0102</v>
      </c>
      <c r="BX25">
        <v>102.5454</v>
      </c>
      <c r="BY25">
        <v>9.9995793333333305E-2</v>
      </c>
      <c r="BZ25">
        <v>27.966449999999998</v>
      </c>
      <c r="CA25">
        <v>28.909649999999999</v>
      </c>
      <c r="CB25">
        <v>999.9</v>
      </c>
      <c r="CC25">
        <v>0</v>
      </c>
      <c r="CD25">
        <v>0</v>
      </c>
      <c r="CE25">
        <v>9996.99866666667</v>
      </c>
      <c r="CF25">
        <v>0</v>
      </c>
      <c r="CG25">
        <v>352.325533333333</v>
      </c>
      <c r="CH25">
        <v>1400.0043333333299</v>
      </c>
      <c r="CI25">
        <v>0.89999806666666704</v>
      </c>
      <c r="CJ25">
        <v>0.10000179333333301</v>
      </c>
      <c r="CK25">
        <v>0</v>
      </c>
      <c r="CL25">
        <v>781.81679999999994</v>
      </c>
      <c r="CM25">
        <v>4.9997499999999997</v>
      </c>
      <c r="CN25">
        <v>10751.026666666699</v>
      </c>
      <c r="CO25">
        <v>12178.0766666667</v>
      </c>
      <c r="CP25">
        <v>48.666333333333299</v>
      </c>
      <c r="CQ25">
        <v>50.658066666666599</v>
      </c>
      <c r="CR25">
        <v>49.7541333333333</v>
      </c>
      <c r="CS25">
        <v>49.8812</v>
      </c>
      <c r="CT25">
        <v>49.7541333333333</v>
      </c>
      <c r="CU25">
        <v>1255.49966666667</v>
      </c>
      <c r="CV25">
        <v>139.505</v>
      </c>
      <c r="CW25">
        <v>0</v>
      </c>
      <c r="CX25">
        <v>91.400000095367403</v>
      </c>
      <c r="CY25">
        <v>0</v>
      </c>
      <c r="CZ25">
        <v>781.78291999999999</v>
      </c>
      <c r="DA25">
        <v>-0.30330767726275298</v>
      </c>
      <c r="DB25">
        <v>-15.315384510204501</v>
      </c>
      <c r="DC25">
        <v>10750.832</v>
      </c>
      <c r="DD25">
        <v>15</v>
      </c>
      <c r="DE25">
        <v>1608333128.5</v>
      </c>
      <c r="DF25" t="s">
        <v>322</v>
      </c>
      <c r="DG25">
        <v>1608333128.5</v>
      </c>
      <c r="DH25">
        <v>1608333127</v>
      </c>
      <c r="DI25">
        <v>19</v>
      </c>
      <c r="DJ25">
        <v>5.8000000000000003E-2</v>
      </c>
      <c r="DK25">
        <v>1.2E-2</v>
      </c>
      <c r="DL25">
        <v>3.1930000000000001</v>
      </c>
      <c r="DM25">
        <v>-2.1000000000000001E-2</v>
      </c>
      <c r="DN25">
        <v>401</v>
      </c>
      <c r="DO25">
        <v>9</v>
      </c>
      <c r="DP25">
        <v>0.4</v>
      </c>
      <c r="DQ25">
        <v>0.11</v>
      </c>
      <c r="DR25">
        <v>2.5928711549642598</v>
      </c>
      <c r="DS25">
        <v>-3.19151144567991E-2</v>
      </c>
      <c r="DT25">
        <v>3.1040960677619401E-2</v>
      </c>
      <c r="DU25">
        <v>1</v>
      </c>
      <c r="DV25">
        <v>-3.27068290322581</v>
      </c>
      <c r="DW25">
        <v>4.79753225806595E-2</v>
      </c>
      <c r="DX25">
        <v>3.6570534604360098E-2</v>
      </c>
      <c r="DY25">
        <v>1</v>
      </c>
      <c r="DZ25">
        <v>0.31804816129032298</v>
      </c>
      <c r="EA25">
        <v>-5.52372580645232E-3</v>
      </c>
      <c r="EB25">
        <v>6.2397084799429799E-4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3.1930000000000001</v>
      </c>
      <c r="EJ25">
        <v>-2.12E-2</v>
      </c>
      <c r="EK25">
        <v>3.1932380952380899</v>
      </c>
      <c r="EL25">
        <v>0</v>
      </c>
      <c r="EM25">
        <v>0</v>
      </c>
      <c r="EN25">
        <v>0</v>
      </c>
      <c r="EO25">
        <v>-2.1189999999998901E-2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1.2</v>
      </c>
      <c r="EX25">
        <v>1.2</v>
      </c>
      <c r="EY25">
        <v>2</v>
      </c>
      <c r="EZ25">
        <v>484.73899999999998</v>
      </c>
      <c r="FA25">
        <v>469.637</v>
      </c>
      <c r="FB25">
        <v>24.2287</v>
      </c>
      <c r="FC25">
        <v>31.361599999999999</v>
      </c>
      <c r="FD25">
        <v>30.000399999999999</v>
      </c>
      <c r="FE25">
        <v>31.311199999999999</v>
      </c>
      <c r="FF25">
        <v>31.2883</v>
      </c>
      <c r="FG25">
        <v>21.538699999999999</v>
      </c>
      <c r="FH25">
        <v>0</v>
      </c>
      <c r="FI25">
        <v>100</v>
      </c>
      <c r="FJ25">
        <v>24.237500000000001</v>
      </c>
      <c r="FK25">
        <v>502.32400000000001</v>
      </c>
      <c r="FL25">
        <v>9.4759700000000002</v>
      </c>
      <c r="FM25">
        <v>101.76600000000001</v>
      </c>
      <c r="FN25">
        <v>101.221</v>
      </c>
    </row>
    <row r="26" spans="1:170" x14ac:dyDescent="0.25">
      <c r="A26">
        <v>10</v>
      </c>
      <c r="B26">
        <v>1608333268</v>
      </c>
      <c r="C26">
        <v>740</v>
      </c>
      <c r="D26" t="s">
        <v>327</v>
      </c>
      <c r="E26" t="s">
        <v>328</v>
      </c>
      <c r="F26" t="s">
        <v>285</v>
      </c>
      <c r="G26" t="s">
        <v>286</v>
      </c>
      <c r="H26">
        <v>1608333260.25</v>
      </c>
      <c r="I26">
        <f t="shared" si="0"/>
        <v>2.6524025812935267E-4</v>
      </c>
      <c r="J26">
        <f t="shared" si="1"/>
        <v>3.468989647087501</v>
      </c>
      <c r="K26">
        <f t="shared" si="2"/>
        <v>597.63773333333302</v>
      </c>
      <c r="L26">
        <f t="shared" si="3"/>
        <v>-36.064931025482927</v>
      </c>
      <c r="M26">
        <f t="shared" si="4"/>
        <v>-3.7018855928569319</v>
      </c>
      <c r="N26">
        <f t="shared" si="5"/>
        <v>61.344537529022311</v>
      </c>
      <c r="O26">
        <f t="shared" si="6"/>
        <v>8.9595142386601247E-3</v>
      </c>
      <c r="P26">
        <f t="shared" si="7"/>
        <v>2.974280187676944</v>
      </c>
      <c r="Q26">
        <f t="shared" si="8"/>
        <v>8.9445473895601764E-3</v>
      </c>
      <c r="R26">
        <f t="shared" si="9"/>
        <v>5.5916847188800748E-3</v>
      </c>
      <c r="S26">
        <f t="shared" si="10"/>
        <v>231.29237186501925</v>
      </c>
      <c r="T26">
        <f t="shared" si="11"/>
        <v>29.233997491991751</v>
      </c>
      <c r="U26">
        <f t="shared" si="12"/>
        <v>28.879860000000001</v>
      </c>
      <c r="V26">
        <f t="shared" si="13"/>
        <v>3.9938981667929787</v>
      </c>
      <c r="W26">
        <f t="shared" si="14"/>
        <v>27.063005814184145</v>
      </c>
      <c r="X26">
        <f t="shared" si="15"/>
        <v>1.0244854105614625</v>
      </c>
      <c r="Y26">
        <f t="shared" si="16"/>
        <v>3.7855566288372655</v>
      </c>
      <c r="Z26">
        <f t="shared" si="17"/>
        <v>2.9694127562315162</v>
      </c>
      <c r="AA26">
        <f t="shared" si="18"/>
        <v>-11.697095383504452</v>
      </c>
      <c r="AB26">
        <f t="shared" si="19"/>
        <v>-147.8207608676276</v>
      </c>
      <c r="AC26">
        <f t="shared" si="20"/>
        <v>-10.878708395258105</v>
      </c>
      <c r="AD26">
        <f t="shared" si="21"/>
        <v>60.895807218629074</v>
      </c>
      <c r="AE26">
        <v>10</v>
      </c>
      <c r="AF26">
        <v>2</v>
      </c>
      <c r="AG26">
        <f t="shared" si="22"/>
        <v>1</v>
      </c>
      <c r="AH26">
        <f t="shared" si="23"/>
        <v>0</v>
      </c>
      <c r="AI26">
        <f t="shared" si="24"/>
        <v>54064.143957623877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329</v>
      </c>
      <c r="AQ26">
        <v>780.74839999999995</v>
      </c>
      <c r="AR26">
        <v>840.66</v>
      </c>
      <c r="AS26">
        <f t="shared" si="27"/>
        <v>7.126733756810133E-2</v>
      </c>
      <c r="AT26">
        <v>0.5</v>
      </c>
      <c r="AU26">
        <f t="shared" si="28"/>
        <v>1180.189520747376</v>
      </c>
      <c r="AV26">
        <f t="shared" si="29"/>
        <v>3.468989647087501</v>
      </c>
      <c r="AW26">
        <f t="shared" si="30"/>
        <v>42.054482484719486</v>
      </c>
      <c r="AX26">
        <f t="shared" si="31"/>
        <v>0.32277020436323833</v>
      </c>
      <c r="AY26">
        <f t="shared" si="32"/>
        <v>3.4288875267601561E-3</v>
      </c>
      <c r="AZ26">
        <f t="shared" si="33"/>
        <v>2.8803797016629793</v>
      </c>
      <c r="BA26" t="s">
        <v>330</v>
      </c>
      <c r="BB26">
        <v>569.32000000000005</v>
      </c>
      <c r="BC26">
        <f t="shared" si="34"/>
        <v>271.33999999999992</v>
      </c>
      <c r="BD26">
        <f t="shared" si="35"/>
        <v>0.22079899756762747</v>
      </c>
      <c r="BE26">
        <f t="shared" si="36"/>
        <v>0.89923350020053783</v>
      </c>
      <c r="BF26">
        <f t="shared" si="37"/>
        <v>0.47859184701790591</v>
      </c>
      <c r="BG26">
        <f t="shared" si="38"/>
        <v>0.95084311408500732</v>
      </c>
      <c r="BH26">
        <f t="shared" si="39"/>
        <v>1400.0050000000001</v>
      </c>
      <c r="BI26">
        <f t="shared" si="40"/>
        <v>1180.189520747376</v>
      </c>
      <c r="BJ26">
        <f t="shared" si="41"/>
        <v>0.84298950414275375</v>
      </c>
      <c r="BK26">
        <f t="shared" si="42"/>
        <v>0.1959790082855076</v>
      </c>
      <c r="BL26">
        <v>6</v>
      </c>
      <c r="BM26">
        <v>0.5</v>
      </c>
      <c r="BN26" t="s">
        <v>290</v>
      </c>
      <c r="BO26">
        <v>2</v>
      </c>
      <c r="BP26">
        <v>1608333260.25</v>
      </c>
      <c r="BQ26">
        <v>597.63773333333302</v>
      </c>
      <c r="BR26">
        <v>601.9905</v>
      </c>
      <c r="BS26">
        <v>9.9808583333333303</v>
      </c>
      <c r="BT26">
        <v>9.6657643333333301</v>
      </c>
      <c r="BU26">
        <v>594.444433333333</v>
      </c>
      <c r="BV26">
        <v>10.0020473333333</v>
      </c>
      <c r="BW26">
        <v>500.02780000000001</v>
      </c>
      <c r="BX26">
        <v>102.545</v>
      </c>
      <c r="BY26">
        <v>0.100020733333333</v>
      </c>
      <c r="BZ26">
        <v>27.957993333333299</v>
      </c>
      <c r="CA26">
        <v>28.879860000000001</v>
      </c>
      <c r="CB26">
        <v>999.9</v>
      </c>
      <c r="CC26">
        <v>0</v>
      </c>
      <c r="CD26">
        <v>0</v>
      </c>
      <c r="CE26">
        <v>10002.671333333299</v>
      </c>
      <c r="CF26">
        <v>0</v>
      </c>
      <c r="CG26">
        <v>355.085033333333</v>
      </c>
      <c r="CH26">
        <v>1400.0050000000001</v>
      </c>
      <c r="CI26">
        <v>0.89999379999999995</v>
      </c>
      <c r="CJ26">
        <v>0.10000608</v>
      </c>
      <c r="CK26">
        <v>0</v>
      </c>
      <c r="CL26">
        <v>780.80640000000005</v>
      </c>
      <c r="CM26">
        <v>4.9997499999999997</v>
      </c>
      <c r="CN26">
        <v>10741.253333333299</v>
      </c>
      <c r="CO26">
        <v>12178.063333333301</v>
      </c>
      <c r="CP26">
        <v>48.701700000000002</v>
      </c>
      <c r="CQ26">
        <v>50.686999999999998</v>
      </c>
      <c r="CR26">
        <v>49.791333333333299</v>
      </c>
      <c r="CS26">
        <v>49.893599999999999</v>
      </c>
      <c r="CT26">
        <v>49.799766666666699</v>
      </c>
      <c r="CU26">
        <v>1255.4943333333299</v>
      </c>
      <c r="CV26">
        <v>139.51066666666699</v>
      </c>
      <c r="CW26">
        <v>0</v>
      </c>
      <c r="CX26">
        <v>67.399999856948895</v>
      </c>
      <c r="CY26">
        <v>0</v>
      </c>
      <c r="CZ26">
        <v>780.74839999999995</v>
      </c>
      <c r="DA26">
        <v>-2.5800769144439299</v>
      </c>
      <c r="DB26">
        <v>-25.7076924425577</v>
      </c>
      <c r="DC26">
        <v>10740.871999999999</v>
      </c>
      <c r="DD26">
        <v>15</v>
      </c>
      <c r="DE26">
        <v>1608333128.5</v>
      </c>
      <c r="DF26" t="s">
        <v>322</v>
      </c>
      <c r="DG26">
        <v>1608333128.5</v>
      </c>
      <c r="DH26">
        <v>1608333127</v>
      </c>
      <c r="DI26">
        <v>19</v>
      </c>
      <c r="DJ26">
        <v>5.8000000000000003E-2</v>
      </c>
      <c r="DK26">
        <v>1.2E-2</v>
      </c>
      <c r="DL26">
        <v>3.1930000000000001</v>
      </c>
      <c r="DM26">
        <v>-2.1000000000000001E-2</v>
      </c>
      <c r="DN26">
        <v>401</v>
      </c>
      <c r="DO26">
        <v>9</v>
      </c>
      <c r="DP26">
        <v>0.4</v>
      </c>
      <c r="DQ26">
        <v>0.11</v>
      </c>
      <c r="DR26">
        <v>3.4756360249090998</v>
      </c>
      <c r="DS26">
        <v>8.9268374426370797E-2</v>
      </c>
      <c r="DT26">
        <v>4.97544330293644E-2</v>
      </c>
      <c r="DU26">
        <v>1</v>
      </c>
      <c r="DV26">
        <v>-4.3605580645161304</v>
      </c>
      <c r="DW26">
        <v>-0.113770161290324</v>
      </c>
      <c r="DX26">
        <v>5.9005564440683E-2</v>
      </c>
      <c r="DY26">
        <v>1</v>
      </c>
      <c r="DZ26">
        <v>0.314808419354839</v>
      </c>
      <c r="EA26">
        <v>2.2297596774192598E-2</v>
      </c>
      <c r="EB26">
        <v>1.6946878630514201E-3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3.1930000000000001</v>
      </c>
      <c r="EJ26">
        <v>-2.12E-2</v>
      </c>
      <c r="EK26">
        <v>3.1932380952380899</v>
      </c>
      <c r="EL26">
        <v>0</v>
      </c>
      <c r="EM26">
        <v>0</v>
      </c>
      <c r="EN26">
        <v>0</v>
      </c>
      <c r="EO26">
        <v>-2.1189999999998901E-2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2.2999999999999998</v>
      </c>
      <c r="EX26">
        <v>2.4</v>
      </c>
      <c r="EY26">
        <v>2</v>
      </c>
      <c r="EZ26">
        <v>485.25099999999998</v>
      </c>
      <c r="FA26">
        <v>470.06900000000002</v>
      </c>
      <c r="FB26">
        <v>24.333600000000001</v>
      </c>
      <c r="FC26">
        <v>31.372</v>
      </c>
      <c r="FD26">
        <v>29.9998</v>
      </c>
      <c r="FE26">
        <v>31.322099999999999</v>
      </c>
      <c r="FF26">
        <v>31.296700000000001</v>
      </c>
      <c r="FG26">
        <v>25.808299999999999</v>
      </c>
      <c r="FH26">
        <v>0</v>
      </c>
      <c r="FI26">
        <v>100</v>
      </c>
      <c r="FJ26">
        <v>24.355699999999999</v>
      </c>
      <c r="FK26">
        <v>603.34799999999996</v>
      </c>
      <c r="FL26">
        <v>9.8329000000000004</v>
      </c>
      <c r="FM26">
        <v>101.767</v>
      </c>
      <c r="FN26">
        <v>101.226</v>
      </c>
    </row>
    <row r="27" spans="1:170" x14ac:dyDescent="0.25">
      <c r="A27">
        <v>11</v>
      </c>
      <c r="B27">
        <v>1608333335</v>
      </c>
      <c r="C27">
        <v>807</v>
      </c>
      <c r="D27" t="s">
        <v>331</v>
      </c>
      <c r="E27" t="s">
        <v>332</v>
      </c>
      <c r="F27" t="s">
        <v>285</v>
      </c>
      <c r="G27" t="s">
        <v>286</v>
      </c>
      <c r="H27">
        <v>1608333327.25</v>
      </c>
      <c r="I27">
        <f t="shared" si="0"/>
        <v>2.7307192101311674E-4</v>
      </c>
      <c r="J27">
        <f t="shared" si="1"/>
        <v>4.1887892976623622</v>
      </c>
      <c r="K27">
        <f t="shared" si="2"/>
        <v>697.45553333333305</v>
      </c>
      <c r="L27">
        <f t="shared" si="3"/>
        <v>-46.104607099600422</v>
      </c>
      <c r="M27">
        <f t="shared" si="4"/>
        <v>-4.7323162069729241</v>
      </c>
      <c r="N27">
        <f t="shared" si="5"/>
        <v>71.58894374494912</v>
      </c>
      <c r="O27">
        <f t="shared" si="6"/>
        <v>9.2184223993630118E-3</v>
      </c>
      <c r="P27">
        <f t="shared" si="7"/>
        <v>2.972447365028732</v>
      </c>
      <c r="Q27">
        <f t="shared" si="8"/>
        <v>9.2025691156776297E-3</v>
      </c>
      <c r="R27">
        <f t="shared" si="9"/>
        <v>5.7530277504007181E-3</v>
      </c>
      <c r="S27">
        <f t="shared" si="10"/>
        <v>231.29114110404063</v>
      </c>
      <c r="T27">
        <f t="shared" si="11"/>
        <v>29.28408073695077</v>
      </c>
      <c r="U27">
        <f t="shared" si="12"/>
        <v>28.9388133333333</v>
      </c>
      <c r="V27">
        <f t="shared" si="13"/>
        <v>4.0075552584615446</v>
      </c>
      <c r="W27">
        <f t="shared" si="14"/>
        <v>27.301660586943981</v>
      </c>
      <c r="X27">
        <f t="shared" si="15"/>
        <v>1.0366223312877696</v>
      </c>
      <c r="Y27">
        <f t="shared" si="16"/>
        <v>3.796920440009778</v>
      </c>
      <c r="Z27">
        <f t="shared" si="17"/>
        <v>2.970932927173775</v>
      </c>
      <c r="AA27">
        <f t="shared" si="18"/>
        <v>-12.042471716678449</v>
      </c>
      <c r="AB27">
        <f t="shared" si="19"/>
        <v>-148.93849373580647</v>
      </c>
      <c r="AC27">
        <f t="shared" si="20"/>
        <v>-10.973750505002414</v>
      </c>
      <c r="AD27">
        <f t="shared" si="21"/>
        <v>59.336425146553296</v>
      </c>
      <c r="AE27">
        <v>10</v>
      </c>
      <c r="AF27">
        <v>2</v>
      </c>
      <c r="AG27">
        <f t="shared" si="22"/>
        <v>1</v>
      </c>
      <c r="AH27">
        <f t="shared" si="23"/>
        <v>0</v>
      </c>
      <c r="AI27">
        <f t="shared" si="24"/>
        <v>54001.131232234256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333</v>
      </c>
      <c r="AQ27">
        <v>779.88657692307697</v>
      </c>
      <c r="AR27">
        <v>843.58</v>
      </c>
      <c r="AS27">
        <f t="shared" si="27"/>
        <v>7.5503714024660495E-2</v>
      </c>
      <c r="AT27">
        <v>0.5</v>
      </c>
      <c r="AU27">
        <f t="shared" si="28"/>
        <v>1180.1850907473377</v>
      </c>
      <c r="AV27">
        <f t="shared" si="29"/>
        <v>4.1887892976623622</v>
      </c>
      <c r="AW27">
        <f t="shared" si="30"/>
        <v>44.554178793977492</v>
      </c>
      <c r="AX27">
        <f t="shared" si="31"/>
        <v>0.32410678299627788</v>
      </c>
      <c r="AY27">
        <f t="shared" si="32"/>
        <v>4.0388044340233398E-3</v>
      </c>
      <c r="AZ27">
        <f t="shared" si="33"/>
        <v>2.866948007302212</v>
      </c>
      <c r="BA27" t="s">
        <v>334</v>
      </c>
      <c r="BB27">
        <v>570.16999999999996</v>
      </c>
      <c r="BC27">
        <f t="shared" si="34"/>
        <v>273.41000000000008</v>
      </c>
      <c r="BD27">
        <f t="shared" si="35"/>
        <v>0.23295937631002175</v>
      </c>
      <c r="BE27">
        <f t="shared" si="36"/>
        <v>0.89843271134621894</v>
      </c>
      <c r="BF27">
        <f t="shared" si="37"/>
        <v>0.49720447476190976</v>
      </c>
      <c r="BG27">
        <f t="shared" si="38"/>
        <v>0.9496964885953656</v>
      </c>
      <c r="BH27">
        <f t="shared" si="39"/>
        <v>1400</v>
      </c>
      <c r="BI27">
        <f t="shared" si="40"/>
        <v>1180.1850907473377</v>
      </c>
      <c r="BJ27">
        <f t="shared" si="41"/>
        <v>0.84298935053381263</v>
      </c>
      <c r="BK27">
        <f t="shared" si="42"/>
        <v>0.19597870106762522</v>
      </c>
      <c r="BL27">
        <v>6</v>
      </c>
      <c r="BM27">
        <v>0.5</v>
      </c>
      <c r="BN27" t="s">
        <v>290</v>
      </c>
      <c r="BO27">
        <v>2</v>
      </c>
      <c r="BP27">
        <v>1608333327.25</v>
      </c>
      <c r="BQ27">
        <v>697.45553333333305</v>
      </c>
      <c r="BR27">
        <v>702.710466666667</v>
      </c>
      <c r="BS27">
        <v>10.099296666666699</v>
      </c>
      <c r="BT27">
        <v>9.7749296666666705</v>
      </c>
      <c r="BU27">
        <v>694.26223333333303</v>
      </c>
      <c r="BV27">
        <v>10.120476666666701</v>
      </c>
      <c r="BW27">
        <v>500.015266666667</v>
      </c>
      <c r="BX27">
        <v>102.54300000000001</v>
      </c>
      <c r="BY27">
        <v>0.100022133333333</v>
      </c>
      <c r="BZ27">
        <v>28.009403333333299</v>
      </c>
      <c r="CA27">
        <v>28.9388133333333</v>
      </c>
      <c r="CB27">
        <v>999.9</v>
      </c>
      <c r="CC27">
        <v>0</v>
      </c>
      <c r="CD27">
        <v>0</v>
      </c>
      <c r="CE27">
        <v>9992.4996666666702</v>
      </c>
      <c r="CF27">
        <v>0</v>
      </c>
      <c r="CG27">
        <v>360.16</v>
      </c>
      <c r="CH27">
        <v>1400</v>
      </c>
      <c r="CI27">
        <v>0.89999600000000002</v>
      </c>
      <c r="CJ27">
        <v>0.10000385000000001</v>
      </c>
      <c r="CK27">
        <v>0</v>
      </c>
      <c r="CL27">
        <v>779.91466666666702</v>
      </c>
      <c r="CM27">
        <v>4.9997499999999997</v>
      </c>
      <c r="CN27">
        <v>10732.3266666667</v>
      </c>
      <c r="CO27">
        <v>12178.03</v>
      </c>
      <c r="CP27">
        <v>48.768599999999999</v>
      </c>
      <c r="CQ27">
        <v>50.676666666666598</v>
      </c>
      <c r="CR27">
        <v>49.820399999999999</v>
      </c>
      <c r="CS27">
        <v>49.928733333333298</v>
      </c>
      <c r="CT27">
        <v>49.814133333333302</v>
      </c>
      <c r="CU27">
        <v>1255.4970000000001</v>
      </c>
      <c r="CV27">
        <v>139.50299999999999</v>
      </c>
      <c r="CW27">
        <v>0</v>
      </c>
      <c r="CX27">
        <v>66</v>
      </c>
      <c r="CY27">
        <v>0</v>
      </c>
      <c r="CZ27">
        <v>779.88657692307697</v>
      </c>
      <c r="DA27">
        <v>-1.99114529221766</v>
      </c>
      <c r="DB27">
        <v>-27.931623962356099</v>
      </c>
      <c r="DC27">
        <v>10732.376923076899</v>
      </c>
      <c r="DD27">
        <v>15</v>
      </c>
      <c r="DE27">
        <v>1608333128.5</v>
      </c>
      <c r="DF27" t="s">
        <v>322</v>
      </c>
      <c r="DG27">
        <v>1608333128.5</v>
      </c>
      <c r="DH27">
        <v>1608333127</v>
      </c>
      <c r="DI27">
        <v>19</v>
      </c>
      <c r="DJ27">
        <v>5.8000000000000003E-2</v>
      </c>
      <c r="DK27">
        <v>1.2E-2</v>
      </c>
      <c r="DL27">
        <v>3.1930000000000001</v>
      </c>
      <c r="DM27">
        <v>-2.1000000000000001E-2</v>
      </c>
      <c r="DN27">
        <v>401</v>
      </c>
      <c r="DO27">
        <v>9</v>
      </c>
      <c r="DP27">
        <v>0.4</v>
      </c>
      <c r="DQ27">
        <v>0.11</v>
      </c>
      <c r="DR27">
        <v>4.1928994038139198</v>
      </c>
      <c r="DS27">
        <v>-4.9552339405218103E-2</v>
      </c>
      <c r="DT27">
        <v>3.8706989453084602E-2</v>
      </c>
      <c r="DU27">
        <v>1</v>
      </c>
      <c r="DV27">
        <v>-5.2614438709677396</v>
      </c>
      <c r="DW27">
        <v>1.2439354838734699E-2</v>
      </c>
      <c r="DX27">
        <v>4.6874825672100502E-2</v>
      </c>
      <c r="DY27">
        <v>1</v>
      </c>
      <c r="DZ27">
        <v>0.324338838709677</v>
      </c>
      <c r="EA27">
        <v>3.3883548387081399E-3</v>
      </c>
      <c r="EB27">
        <v>4.1402073321733198E-4</v>
      </c>
      <c r="EC27">
        <v>1</v>
      </c>
      <c r="ED27">
        <v>3</v>
      </c>
      <c r="EE27">
        <v>3</v>
      </c>
      <c r="EF27" t="s">
        <v>297</v>
      </c>
      <c r="EG27">
        <v>100</v>
      </c>
      <c r="EH27">
        <v>100</v>
      </c>
      <c r="EI27">
        <v>3.1930000000000001</v>
      </c>
      <c r="EJ27">
        <v>-2.12E-2</v>
      </c>
      <c r="EK27">
        <v>3.1932380952380899</v>
      </c>
      <c r="EL27">
        <v>0</v>
      </c>
      <c r="EM27">
        <v>0</v>
      </c>
      <c r="EN27">
        <v>0</v>
      </c>
      <c r="EO27">
        <v>-2.1189999999998901E-2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3.4</v>
      </c>
      <c r="EX27">
        <v>3.5</v>
      </c>
      <c r="EY27">
        <v>2</v>
      </c>
      <c r="EZ27">
        <v>485.209</v>
      </c>
      <c r="FA27">
        <v>470.18400000000003</v>
      </c>
      <c r="FB27">
        <v>24.227599999999999</v>
      </c>
      <c r="FC27">
        <v>31.375399999999999</v>
      </c>
      <c r="FD27">
        <v>30.000299999999999</v>
      </c>
      <c r="FE27">
        <v>31.336400000000001</v>
      </c>
      <c r="FF27">
        <v>31.3155</v>
      </c>
      <c r="FG27">
        <v>29.9511</v>
      </c>
      <c r="FH27">
        <v>0</v>
      </c>
      <c r="FI27">
        <v>100</v>
      </c>
      <c r="FJ27">
        <v>24.220800000000001</v>
      </c>
      <c r="FK27">
        <v>704.01400000000001</v>
      </c>
      <c r="FL27">
        <v>9.9878300000000007</v>
      </c>
      <c r="FM27">
        <v>101.765</v>
      </c>
      <c r="FN27">
        <v>101.22499999999999</v>
      </c>
    </row>
    <row r="28" spans="1:170" x14ac:dyDescent="0.25">
      <c r="A28">
        <v>12</v>
      </c>
      <c r="B28">
        <v>1608333455.5</v>
      </c>
      <c r="C28">
        <v>927.5</v>
      </c>
      <c r="D28" t="s">
        <v>335</v>
      </c>
      <c r="E28" t="s">
        <v>336</v>
      </c>
      <c r="F28" t="s">
        <v>285</v>
      </c>
      <c r="G28" t="s">
        <v>286</v>
      </c>
      <c r="H28">
        <v>1608333447.5</v>
      </c>
      <c r="I28">
        <f t="shared" si="0"/>
        <v>2.7720727968798525E-4</v>
      </c>
      <c r="J28">
        <f t="shared" si="1"/>
        <v>3.5977694389155332</v>
      </c>
      <c r="K28">
        <f t="shared" si="2"/>
        <v>799.33554838709699</v>
      </c>
      <c r="L28">
        <f t="shared" si="3"/>
        <v>159.94397294469064</v>
      </c>
      <c r="M28">
        <f t="shared" si="4"/>
        <v>16.417058096132241</v>
      </c>
      <c r="N28">
        <f t="shared" si="5"/>
        <v>82.045843269834222</v>
      </c>
      <c r="O28">
        <f t="shared" si="6"/>
        <v>9.3496576998832338E-3</v>
      </c>
      <c r="P28">
        <f t="shared" si="7"/>
        <v>2.9739656567399098</v>
      </c>
      <c r="Q28">
        <f t="shared" si="8"/>
        <v>9.333358563042406E-3</v>
      </c>
      <c r="R28">
        <f t="shared" si="9"/>
        <v>5.8348111165189582E-3</v>
      </c>
      <c r="S28">
        <f t="shared" si="10"/>
        <v>231.29762504095481</v>
      </c>
      <c r="T28">
        <f t="shared" si="11"/>
        <v>29.281756061381056</v>
      </c>
      <c r="U28">
        <f t="shared" si="12"/>
        <v>28.972380645161302</v>
      </c>
      <c r="V28">
        <f t="shared" si="13"/>
        <v>4.0153496208094239</v>
      </c>
      <c r="W28">
        <f t="shared" si="14"/>
        <v>27.441662672966959</v>
      </c>
      <c r="X28">
        <f t="shared" si="15"/>
        <v>1.0418957732377165</v>
      </c>
      <c r="Y28">
        <f t="shared" si="16"/>
        <v>3.7967662005556897</v>
      </c>
      <c r="Z28">
        <f t="shared" si="17"/>
        <v>2.9734538475717072</v>
      </c>
      <c r="AA28">
        <f t="shared" si="18"/>
        <v>-12.22484103424015</v>
      </c>
      <c r="AB28">
        <f t="shared" si="19"/>
        <v>-154.50823143045275</v>
      </c>
      <c r="AC28">
        <f t="shared" si="20"/>
        <v>-11.380178491608243</v>
      </c>
      <c r="AD28">
        <f t="shared" si="21"/>
        <v>53.184374084653683</v>
      </c>
      <c r="AE28">
        <v>9</v>
      </c>
      <c r="AF28">
        <v>2</v>
      </c>
      <c r="AG28">
        <f t="shared" si="22"/>
        <v>1</v>
      </c>
      <c r="AH28">
        <f t="shared" si="23"/>
        <v>0</v>
      </c>
      <c r="AI28">
        <f t="shared" si="24"/>
        <v>54045.759884282357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337</v>
      </c>
      <c r="AQ28">
        <v>778.64769230769195</v>
      </c>
      <c r="AR28">
        <v>846.07</v>
      </c>
      <c r="AS28">
        <f t="shared" si="27"/>
        <v>7.9688805527093565E-2</v>
      </c>
      <c r="AT28">
        <v>0.5</v>
      </c>
      <c r="AU28">
        <f t="shared" si="28"/>
        <v>1180.2189878440906</v>
      </c>
      <c r="AV28">
        <f t="shared" si="29"/>
        <v>3.5977694389155332</v>
      </c>
      <c r="AW28">
        <f t="shared" si="30"/>
        <v>47.02512070084547</v>
      </c>
      <c r="AX28">
        <f t="shared" si="31"/>
        <v>0.32543406573924144</v>
      </c>
      <c r="AY28">
        <f t="shared" si="32"/>
        <v>3.5379170829637177E-3</v>
      </c>
      <c r="AZ28">
        <f t="shared" si="33"/>
        <v>2.8555675062347081</v>
      </c>
      <c r="BA28" t="s">
        <v>338</v>
      </c>
      <c r="BB28">
        <v>570.73</v>
      </c>
      <c r="BC28">
        <f t="shared" si="34"/>
        <v>275.34000000000003</v>
      </c>
      <c r="BD28">
        <f t="shared" si="35"/>
        <v>0.2448692804979592</v>
      </c>
      <c r="BE28">
        <f t="shared" si="36"/>
        <v>0.89769446560276434</v>
      </c>
      <c r="BF28">
        <f t="shared" si="37"/>
        <v>0.51627780951988511</v>
      </c>
      <c r="BG28">
        <f t="shared" si="38"/>
        <v>0.9487187154894724</v>
      </c>
      <c r="BH28">
        <f t="shared" si="39"/>
        <v>1400.0403225806399</v>
      </c>
      <c r="BI28">
        <f t="shared" si="40"/>
        <v>1180.2189878440906</v>
      </c>
      <c r="BJ28">
        <f t="shared" si="41"/>
        <v>0.84298928310053167</v>
      </c>
      <c r="BK28">
        <f t="shared" si="42"/>
        <v>0.1959785662010631</v>
      </c>
      <c r="BL28">
        <v>6</v>
      </c>
      <c r="BM28">
        <v>0.5</v>
      </c>
      <c r="BN28" t="s">
        <v>290</v>
      </c>
      <c r="BO28">
        <v>2</v>
      </c>
      <c r="BP28">
        <v>1608333447.5</v>
      </c>
      <c r="BQ28">
        <v>799.33554838709699</v>
      </c>
      <c r="BR28">
        <v>803.91867741935505</v>
      </c>
      <c r="BS28">
        <v>10.150719354838699</v>
      </c>
      <c r="BT28">
        <v>9.8214538709677406</v>
      </c>
      <c r="BU28">
        <v>796.14229032258095</v>
      </c>
      <c r="BV28">
        <v>10.171916129032301</v>
      </c>
      <c r="BW28">
        <v>500.01006451612898</v>
      </c>
      <c r="BX28">
        <v>102.542580645161</v>
      </c>
      <c r="BY28">
        <v>9.9974706451612896E-2</v>
      </c>
      <c r="BZ28">
        <v>28.008706451612898</v>
      </c>
      <c r="CA28">
        <v>28.972380645161302</v>
      </c>
      <c r="CB28">
        <v>999.9</v>
      </c>
      <c r="CC28">
        <v>0</v>
      </c>
      <c r="CD28">
        <v>0</v>
      </c>
      <c r="CE28">
        <v>10001.127741935499</v>
      </c>
      <c r="CF28">
        <v>0</v>
      </c>
      <c r="CG28">
        <v>371.940612903226</v>
      </c>
      <c r="CH28">
        <v>1400.0403225806399</v>
      </c>
      <c r="CI28">
        <v>0.89999919354838698</v>
      </c>
      <c r="CJ28">
        <v>0.100000612903226</v>
      </c>
      <c r="CK28">
        <v>0</v>
      </c>
      <c r="CL28">
        <v>778.62800000000004</v>
      </c>
      <c r="CM28">
        <v>4.9997499999999997</v>
      </c>
      <c r="CN28">
        <v>10717.9580645161</v>
      </c>
      <c r="CO28">
        <v>12178.4064516129</v>
      </c>
      <c r="CP28">
        <v>48.802064516129001</v>
      </c>
      <c r="CQ28">
        <v>50.561999999999998</v>
      </c>
      <c r="CR28">
        <v>49.820129032258002</v>
      </c>
      <c r="CS28">
        <v>49.911000000000001</v>
      </c>
      <c r="CT28">
        <v>49.816129032257997</v>
      </c>
      <c r="CU28">
        <v>1255.5364516129</v>
      </c>
      <c r="CV28">
        <v>139.50387096774199</v>
      </c>
      <c r="CW28">
        <v>0</v>
      </c>
      <c r="CX28">
        <v>119.700000047684</v>
      </c>
      <c r="CY28">
        <v>0</v>
      </c>
      <c r="CZ28">
        <v>778.64769230769195</v>
      </c>
      <c r="DA28">
        <v>0.56047863221306504</v>
      </c>
      <c r="DB28">
        <v>-11.7743589618913</v>
      </c>
      <c r="DC28">
        <v>10717.807692307701</v>
      </c>
      <c r="DD28">
        <v>15</v>
      </c>
      <c r="DE28">
        <v>1608333128.5</v>
      </c>
      <c r="DF28" t="s">
        <v>322</v>
      </c>
      <c r="DG28">
        <v>1608333128.5</v>
      </c>
      <c r="DH28">
        <v>1608333127</v>
      </c>
      <c r="DI28">
        <v>19</v>
      </c>
      <c r="DJ28">
        <v>5.8000000000000003E-2</v>
      </c>
      <c r="DK28">
        <v>1.2E-2</v>
      </c>
      <c r="DL28">
        <v>3.1930000000000001</v>
      </c>
      <c r="DM28">
        <v>-2.1000000000000001E-2</v>
      </c>
      <c r="DN28">
        <v>401</v>
      </c>
      <c r="DO28">
        <v>9</v>
      </c>
      <c r="DP28">
        <v>0.4</v>
      </c>
      <c r="DQ28">
        <v>0.11</v>
      </c>
      <c r="DR28">
        <v>3.5601229801135501</v>
      </c>
      <c r="DS28">
        <v>18.116287863755002</v>
      </c>
      <c r="DT28">
        <v>1.3717185112268699</v>
      </c>
      <c r="DU28">
        <v>0</v>
      </c>
      <c r="DV28">
        <v>-4.5830138709677399</v>
      </c>
      <c r="DW28">
        <v>-20.7136325806452</v>
      </c>
      <c r="DX28">
        <v>1.6377183540517299</v>
      </c>
      <c r="DY28">
        <v>0</v>
      </c>
      <c r="DZ28">
        <v>0.32926825806451598</v>
      </c>
      <c r="EA28">
        <v>-3.8182741935494698E-3</v>
      </c>
      <c r="EB28">
        <v>5.8335984400390104E-4</v>
      </c>
      <c r="EC28">
        <v>1</v>
      </c>
      <c r="ED28">
        <v>1</v>
      </c>
      <c r="EE28">
        <v>3</v>
      </c>
      <c r="EF28" t="s">
        <v>292</v>
      </c>
      <c r="EG28">
        <v>100</v>
      </c>
      <c r="EH28">
        <v>100</v>
      </c>
      <c r="EI28">
        <v>3.1930000000000001</v>
      </c>
      <c r="EJ28">
        <v>-2.12E-2</v>
      </c>
      <c r="EK28">
        <v>3.1932380952380899</v>
      </c>
      <c r="EL28">
        <v>0</v>
      </c>
      <c r="EM28">
        <v>0</v>
      </c>
      <c r="EN28">
        <v>0</v>
      </c>
      <c r="EO28">
        <v>-2.1189999999998901E-2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5.5</v>
      </c>
      <c r="EX28">
        <v>5.5</v>
      </c>
      <c r="EY28">
        <v>2</v>
      </c>
      <c r="EZ28">
        <v>485.53800000000001</v>
      </c>
      <c r="FA28">
        <v>470.13400000000001</v>
      </c>
      <c r="FB28">
        <v>24.071200000000001</v>
      </c>
      <c r="FC28">
        <v>31.478999999999999</v>
      </c>
      <c r="FD28">
        <v>30.000900000000001</v>
      </c>
      <c r="FE28">
        <v>31.4194</v>
      </c>
      <c r="FF28">
        <v>31.3964</v>
      </c>
      <c r="FG28">
        <v>33.910299999999999</v>
      </c>
      <c r="FH28">
        <v>0</v>
      </c>
      <c r="FI28">
        <v>100</v>
      </c>
      <c r="FJ28">
        <v>24.067900000000002</v>
      </c>
      <c r="FK28">
        <v>805.49800000000005</v>
      </c>
      <c r="FL28">
        <v>10.108599999999999</v>
      </c>
      <c r="FM28">
        <v>101.74299999999999</v>
      </c>
      <c r="FN28">
        <v>101.197</v>
      </c>
    </row>
    <row r="29" spans="1:170" x14ac:dyDescent="0.25">
      <c r="A29">
        <v>13</v>
      </c>
      <c r="B29">
        <v>1608333576</v>
      </c>
      <c r="C29">
        <v>1048</v>
      </c>
      <c r="D29" t="s">
        <v>339</v>
      </c>
      <c r="E29" t="s">
        <v>340</v>
      </c>
      <c r="F29" t="s">
        <v>285</v>
      </c>
      <c r="G29" t="s">
        <v>286</v>
      </c>
      <c r="H29">
        <v>1608333568</v>
      </c>
      <c r="I29">
        <f t="shared" si="0"/>
        <v>2.8421016723606714E-4</v>
      </c>
      <c r="J29">
        <f t="shared" si="1"/>
        <v>4.5098164765130155</v>
      </c>
      <c r="K29">
        <f t="shared" si="2"/>
        <v>899.89890322580595</v>
      </c>
      <c r="L29">
        <f t="shared" si="3"/>
        <v>117.7349980261716</v>
      </c>
      <c r="M29">
        <f t="shared" si="4"/>
        <v>12.085519221260268</v>
      </c>
      <c r="N29">
        <f t="shared" si="5"/>
        <v>92.37478807880828</v>
      </c>
      <c r="O29">
        <f t="shared" si="6"/>
        <v>9.5356517775943544E-3</v>
      </c>
      <c r="P29">
        <f t="shared" si="7"/>
        <v>2.9735910847129943</v>
      </c>
      <c r="Q29">
        <f t="shared" si="8"/>
        <v>9.5186962118513543E-3</v>
      </c>
      <c r="R29">
        <f t="shared" si="9"/>
        <v>5.9507059788894354E-3</v>
      </c>
      <c r="S29">
        <f t="shared" si="10"/>
        <v>231.29008470631425</v>
      </c>
      <c r="T29">
        <f t="shared" si="11"/>
        <v>29.283322060324629</v>
      </c>
      <c r="U29">
        <f t="shared" si="12"/>
        <v>29.0345096774194</v>
      </c>
      <c r="V29">
        <f t="shared" si="13"/>
        <v>4.0298109231574228</v>
      </c>
      <c r="W29">
        <f t="shared" si="14"/>
        <v>27.401475493290334</v>
      </c>
      <c r="X29">
        <f t="shared" si="15"/>
        <v>1.0405675651606066</v>
      </c>
      <c r="Y29">
        <f t="shared" si="16"/>
        <v>3.7974873485021101</v>
      </c>
      <c r="Z29">
        <f t="shared" si="17"/>
        <v>2.9892433579968163</v>
      </c>
      <c r="AA29">
        <f t="shared" si="18"/>
        <v>-12.53366837511056</v>
      </c>
      <c r="AB29">
        <f t="shared" si="19"/>
        <v>-163.92650792436621</v>
      </c>
      <c r="AC29">
        <f t="shared" si="20"/>
        <v>-12.0793275698625</v>
      </c>
      <c r="AD29">
        <f t="shared" si="21"/>
        <v>42.75058083697499</v>
      </c>
      <c r="AE29">
        <v>9</v>
      </c>
      <c r="AF29">
        <v>2</v>
      </c>
      <c r="AG29">
        <f t="shared" si="22"/>
        <v>1</v>
      </c>
      <c r="AH29">
        <f t="shared" si="23"/>
        <v>0</v>
      </c>
      <c r="AI29">
        <f t="shared" si="24"/>
        <v>54034.355827296138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341</v>
      </c>
      <c r="AQ29">
        <v>778.06707692307702</v>
      </c>
      <c r="AR29">
        <v>850.05</v>
      </c>
      <c r="AS29">
        <f t="shared" si="27"/>
        <v>8.4680810631048709E-2</v>
      </c>
      <c r="AT29">
        <v>0.5</v>
      </c>
      <c r="AU29">
        <f t="shared" si="28"/>
        <v>1180.1799007473317</v>
      </c>
      <c r="AV29">
        <f t="shared" si="29"/>
        <v>4.5098164765130155</v>
      </c>
      <c r="AW29">
        <f t="shared" si="30"/>
        <v>49.969295342877324</v>
      </c>
      <c r="AX29">
        <f t="shared" si="31"/>
        <v>0.32921592847479553</v>
      </c>
      <c r="AY29">
        <f t="shared" si="32"/>
        <v>4.3108376554350852E-3</v>
      </c>
      <c r="AZ29">
        <f t="shared" si="33"/>
        <v>2.8375154402682194</v>
      </c>
      <c r="BA29" t="s">
        <v>342</v>
      </c>
      <c r="BB29">
        <v>570.20000000000005</v>
      </c>
      <c r="BC29">
        <f t="shared" si="34"/>
        <v>279.84999999999991</v>
      </c>
      <c r="BD29">
        <f t="shared" si="35"/>
        <v>0.25721966438064303</v>
      </c>
      <c r="BE29">
        <f t="shared" si="36"/>
        <v>0.89603919936995691</v>
      </c>
      <c r="BF29">
        <f t="shared" si="37"/>
        <v>0.53489839663894223</v>
      </c>
      <c r="BG29">
        <f t="shared" si="38"/>
        <v>0.94715584923989227</v>
      </c>
      <c r="BH29">
        <f t="shared" si="39"/>
        <v>1399.9938709677399</v>
      </c>
      <c r="BI29">
        <f t="shared" si="40"/>
        <v>1180.1799007473317</v>
      </c>
      <c r="BJ29">
        <f t="shared" si="41"/>
        <v>0.84298933389725295</v>
      </c>
      <c r="BK29">
        <f t="shared" si="42"/>
        <v>0.1959786677945059</v>
      </c>
      <c r="BL29">
        <v>6</v>
      </c>
      <c r="BM29">
        <v>0.5</v>
      </c>
      <c r="BN29" t="s">
        <v>290</v>
      </c>
      <c r="BO29">
        <v>2</v>
      </c>
      <c r="BP29">
        <v>1608333568</v>
      </c>
      <c r="BQ29">
        <v>899.89890322580595</v>
      </c>
      <c r="BR29">
        <v>905.61745161290298</v>
      </c>
      <c r="BS29">
        <v>10.1370258064516</v>
      </c>
      <c r="BT29">
        <v>9.7994393548387109</v>
      </c>
      <c r="BU29">
        <v>896.705774193548</v>
      </c>
      <c r="BV29">
        <v>10.158216129032301</v>
      </c>
      <c r="BW29">
        <v>500.01258064516099</v>
      </c>
      <c r="BX29">
        <v>102.550193548387</v>
      </c>
      <c r="BY29">
        <v>9.9990541935483901E-2</v>
      </c>
      <c r="BZ29">
        <v>28.011964516129002</v>
      </c>
      <c r="CA29">
        <v>29.0345096774194</v>
      </c>
      <c r="CB29">
        <v>999.9</v>
      </c>
      <c r="CC29">
        <v>0</v>
      </c>
      <c r="CD29">
        <v>0</v>
      </c>
      <c r="CE29">
        <v>9998.2664516129007</v>
      </c>
      <c r="CF29">
        <v>0</v>
      </c>
      <c r="CG29">
        <v>463.13080645161301</v>
      </c>
      <c r="CH29">
        <v>1399.9938709677399</v>
      </c>
      <c r="CI29">
        <v>0.89999993548387103</v>
      </c>
      <c r="CJ29">
        <v>9.9999880645161299E-2</v>
      </c>
      <c r="CK29">
        <v>0</v>
      </c>
      <c r="CL29">
        <v>778.07338709677401</v>
      </c>
      <c r="CM29">
        <v>4.9997499999999997</v>
      </c>
      <c r="CN29">
        <v>10716.135483870999</v>
      </c>
      <c r="CO29">
        <v>12177.990322580599</v>
      </c>
      <c r="CP29">
        <v>48.846419354838702</v>
      </c>
      <c r="CQ29">
        <v>50.558</v>
      </c>
      <c r="CR29">
        <v>49.874870967741899</v>
      </c>
      <c r="CS29">
        <v>49.981580645161301</v>
      </c>
      <c r="CT29">
        <v>49.880903225806399</v>
      </c>
      <c r="CU29">
        <v>1255.49225806452</v>
      </c>
      <c r="CV29">
        <v>139.501612903226</v>
      </c>
      <c r="CW29">
        <v>0</v>
      </c>
      <c r="CX29">
        <v>119.60000014305101</v>
      </c>
      <c r="CY29">
        <v>0</v>
      </c>
      <c r="CZ29">
        <v>778.06707692307702</v>
      </c>
      <c r="DA29">
        <v>0.11227350946138299</v>
      </c>
      <c r="DB29">
        <v>1.08717947739813</v>
      </c>
      <c r="DC29">
        <v>10716.2</v>
      </c>
      <c r="DD29">
        <v>15</v>
      </c>
      <c r="DE29">
        <v>1608333128.5</v>
      </c>
      <c r="DF29" t="s">
        <v>322</v>
      </c>
      <c r="DG29">
        <v>1608333128.5</v>
      </c>
      <c r="DH29">
        <v>1608333127</v>
      </c>
      <c r="DI29">
        <v>19</v>
      </c>
      <c r="DJ29">
        <v>5.8000000000000003E-2</v>
      </c>
      <c r="DK29">
        <v>1.2E-2</v>
      </c>
      <c r="DL29">
        <v>3.1930000000000001</v>
      </c>
      <c r="DM29">
        <v>-2.1000000000000001E-2</v>
      </c>
      <c r="DN29">
        <v>401</v>
      </c>
      <c r="DO29">
        <v>9</v>
      </c>
      <c r="DP29">
        <v>0.4</v>
      </c>
      <c r="DQ29">
        <v>0.11</v>
      </c>
      <c r="DR29">
        <v>4.5233231571856596</v>
      </c>
      <c r="DS29">
        <v>-8.3296524795070592</v>
      </c>
      <c r="DT29">
        <v>0.95671326841821702</v>
      </c>
      <c r="DU29">
        <v>0</v>
      </c>
      <c r="DV29">
        <v>-5.7292500000000004</v>
      </c>
      <c r="DW29">
        <v>9.3072469354838905</v>
      </c>
      <c r="DX29">
        <v>1.1460795182483601</v>
      </c>
      <c r="DY29">
        <v>0</v>
      </c>
      <c r="DZ29">
        <v>0.337608967741935</v>
      </c>
      <c r="EA29">
        <v>1.33548387092226E-5</v>
      </c>
      <c r="EB29">
        <v>6.9576926486239303E-4</v>
      </c>
      <c r="EC29">
        <v>1</v>
      </c>
      <c r="ED29">
        <v>1</v>
      </c>
      <c r="EE29">
        <v>3</v>
      </c>
      <c r="EF29" t="s">
        <v>292</v>
      </c>
      <c r="EG29">
        <v>100</v>
      </c>
      <c r="EH29">
        <v>100</v>
      </c>
      <c r="EI29">
        <v>3.1930000000000001</v>
      </c>
      <c r="EJ29">
        <v>-2.12E-2</v>
      </c>
      <c r="EK29">
        <v>3.1932380952380899</v>
      </c>
      <c r="EL29">
        <v>0</v>
      </c>
      <c r="EM29">
        <v>0</v>
      </c>
      <c r="EN29">
        <v>0</v>
      </c>
      <c r="EO29">
        <v>-2.1189999999998901E-2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7.5</v>
      </c>
      <c r="EX29">
        <v>7.5</v>
      </c>
      <c r="EY29">
        <v>2</v>
      </c>
      <c r="EZ29">
        <v>486.18599999999998</v>
      </c>
      <c r="FA29">
        <v>469.81599999999997</v>
      </c>
      <c r="FB29">
        <v>23.897200000000002</v>
      </c>
      <c r="FC29">
        <v>31.697800000000001</v>
      </c>
      <c r="FD29">
        <v>30.001100000000001</v>
      </c>
      <c r="FE29">
        <v>31.5928</v>
      </c>
      <c r="FF29">
        <v>31.561599999999999</v>
      </c>
      <c r="FG29">
        <v>37.7697</v>
      </c>
      <c r="FH29">
        <v>0</v>
      </c>
      <c r="FI29">
        <v>100</v>
      </c>
      <c r="FJ29">
        <v>23.876200000000001</v>
      </c>
      <c r="FK29">
        <v>906.20899999999995</v>
      </c>
      <c r="FL29">
        <v>10.148099999999999</v>
      </c>
      <c r="FM29">
        <v>101.70099999999999</v>
      </c>
      <c r="FN29">
        <v>101.157</v>
      </c>
    </row>
    <row r="30" spans="1:170" x14ac:dyDescent="0.25">
      <c r="A30">
        <v>14</v>
      </c>
      <c r="B30">
        <v>1608333696.5</v>
      </c>
      <c r="C30">
        <v>1168.5</v>
      </c>
      <c r="D30" t="s">
        <v>343</v>
      </c>
      <c r="E30" t="s">
        <v>344</v>
      </c>
      <c r="F30" t="s">
        <v>285</v>
      </c>
      <c r="G30" t="s">
        <v>286</v>
      </c>
      <c r="H30">
        <v>1608333688.5</v>
      </c>
      <c r="I30">
        <f t="shared" si="0"/>
        <v>2.9910601610517339E-4</v>
      </c>
      <c r="J30">
        <f t="shared" si="1"/>
        <v>6.7057547295332212</v>
      </c>
      <c r="K30">
        <f t="shared" si="2"/>
        <v>1199.4306451612899</v>
      </c>
      <c r="L30">
        <f t="shared" si="3"/>
        <v>91.82973163745568</v>
      </c>
      <c r="M30">
        <f t="shared" si="4"/>
        <v>9.4258134010121211</v>
      </c>
      <c r="N30">
        <f t="shared" si="5"/>
        <v>123.1149132982389</v>
      </c>
      <c r="O30">
        <f t="shared" si="6"/>
        <v>9.9817643910255025E-3</v>
      </c>
      <c r="P30">
        <f t="shared" si="7"/>
        <v>2.9734023441417228</v>
      </c>
      <c r="Q30">
        <f t="shared" si="8"/>
        <v>9.9631857197498008E-3</v>
      </c>
      <c r="R30">
        <f t="shared" si="9"/>
        <v>6.2286573790498543E-3</v>
      </c>
      <c r="S30">
        <f t="shared" si="10"/>
        <v>231.29112783422974</v>
      </c>
      <c r="T30">
        <f t="shared" si="11"/>
        <v>29.276510543435112</v>
      </c>
      <c r="U30">
        <f t="shared" si="12"/>
        <v>29.115009677419401</v>
      </c>
      <c r="V30">
        <f t="shared" si="13"/>
        <v>4.0486158241092998</v>
      </c>
      <c r="W30">
        <f t="shared" si="14"/>
        <v>27.484946668713899</v>
      </c>
      <c r="X30">
        <f t="shared" si="15"/>
        <v>1.0435501542006946</v>
      </c>
      <c r="Y30">
        <f t="shared" si="16"/>
        <v>3.7968061818674261</v>
      </c>
      <c r="Z30">
        <f t="shared" si="17"/>
        <v>3.0050656699086051</v>
      </c>
      <c r="AA30">
        <f t="shared" si="18"/>
        <v>-13.190575310238147</v>
      </c>
      <c r="AB30">
        <f t="shared" si="19"/>
        <v>-177.31373622899147</v>
      </c>
      <c r="AC30">
        <f t="shared" si="20"/>
        <v>-13.071667490289862</v>
      </c>
      <c r="AD30">
        <f t="shared" si="21"/>
        <v>27.715148804710253</v>
      </c>
      <c r="AE30">
        <v>8</v>
      </c>
      <c r="AF30">
        <v>2</v>
      </c>
      <c r="AG30">
        <f t="shared" si="22"/>
        <v>1</v>
      </c>
      <c r="AH30">
        <f t="shared" si="23"/>
        <v>0</v>
      </c>
      <c r="AI30">
        <f t="shared" si="24"/>
        <v>54029.250879479354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345</v>
      </c>
      <c r="AQ30">
        <v>782.49715384615399</v>
      </c>
      <c r="AR30">
        <v>866.65</v>
      </c>
      <c r="AS30">
        <f t="shared" si="27"/>
        <v>9.7101305202614618E-2</v>
      </c>
      <c r="AT30">
        <v>0.5</v>
      </c>
      <c r="AU30">
        <f t="shared" si="28"/>
        <v>1180.1884942956508</v>
      </c>
      <c r="AV30">
        <f t="shared" si="29"/>
        <v>6.7057547295332212</v>
      </c>
      <c r="AW30">
        <f t="shared" si="30"/>
        <v>57.298921590608096</v>
      </c>
      <c r="AX30">
        <f t="shared" si="31"/>
        <v>0.3354295274909132</v>
      </c>
      <c r="AY30">
        <f t="shared" si="32"/>
        <v>6.1714736625155088E-3</v>
      </c>
      <c r="AZ30">
        <f t="shared" si="33"/>
        <v>2.7640108463624298</v>
      </c>
      <c r="BA30" t="s">
        <v>346</v>
      </c>
      <c r="BB30">
        <v>575.95000000000005</v>
      </c>
      <c r="BC30">
        <f t="shared" si="34"/>
        <v>290.69999999999993</v>
      </c>
      <c r="BD30">
        <f t="shared" si="35"/>
        <v>0.28948347490143106</v>
      </c>
      <c r="BE30">
        <f t="shared" si="36"/>
        <v>0.89177738977636967</v>
      </c>
      <c r="BF30">
        <f t="shared" si="37"/>
        <v>0.55666556417758406</v>
      </c>
      <c r="BG30">
        <f t="shared" si="38"/>
        <v>0.94063736186727165</v>
      </c>
      <c r="BH30">
        <f t="shared" si="39"/>
        <v>1400.00451612903</v>
      </c>
      <c r="BI30">
        <f t="shared" si="40"/>
        <v>1180.1884942956508</v>
      </c>
      <c r="BJ30">
        <f t="shared" si="41"/>
        <v>0.8429890623201961</v>
      </c>
      <c r="BK30">
        <f t="shared" si="42"/>
        <v>0.1959781246403921</v>
      </c>
      <c r="BL30">
        <v>6</v>
      </c>
      <c r="BM30">
        <v>0.5</v>
      </c>
      <c r="BN30" t="s">
        <v>290</v>
      </c>
      <c r="BO30">
        <v>2</v>
      </c>
      <c r="BP30">
        <v>1608333688.5</v>
      </c>
      <c r="BQ30">
        <v>1199.4306451612899</v>
      </c>
      <c r="BR30">
        <v>1207.9077419354801</v>
      </c>
      <c r="BS30">
        <v>10.166648387096799</v>
      </c>
      <c r="BT30">
        <v>9.8113835483871004</v>
      </c>
      <c r="BU30">
        <v>1196.2374193548401</v>
      </c>
      <c r="BV30">
        <v>10.187835483871</v>
      </c>
      <c r="BW30">
        <v>500.018709677419</v>
      </c>
      <c r="BX30">
        <v>102.544451612903</v>
      </c>
      <c r="BY30">
        <v>0.100010403225806</v>
      </c>
      <c r="BZ30">
        <v>28.008887096774199</v>
      </c>
      <c r="CA30">
        <v>29.115009677419401</v>
      </c>
      <c r="CB30">
        <v>999.9</v>
      </c>
      <c r="CC30">
        <v>0</v>
      </c>
      <c r="CD30">
        <v>0</v>
      </c>
      <c r="CE30">
        <v>9997.7587096774205</v>
      </c>
      <c r="CF30">
        <v>0</v>
      </c>
      <c r="CG30">
        <v>351.80564516128999</v>
      </c>
      <c r="CH30">
        <v>1400.00451612903</v>
      </c>
      <c r="CI30">
        <v>0.900007</v>
      </c>
      <c r="CJ30">
        <v>9.9992700000000004E-2</v>
      </c>
      <c r="CK30">
        <v>0</v>
      </c>
      <c r="CL30">
        <v>782.50596774193502</v>
      </c>
      <c r="CM30">
        <v>4.9997499999999997</v>
      </c>
      <c r="CN30">
        <v>10800.751612903199</v>
      </c>
      <c r="CO30">
        <v>12178.1225806452</v>
      </c>
      <c r="CP30">
        <v>48.961387096774203</v>
      </c>
      <c r="CQ30">
        <v>50.686999999999998</v>
      </c>
      <c r="CR30">
        <v>49.999935483870999</v>
      </c>
      <c r="CS30">
        <v>50.1046774193548</v>
      </c>
      <c r="CT30">
        <v>49.991870967741903</v>
      </c>
      <c r="CU30">
        <v>1255.51451612903</v>
      </c>
      <c r="CV30">
        <v>139.49</v>
      </c>
      <c r="CW30">
        <v>0</v>
      </c>
      <c r="CX30">
        <v>119.60000014305101</v>
      </c>
      <c r="CY30">
        <v>0</v>
      </c>
      <c r="CZ30">
        <v>782.49715384615399</v>
      </c>
      <c r="DA30">
        <v>1.85046153730239</v>
      </c>
      <c r="DB30">
        <v>20.509401725187502</v>
      </c>
      <c r="DC30">
        <v>10800.7961538462</v>
      </c>
      <c r="DD30">
        <v>15</v>
      </c>
      <c r="DE30">
        <v>1608333128.5</v>
      </c>
      <c r="DF30" t="s">
        <v>322</v>
      </c>
      <c r="DG30">
        <v>1608333128.5</v>
      </c>
      <c r="DH30">
        <v>1608333127</v>
      </c>
      <c r="DI30">
        <v>19</v>
      </c>
      <c r="DJ30">
        <v>5.8000000000000003E-2</v>
      </c>
      <c r="DK30">
        <v>1.2E-2</v>
      </c>
      <c r="DL30">
        <v>3.1930000000000001</v>
      </c>
      <c r="DM30">
        <v>-2.1000000000000001E-2</v>
      </c>
      <c r="DN30">
        <v>401</v>
      </c>
      <c r="DO30">
        <v>9</v>
      </c>
      <c r="DP30">
        <v>0.4</v>
      </c>
      <c r="DQ30">
        <v>0.11</v>
      </c>
      <c r="DR30">
        <v>6.7065521078203298</v>
      </c>
      <c r="DS30">
        <v>-0.72721418679779104</v>
      </c>
      <c r="DT30">
        <v>6.8223706755330599E-2</v>
      </c>
      <c r="DU30">
        <v>0</v>
      </c>
      <c r="DV30">
        <v>-8.47729838709677</v>
      </c>
      <c r="DW30">
        <v>0.80416306451615904</v>
      </c>
      <c r="DX30">
        <v>7.89683577340001E-2</v>
      </c>
      <c r="DY30">
        <v>0</v>
      </c>
      <c r="DZ30">
        <v>0.35526200000000002</v>
      </c>
      <c r="EA30">
        <v>7.28206451612976E-3</v>
      </c>
      <c r="EB30">
        <v>7.80856932086214E-4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3.19</v>
      </c>
      <c r="EJ30">
        <v>-2.12E-2</v>
      </c>
      <c r="EK30">
        <v>3.1932380952380899</v>
      </c>
      <c r="EL30">
        <v>0</v>
      </c>
      <c r="EM30">
        <v>0</v>
      </c>
      <c r="EN30">
        <v>0</v>
      </c>
      <c r="EO30">
        <v>-2.1189999999998901E-2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9.5</v>
      </c>
      <c r="EX30">
        <v>9.5</v>
      </c>
      <c r="EY30">
        <v>2</v>
      </c>
      <c r="EZ30">
        <v>486.81599999999997</v>
      </c>
      <c r="FA30">
        <v>470.08600000000001</v>
      </c>
      <c r="FB30">
        <v>23.694099999999999</v>
      </c>
      <c r="FC30">
        <v>31.9725</v>
      </c>
      <c r="FD30">
        <v>30.001100000000001</v>
      </c>
      <c r="FE30">
        <v>31.822800000000001</v>
      </c>
      <c r="FF30">
        <v>31.7822</v>
      </c>
      <c r="FG30">
        <v>48.718800000000002</v>
      </c>
      <c r="FH30">
        <v>0</v>
      </c>
      <c r="FI30">
        <v>100</v>
      </c>
      <c r="FJ30">
        <v>23.682099999999998</v>
      </c>
      <c r="FK30">
        <v>1208.01</v>
      </c>
      <c r="FL30">
        <v>10.135999999999999</v>
      </c>
      <c r="FM30">
        <v>101.655</v>
      </c>
      <c r="FN30">
        <v>101.10299999999999</v>
      </c>
    </row>
    <row r="31" spans="1:170" x14ac:dyDescent="0.25">
      <c r="A31">
        <v>15</v>
      </c>
      <c r="B31">
        <v>1608333817</v>
      </c>
      <c r="C31">
        <v>1289</v>
      </c>
      <c r="D31" t="s">
        <v>347</v>
      </c>
      <c r="E31" t="s">
        <v>348</v>
      </c>
      <c r="F31" t="s">
        <v>285</v>
      </c>
      <c r="G31" t="s">
        <v>286</v>
      </c>
      <c r="H31">
        <v>1608333809.25</v>
      </c>
      <c r="I31">
        <f t="shared" si="0"/>
        <v>3.0871376564823233E-4</v>
      </c>
      <c r="J31">
        <f t="shared" si="1"/>
        <v>5.3467252142289698</v>
      </c>
      <c r="K31">
        <f t="shared" si="2"/>
        <v>1399.011</v>
      </c>
      <c r="L31">
        <f t="shared" si="3"/>
        <v>516.69083615024442</v>
      </c>
      <c r="M31">
        <f t="shared" si="4"/>
        <v>53.041790029128968</v>
      </c>
      <c r="N31">
        <f t="shared" si="5"/>
        <v>143.61789007781815</v>
      </c>
      <c r="O31">
        <f t="shared" si="6"/>
        <v>1.0248746434244763E-2</v>
      </c>
      <c r="P31">
        <f t="shared" si="7"/>
        <v>2.9750019075590686</v>
      </c>
      <c r="Q31">
        <f t="shared" si="8"/>
        <v>1.0229172186266544E-2</v>
      </c>
      <c r="R31">
        <f t="shared" si="9"/>
        <v>6.3949881338520205E-3</v>
      </c>
      <c r="S31">
        <f t="shared" si="10"/>
        <v>231.29004813696758</v>
      </c>
      <c r="T31">
        <f t="shared" si="11"/>
        <v>29.264545079470448</v>
      </c>
      <c r="U31">
        <f t="shared" si="12"/>
        <v>29.183496666666699</v>
      </c>
      <c r="V31">
        <f t="shared" si="13"/>
        <v>4.0646746622562349</v>
      </c>
      <c r="W31">
        <f t="shared" si="14"/>
        <v>27.500595418107881</v>
      </c>
      <c r="X31">
        <f t="shared" si="15"/>
        <v>1.0436045210093357</v>
      </c>
      <c r="Y31">
        <f t="shared" si="16"/>
        <v>3.7948433666355088</v>
      </c>
      <c r="Z31">
        <f t="shared" si="17"/>
        <v>3.0210701412468994</v>
      </c>
      <c r="AA31">
        <f t="shared" si="18"/>
        <v>-13.614277065087046</v>
      </c>
      <c r="AB31">
        <f t="shared" si="19"/>
        <v>-189.81634864546717</v>
      </c>
      <c r="AC31">
        <f t="shared" si="20"/>
        <v>-13.989997819239852</v>
      </c>
      <c r="AD31">
        <f t="shared" si="21"/>
        <v>13.869424607173528</v>
      </c>
      <c r="AE31">
        <v>8</v>
      </c>
      <c r="AF31">
        <v>2</v>
      </c>
      <c r="AG31">
        <f t="shared" si="22"/>
        <v>1</v>
      </c>
      <c r="AH31">
        <f t="shared" si="23"/>
        <v>0</v>
      </c>
      <c r="AI31">
        <f t="shared" si="24"/>
        <v>54078.016764999295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349</v>
      </c>
      <c r="AQ31">
        <v>786.79792307692298</v>
      </c>
      <c r="AR31">
        <v>877.97</v>
      </c>
      <c r="AS31">
        <f t="shared" si="27"/>
        <v>0.1038441825154357</v>
      </c>
      <c r="AT31">
        <v>0.5</v>
      </c>
      <c r="AU31">
        <f t="shared" si="28"/>
        <v>1180.17620274049</v>
      </c>
      <c r="AV31">
        <f t="shared" si="29"/>
        <v>5.3467252142289698</v>
      </c>
      <c r="AW31">
        <f t="shared" si="30"/>
        <v>61.277216498878644</v>
      </c>
      <c r="AX31">
        <f t="shared" si="31"/>
        <v>0.34014829663883728</v>
      </c>
      <c r="AY31">
        <f t="shared" si="32"/>
        <v>5.0199899644544268E-3</v>
      </c>
      <c r="AZ31">
        <f t="shared" si="33"/>
        <v>2.715480027791382</v>
      </c>
      <c r="BA31" t="s">
        <v>350</v>
      </c>
      <c r="BB31">
        <v>579.33000000000004</v>
      </c>
      <c r="BC31">
        <f t="shared" si="34"/>
        <v>298.64</v>
      </c>
      <c r="BD31">
        <f t="shared" si="35"/>
        <v>0.30529090852892127</v>
      </c>
      <c r="BE31">
        <f t="shared" si="36"/>
        <v>0.88868139036436478</v>
      </c>
      <c r="BF31">
        <f t="shared" si="37"/>
        <v>0.56108283903219569</v>
      </c>
      <c r="BG31">
        <f t="shared" si="38"/>
        <v>0.936192224695099</v>
      </c>
      <c r="BH31">
        <f t="shared" si="39"/>
        <v>1399.989</v>
      </c>
      <c r="BI31">
        <f t="shared" si="40"/>
        <v>1180.17620274049</v>
      </c>
      <c r="BJ31">
        <f t="shared" si="41"/>
        <v>0.84298962544740708</v>
      </c>
      <c r="BK31">
        <f t="shared" si="42"/>
        <v>0.19597925089481419</v>
      </c>
      <c r="BL31">
        <v>6</v>
      </c>
      <c r="BM31">
        <v>0.5</v>
      </c>
      <c r="BN31" t="s">
        <v>290</v>
      </c>
      <c r="BO31">
        <v>2</v>
      </c>
      <c r="BP31">
        <v>1608333809.25</v>
      </c>
      <c r="BQ31">
        <v>1399.011</v>
      </c>
      <c r="BR31">
        <v>1405.9449999999999</v>
      </c>
      <c r="BS31">
        <v>10.1659633333333</v>
      </c>
      <c r="BT31">
        <v>9.7992910000000002</v>
      </c>
      <c r="BU31">
        <v>1393.2643333333299</v>
      </c>
      <c r="BV31">
        <v>10.1767466666667</v>
      </c>
      <c r="BW31">
        <v>500.02473333333302</v>
      </c>
      <c r="BX31">
        <v>102.556733333333</v>
      </c>
      <c r="BY31">
        <v>9.9993509999999994E-2</v>
      </c>
      <c r="BZ31">
        <v>28.000016666666699</v>
      </c>
      <c r="CA31">
        <v>29.183496666666699</v>
      </c>
      <c r="CB31">
        <v>999.9</v>
      </c>
      <c r="CC31">
        <v>0</v>
      </c>
      <c r="CD31">
        <v>0</v>
      </c>
      <c r="CE31">
        <v>10005.6106666667</v>
      </c>
      <c r="CF31">
        <v>0</v>
      </c>
      <c r="CG31">
        <v>337.35539999999997</v>
      </c>
      <c r="CH31">
        <v>1399.989</v>
      </c>
      <c r="CI31">
        <v>0.89999026666666604</v>
      </c>
      <c r="CJ31">
        <v>0.100009693333333</v>
      </c>
      <c r="CK31">
        <v>0</v>
      </c>
      <c r="CL31">
        <v>786.80806666666604</v>
      </c>
      <c r="CM31">
        <v>4.9997499999999997</v>
      </c>
      <c r="CN31">
        <v>10862.413333333299</v>
      </c>
      <c r="CO31">
        <v>12177.92</v>
      </c>
      <c r="CP31">
        <v>49.0996666666667</v>
      </c>
      <c r="CQ31">
        <v>50.835099999999997</v>
      </c>
      <c r="CR31">
        <v>50.1291333333333</v>
      </c>
      <c r="CS31">
        <v>50.216366666666701</v>
      </c>
      <c r="CT31">
        <v>50.1291333333333</v>
      </c>
      <c r="CU31">
        <v>1255.4736666666699</v>
      </c>
      <c r="CV31">
        <v>139.51466666666701</v>
      </c>
      <c r="CW31">
        <v>0</v>
      </c>
      <c r="CX31">
        <v>119.60000014305101</v>
      </c>
      <c r="CY31">
        <v>0</v>
      </c>
      <c r="CZ31">
        <v>786.79792307692298</v>
      </c>
      <c r="DA31">
        <v>0.121572660143995</v>
      </c>
      <c r="DB31">
        <v>-10.769230747901499</v>
      </c>
      <c r="DC31">
        <v>10862.438461538501</v>
      </c>
      <c r="DD31">
        <v>15</v>
      </c>
      <c r="DE31">
        <v>1608333771</v>
      </c>
      <c r="DF31" t="s">
        <v>351</v>
      </c>
      <c r="DG31">
        <v>1608333769</v>
      </c>
      <c r="DH31">
        <v>1608333771</v>
      </c>
      <c r="DI31">
        <v>20</v>
      </c>
      <c r="DJ31">
        <v>2.5510000000000002</v>
      </c>
      <c r="DK31">
        <v>0.01</v>
      </c>
      <c r="DL31">
        <v>5.7450000000000001</v>
      </c>
      <c r="DM31">
        <v>-1.0999999999999999E-2</v>
      </c>
      <c r="DN31">
        <v>1407</v>
      </c>
      <c r="DO31">
        <v>10</v>
      </c>
      <c r="DP31">
        <v>0.15</v>
      </c>
      <c r="DQ31">
        <v>0.14000000000000001</v>
      </c>
      <c r="DR31">
        <v>5.35798479789824</v>
      </c>
      <c r="DS31">
        <v>0.67401946801372203</v>
      </c>
      <c r="DT31">
        <v>0.26734854365819699</v>
      </c>
      <c r="DU31">
        <v>0</v>
      </c>
      <c r="DV31">
        <v>-6.9601961290322603</v>
      </c>
      <c r="DW31">
        <v>-0.99985451612902898</v>
      </c>
      <c r="DX31">
        <v>0.32201974272953598</v>
      </c>
      <c r="DY31">
        <v>0</v>
      </c>
      <c r="DZ31">
        <v>0.36674567741935499</v>
      </c>
      <c r="EA31">
        <v>-7.8025161290332396E-3</v>
      </c>
      <c r="EB31">
        <v>6.6888503217242502E-4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5.75</v>
      </c>
      <c r="EJ31">
        <v>-1.0800000000000001E-2</v>
      </c>
      <c r="EK31">
        <v>5.7454999999999901</v>
      </c>
      <c r="EL31">
        <v>0</v>
      </c>
      <c r="EM31">
        <v>0</v>
      </c>
      <c r="EN31">
        <v>0</v>
      </c>
      <c r="EO31">
        <v>-1.0782500000003E-2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0.8</v>
      </c>
      <c r="EX31">
        <v>0.8</v>
      </c>
      <c r="EY31">
        <v>2</v>
      </c>
      <c r="EZ31">
        <v>487.512</v>
      </c>
      <c r="FA31">
        <v>470.00900000000001</v>
      </c>
      <c r="FB31">
        <v>23.568000000000001</v>
      </c>
      <c r="FC31">
        <v>32.2575</v>
      </c>
      <c r="FD31">
        <v>30.001300000000001</v>
      </c>
      <c r="FE31">
        <v>32.079700000000003</v>
      </c>
      <c r="FF31">
        <v>32.0304</v>
      </c>
      <c r="FG31">
        <v>55.556100000000001</v>
      </c>
      <c r="FH31">
        <v>0</v>
      </c>
      <c r="FI31">
        <v>100</v>
      </c>
      <c r="FJ31">
        <v>23.566400000000002</v>
      </c>
      <c r="FK31">
        <v>1406.37</v>
      </c>
      <c r="FL31">
        <v>10.1685</v>
      </c>
      <c r="FM31">
        <v>101.60599999999999</v>
      </c>
      <c r="FN31">
        <v>101.05200000000001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2020-12-18T15:25:05Z</dcterms:created>
  <dcterms:modified xsi:type="dcterms:W3CDTF">2021-05-04T23:52:18Z</dcterms:modified>
</cp:coreProperties>
</file>