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23B8C5A2-4B27-48F6-9F31-839523831EA3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9" i="1" l="1"/>
  <c r="BN19" i="1"/>
  <c r="BL19" i="1"/>
  <c r="BM19" i="1" s="1"/>
  <c r="BI19" i="1"/>
  <c r="BH19" i="1"/>
  <c r="BG19" i="1"/>
  <c r="BF19" i="1"/>
  <c r="BJ19" i="1" s="1"/>
  <c r="BK19" i="1" s="1"/>
  <c r="BE19" i="1"/>
  <c r="BB19" i="1"/>
  <c r="AZ19" i="1"/>
  <c r="AU19" i="1"/>
  <c r="AO19" i="1"/>
  <c r="AN19" i="1"/>
  <c r="AI19" i="1"/>
  <c r="AG19" i="1"/>
  <c r="J19" i="1" s="1"/>
  <c r="AX19" i="1" s="1"/>
  <c r="Y19" i="1"/>
  <c r="X19" i="1"/>
  <c r="W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I18" i="1" s="1"/>
  <c r="Y18" i="1"/>
  <c r="X18" i="1"/>
  <c r="W18" i="1"/>
  <c r="P18" i="1"/>
  <c r="N18" i="1"/>
  <c r="J18" i="1"/>
  <c r="AX18" i="1" s="1"/>
  <c r="BO17" i="1"/>
  <c r="BN17" i="1"/>
  <c r="BM17" i="1"/>
  <c r="AW17" i="1" s="1"/>
  <c r="AY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/>
  <c r="N17" i="1" s="1"/>
  <c r="Y17" i="1"/>
  <c r="X17" i="1"/>
  <c r="W17" i="1"/>
  <c r="S17" i="1"/>
  <c r="P17" i="1"/>
  <c r="AA18" i="1" l="1"/>
  <c r="AW18" i="1"/>
  <c r="BA18" i="1" s="1"/>
  <c r="S18" i="1"/>
  <c r="AY18" i="1"/>
  <c r="AW19" i="1"/>
  <c r="BA19" i="1" s="1"/>
  <c r="S19" i="1"/>
  <c r="AH17" i="1"/>
  <c r="K18" i="1"/>
  <c r="N19" i="1"/>
  <c r="I17" i="1"/>
  <c r="J17" i="1"/>
  <c r="AX17" i="1" s="1"/>
  <c r="BA17" i="1" s="1"/>
  <c r="AH19" i="1"/>
  <c r="AH18" i="1"/>
  <c r="K19" i="1"/>
  <c r="K17" i="1"/>
  <c r="I19" i="1"/>
  <c r="T17" i="1"/>
  <c r="U17" i="1" s="1"/>
  <c r="T19" i="1" l="1"/>
  <c r="U19" i="1" s="1"/>
  <c r="Q19" i="1" s="1"/>
  <c r="O19" i="1" s="1"/>
  <c r="R19" i="1" s="1"/>
  <c r="L19" i="1" s="1"/>
  <c r="M19" i="1" s="1"/>
  <c r="AA19" i="1"/>
  <c r="T18" i="1"/>
  <c r="U18" i="1" s="1"/>
  <c r="V17" i="1"/>
  <c r="Z17" i="1" s="1"/>
  <c r="AC17" i="1"/>
  <c r="AD17" i="1" s="1"/>
  <c r="AB17" i="1"/>
  <c r="AA17" i="1"/>
  <c r="Q17" i="1"/>
  <c r="O17" i="1" s="1"/>
  <c r="R17" i="1" s="1"/>
  <c r="L17" i="1" s="1"/>
  <c r="M17" i="1" s="1"/>
  <c r="AY19" i="1"/>
  <c r="V18" i="1" l="1"/>
  <c r="Z18" i="1" s="1"/>
  <c r="AB18" i="1"/>
  <c r="AC18" i="1"/>
  <c r="AD18" i="1" s="1"/>
  <c r="Q18" i="1"/>
  <c r="O18" i="1" s="1"/>
  <c r="R18" i="1" s="1"/>
  <c r="L18" i="1" s="1"/>
  <c r="M18" i="1" s="1"/>
  <c r="V19" i="1"/>
  <c r="Z19" i="1" s="1"/>
  <c r="AC19" i="1"/>
  <c r="AD19" i="1" s="1"/>
  <c r="AB19" i="1"/>
</calcChain>
</file>

<file path=xl/sharedStrings.xml><?xml version="1.0" encoding="utf-8"?>
<sst xmlns="http://schemas.openxmlformats.org/spreadsheetml/2006/main" count="581" uniqueCount="307">
  <si>
    <t>File opened</t>
  </si>
  <si>
    <t>2020-10-27 11:38:35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</si>
  <si>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</si>
  <si>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</si>
  <si>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</si>
  <si>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</si>
  <si>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</si>
  <si>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</si>
  <si>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</si>
  <si>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</si>
  <si>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</si>
  <si>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</si>
  <si>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</si>
  <si>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{"h2obspan1": "1.01121", "co2aspan1": "1.0031", "co2aspan2a": "0.314921", "h2oaspan1": "1.00998", "tazero": "0.0668316", "ssb_ref": "36665.6", "h2obspan2a": "0.0716346", "co2bspan2": "-0.0398483", "co2azero": "0.951804", "h2obspanconc2": "0", "h2oaspan2": "0", "co2bspanconc2": "314.9", "h2obspan2": "0", "co2aspan2": "-0.038086", "co2aspanconc2": "314.9", "flowazero": "0.31118", "h2oaspanconc2": "0", "ssa_ref": "34391.2", "h2obzero": "1.0379", "h2oaspan2b": "0.0719923", "co2bspanconc1": "2475", "co2bzero": "0.949913", "co2bspan1": "1.0035", "flowmeterzero": "0.994209", "oxygen": "21", "h2oaspanconc1": "12.36", "co2aspanconc1": "2475", "co2bspan2a": "0.316856", "h2oaspan2a": "0.0712806", "co2aspan2b": "0.312119", "h2obspanconc1": "12.36", "tbzero": "0.204033", "h2obspan2b": "0.0724379", "co2bspan2b": "0.313962", "chamberpressurezero": "2.66377", "flowbzero": "0.3072", "h2oazero": "1.03785"}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</si>
  <si>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</si>
  <si>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</si>
  <si>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</si>
  <si>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</si>
  <si>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</si>
  <si>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</si>
  <si>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</si>
  <si>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</si>
  <si>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</si>
  <si>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11:38:35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</si>
  <si>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</si>
  <si>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</si>
  <si>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</si>
  <si>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</si>
  <si>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</si>
  <si>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</si>
  <si>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</si>
  <si>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</si>
  <si>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</si>
  <si>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</si>
  <si>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</si>
  <si>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</si>
  <si>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</si>
  <si>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</si>
  <si>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</si>
  <si>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</si>
  <si>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</si>
  <si>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</si>
  <si>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</si>
  <si>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</si>
  <si>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</si>
  <si>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</si>
  <si>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</si>
  <si>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</si>
  <si>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</si>
  <si>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</si>
  <si>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</si>
  <si>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</si>
  <si>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</si>
  <si>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</si>
  <si>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</si>
  <si>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</si>
  <si>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</si>
  <si>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</si>
  <si>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</si>
  <si>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</si>
  <si>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</si>
  <si>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</si>
  <si>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</si>
  <si>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</si>
  <si>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</si>
  <si>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</si>
  <si>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</si>
  <si>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</si>
  <si>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</si>
  <si>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</si>
  <si>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</si>
  <si>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</si>
  <si>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</si>
  <si>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</si>
  <si>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</si>
  <si>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</si>
  <si>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</si>
  <si>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5.82868 81.7057 385.72 628.985 872.903 1067.79 1283.8 1437.9</t>
  </si>
  <si>
    <t>Fs_true</t>
  </si>
  <si>
    <t>-0.257528 101.103 403.886 601.293 801.357 1000.59 1201.46 1400.63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</si>
  <si>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</si>
  <si>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</si>
  <si>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</si>
  <si>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</si>
  <si>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</si>
  <si>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</si>
  <si>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</si>
  <si>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</si>
  <si>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</si>
  <si>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</si>
  <si>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</si>
  <si>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</si>
  <si>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</si>
  <si>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</si>
  <si>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</si>
  <si>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</si>
  <si>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</si>
  <si>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</si>
  <si>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</si>
  <si>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</si>
  <si>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</si>
  <si>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</si>
  <si>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</si>
  <si>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</si>
  <si>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</si>
  <si>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</si>
  <si>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</si>
  <si>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</si>
  <si>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</si>
  <si>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</si>
  <si>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</si>
  <si>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</si>
  <si>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</si>
  <si>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</si>
  <si>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</si>
  <si>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</si>
  <si>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</si>
  <si>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</si>
  <si>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</si>
  <si>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</si>
  <si>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</si>
  <si>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</si>
  <si>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</si>
  <si>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</si>
  <si>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</si>
  <si>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</si>
  <si>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</si>
  <si>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</si>
  <si>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</si>
  <si>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</si>
  <si>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</si>
  <si>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</si>
  <si>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</si>
  <si>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</si>
  <si>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</si>
  <si>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</si>
  <si>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</si>
  <si>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</si>
  <si>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</si>
  <si>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</si>
  <si>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</si>
  <si>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</si>
  <si>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</si>
  <si>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</si>
  <si>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</si>
  <si>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</si>
  <si>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</si>
  <si>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</si>
  <si>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</si>
  <si>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</si>
  <si>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</si>
  <si>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</si>
  <si>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</si>
  <si>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</si>
  <si>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</si>
  <si>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</si>
  <si>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</si>
  <si>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</si>
  <si>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</si>
  <si>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</si>
  <si>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</si>
  <si>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</si>
  <si>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</si>
  <si>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</si>
  <si>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</si>
  <si>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</si>
  <si>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</si>
  <si>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</si>
  <si>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</si>
  <si>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</si>
  <si>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</si>
  <si>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</si>
  <si>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</si>
  <si>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</si>
  <si>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</si>
  <si>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</si>
  <si>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</si>
  <si>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</si>
  <si>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</si>
  <si>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</si>
  <si>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</si>
  <si>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</si>
  <si>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</si>
  <si>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</si>
  <si>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</si>
  <si>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</si>
  <si>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</si>
  <si>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</si>
  <si>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</si>
  <si>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</si>
  <si>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</si>
  <si>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</si>
  <si>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</si>
  <si>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</si>
  <si>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</si>
  <si>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</si>
  <si>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</si>
  <si>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</si>
  <si>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</si>
  <si>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</si>
  <si>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</si>
  <si>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</si>
  <si>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</si>
  <si>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</si>
  <si>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</si>
  <si>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</si>
  <si>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</si>
  <si>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</si>
  <si>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</si>
  <si>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</si>
  <si>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</si>
  <si>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</si>
  <si>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</si>
  <si>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</si>
  <si>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</si>
  <si>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</si>
  <si>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</si>
  <si>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</si>
  <si>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</si>
  <si>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</si>
  <si>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</si>
  <si>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</si>
  <si>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</si>
  <si>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</si>
  <si>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</si>
  <si>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</si>
  <si>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</si>
  <si>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</si>
  <si>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</si>
  <si>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</si>
  <si>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</si>
  <si>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</si>
  <si>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</si>
  <si>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</si>
  <si>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</si>
  <si>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</si>
  <si>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</si>
  <si>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</si>
  <si>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</si>
  <si>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</si>
  <si>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</si>
  <si>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</si>
  <si>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</si>
  <si>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</si>
  <si>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</si>
  <si>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</si>
  <si>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</si>
  <si>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</si>
  <si>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</si>
  <si>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</si>
  <si>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</si>
  <si>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</si>
  <si>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</si>
  <si>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</si>
  <si>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</si>
  <si>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</si>
  <si>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</si>
  <si>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</si>
  <si>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</si>
  <si>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</si>
  <si>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</si>
  <si>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</si>
  <si>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</si>
  <si>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</si>
  <si>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</si>
  <si>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</si>
  <si>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</si>
  <si>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</si>
  <si>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</si>
  <si>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</si>
  <si>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</si>
  <si>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</si>
  <si>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</si>
  <si>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</si>
  <si>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</si>
  <si>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</si>
  <si>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</si>
  <si>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</si>
  <si>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</si>
  <si>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</si>
  <si>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</si>
  <si>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</si>
  <si>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</si>
  <si>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</si>
  <si>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</si>
  <si>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</si>
  <si>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</si>
  <si>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20201027 11:41:13</t>
  </si>
  <si>
    <t>11:41:13</t>
  </si>
  <si>
    <t>NY1</t>
  </si>
  <si>
    <t>_8</t>
  </si>
  <si>
    <t>RECT-4143-20200907-06_33_50</t>
  </si>
  <si>
    <t>RECT-1025-20201027-11_41_13</t>
  </si>
  <si>
    <t>DARK-1026-20201027-11_41_15</t>
  </si>
  <si>
    <t>0: Broadleaf</t>
  </si>
  <si>
    <t>--:--:--</t>
  </si>
  <si>
    <t>2/3</t>
  </si>
  <si>
    <t>20201027 11:45:56</t>
  </si>
  <si>
    <t>11:45:56</t>
  </si>
  <si>
    <t>RECT-1027-20201027-11_45_56</t>
  </si>
  <si>
    <t>DARK-1028-20201027-11_45_58</t>
  </si>
  <si>
    <t>3/3</t>
  </si>
  <si>
    <t>20201027 11:49:51</t>
  </si>
  <si>
    <t>11:49:51</t>
  </si>
  <si>
    <t>RECT-1029-20201027-11_49_50</t>
  </si>
  <si>
    <t>DARK-1030-20201027-11_49_52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</si>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</sst>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19"/>
  <sheetViews>
    <sheetView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1603824073.5999999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1603824065.5999999</v>
      </c>
      <c r="I17">
        <f>CA17*AG17*(BW17-BX17)/(100*BP17*(1000-AG17*BW17))</f>
        <v>3.3331080880769611E-3</v>
      </c>
      <c r="J17">
        <f>CA17*AG17*(BV17-BU17*(1000-AG17*BX17)/(1000-AG17*BW17))/(100*BP17)</f>
        <v>9.0963783524192703</v>
      </c>
      <c r="K17">
        <f>BU17 - IF(AG17&gt;1, J17*BP17*100/(AI17*CI17), 0)</f>
        <v>387.43574193548397</v>
      </c>
      <c r="L17">
        <f>((R17-I17/2)*K17-J17)/(R17+I17/2)</f>
        <v>237.01860033603805</v>
      </c>
      <c r="M17">
        <f>L17*(CB17+CC17)/1000</f>
        <v>24.182202173709225</v>
      </c>
      <c r="N17">
        <f>(BU17 - IF(AG17&gt;1, J17*BP17*100/(AI17*CI17), 0))*(CB17+CC17)/1000</f>
        <v>39.528751868088591</v>
      </c>
      <c r="O17">
        <f>2/((1/Q17-1/P17)+SIGN(Q17)*SQRT((1/Q17-1/P17)*(1/Q17-1/P17) + 4*BQ17/((BQ17+1)*(BQ17+1))*(2*1/Q17*1/P17-1/P17*1/P17)))</f>
        <v>0.10972565241796917</v>
      </c>
      <c r="P17">
        <f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2.9630608710224982</v>
      </c>
      <c r="Q17">
        <f>I17*(1000-(1000*0.61365*EXP(17.502*U17/(240.97+U17))/(CB17+CC17)+BW17)/2)/(1000*0.61365*EXP(17.502*U17/(240.97+U17))/(CB17+CC17)-BW17)</f>
        <v>0.10751729357017999</v>
      </c>
      <c r="R17">
        <f>1/((BQ17+1)/(O17/1.6)+1/(P17/1.37)) + BQ17/((BQ17+1)/(O17/1.6) + BQ17/(P17/1.37))</f>
        <v>6.7393018867781776E-2</v>
      </c>
      <c r="S17">
        <f>(BM17*BO17)</f>
        <v>214.76921224024917</v>
      </c>
      <c r="T17">
        <f>(CD17+(S17+2*0.95*0.0000000567*(((CD17+$B$7)+273)^4-(CD17+273)^4)-44100*I17)/(1.84*29.3*P17+8*0.95*0.0000000567*(CD17+273)^3))</f>
        <v>36.494724582791562</v>
      </c>
      <c r="U17">
        <f>($C$7*CE17+$D$7*CF17+$E$7*T17)</f>
        <v>35.552983870967701</v>
      </c>
      <c r="V17">
        <f>0.61365*EXP(17.502*U17/(240.97+U17))</f>
        <v>5.8236570288126224</v>
      </c>
      <c r="W17">
        <f>(X17/Y17*100)</f>
        <v>46.554942843702591</v>
      </c>
      <c r="X17">
        <f>BW17*(CB17+CC17)/1000</f>
        <v>2.7943460179480377</v>
      </c>
      <c r="Y17">
        <f>0.61365*EXP(17.502*CD17/(240.97+CD17))</f>
        <v>6.0022542124676335</v>
      </c>
      <c r="Z17">
        <f>(V17-BW17*(CB17+CC17)/1000)</f>
        <v>3.0293110108645847</v>
      </c>
      <c r="AA17">
        <f>(-I17*44100)</f>
        <v>-146.99006668419398</v>
      </c>
      <c r="AB17">
        <f>2*29.3*P17*0.92*(CD17-U17)</f>
        <v>87.660072703604882</v>
      </c>
      <c r="AC17">
        <f>2*0.95*0.0000000567*(((CD17+$B$7)+273)^4-(U17+273)^4)</f>
        <v>6.9649837748229197</v>
      </c>
      <c r="AD17">
        <f>S17+AC17+AA17+AB17</f>
        <v>162.40420203448298</v>
      </c>
      <c r="AE17">
        <v>1</v>
      </c>
      <c r="AF17">
        <v>0</v>
      </c>
      <c r="AG17">
        <f>IF(AE17*$H$13&gt;=AI17,1,(AI17/(AI17-AE17*$H$13)))</f>
        <v>1</v>
      </c>
      <c r="AH17">
        <f>(AG17-1)*100</f>
        <v>0</v>
      </c>
      <c r="AI17">
        <f>MAX(0,($B$13+$C$13*CI17)/(1+$D$13*CI17)*CB17/(CD17+273)*$E$13)</f>
        <v>52307.073356226785</v>
      </c>
      <c r="AJ17" t="s">
        <v>291</v>
      </c>
      <c r="AK17">
        <v>15552.9</v>
      </c>
      <c r="AL17">
        <v>715.47692307692296</v>
      </c>
      <c r="AM17">
        <v>3262.08</v>
      </c>
      <c r="AN17">
        <f>AM17-AL17</f>
        <v>2546.603076923077</v>
      </c>
      <c r="AO17">
        <f>AN17/AM17</f>
        <v>0.78066849277855754</v>
      </c>
      <c r="AP17">
        <v>-0.57774747981622299</v>
      </c>
      <c r="AQ17" t="s">
        <v>292</v>
      </c>
      <c r="AR17">
        <v>15384.7</v>
      </c>
      <c r="AS17">
        <v>795.93143999999995</v>
      </c>
      <c r="AT17">
        <v>1028.3399999999999</v>
      </c>
      <c r="AU17">
        <f>1-AS17/AT17</f>
        <v>0.22600361748059983</v>
      </c>
      <c r="AV17">
        <v>0.5</v>
      </c>
      <c r="AW17">
        <f>BM17</f>
        <v>1095.8923748210827</v>
      </c>
      <c r="AX17">
        <f>J17</f>
        <v>9.0963783524192703</v>
      </c>
      <c r="AY17">
        <f>AU17*AV17*AW17</f>
        <v>123.83782053948505</v>
      </c>
      <c r="AZ17">
        <f>BE17/AT17</f>
        <v>0.38589377054281654</v>
      </c>
      <c r="BA17">
        <f>(AX17-AP17)/AW17</f>
        <v>8.8276240025987104E-3</v>
      </c>
      <c r="BB17">
        <f>(AM17-AT17)/AT17</f>
        <v>2.1721804072582995</v>
      </c>
      <c r="BC17" t="s">
        <v>293</v>
      </c>
      <c r="BD17">
        <v>631.51</v>
      </c>
      <c r="BE17">
        <f>AT17-BD17</f>
        <v>396.82999999999993</v>
      </c>
      <c r="BF17">
        <f>(AT17-AS17)/(AT17-BD17)</f>
        <v>0.58566277751178086</v>
      </c>
      <c r="BG17">
        <f>(AM17-AT17)/(AM17-BD17)</f>
        <v>0.84914676286888391</v>
      </c>
      <c r="BH17">
        <f>(AT17-AS17)/(AT17-AL17)</f>
        <v>0.74284432118252741</v>
      </c>
      <c r="BI17">
        <f>(AM17-AT17)/(AM17-AL17)</f>
        <v>0.87714493877817312</v>
      </c>
      <c r="BJ17">
        <f>(BF17*BD17/AS17)</f>
        <v>0.46467808914102543</v>
      </c>
      <c r="BK17">
        <f>(1-BJ17)</f>
        <v>0.53532191085897463</v>
      </c>
      <c r="BL17">
        <f>$B$11*CJ17+$C$11*CK17+$F$11*CL17*(1-CO17)</f>
        <v>1300.00903225806</v>
      </c>
      <c r="BM17">
        <f>BL17*BN17</f>
        <v>1095.8923748210827</v>
      </c>
      <c r="BN17">
        <f>($B$11*$D$9+$C$11*$D$9+$F$11*((CY17+CQ17)/MAX(CY17+CQ17+CZ17, 0.1)*$I$9+CZ17/MAX(CY17+CQ17+CZ17, 0.1)*$J$9))/($B$11+$C$11+$F$11)</f>
        <v>0.84298827748724536</v>
      </c>
      <c r="BO17">
        <f>($B$11*$K$9+$C$11*$K$9+$F$11*((CY17+CQ17)/MAX(CY17+CQ17+CZ17, 0.1)*$P$9+CZ17/MAX(CY17+CQ17+CZ17, 0.1)*$Q$9))/($B$11+$C$11+$F$11)</f>
        <v>0.19597655497449079</v>
      </c>
      <c r="BP17">
        <v>6</v>
      </c>
      <c r="BQ17">
        <v>0.5</v>
      </c>
      <c r="BR17" t="s">
        <v>294</v>
      </c>
      <c r="BS17">
        <v>2</v>
      </c>
      <c r="BT17">
        <v>1603824065.5999999</v>
      </c>
      <c r="BU17">
        <v>387.43574193548397</v>
      </c>
      <c r="BV17">
        <v>399.90058064516103</v>
      </c>
      <c r="BW17">
        <v>27.388406451612902</v>
      </c>
      <c r="BX17">
        <v>23.498364516129001</v>
      </c>
      <c r="BY17">
        <v>387.281096774194</v>
      </c>
      <c r="BZ17">
        <v>27.159806451612901</v>
      </c>
      <c r="CA17">
        <v>500.01819354838699</v>
      </c>
      <c r="CB17">
        <v>101.926612903226</v>
      </c>
      <c r="CC17">
        <v>9.9988129032258094E-2</v>
      </c>
      <c r="CD17">
        <v>36.101735483871003</v>
      </c>
      <c r="CE17">
        <v>35.552983870967701</v>
      </c>
      <c r="CF17">
        <v>999.9</v>
      </c>
      <c r="CG17">
        <v>0</v>
      </c>
      <c r="CH17">
        <v>0</v>
      </c>
      <c r="CI17">
        <v>9999.63516129032</v>
      </c>
      <c r="CJ17">
        <v>0</v>
      </c>
      <c r="CK17">
        <v>428.12506451612899</v>
      </c>
      <c r="CL17">
        <v>1300.00903225806</v>
      </c>
      <c r="CM17">
        <v>0.90000648387096804</v>
      </c>
      <c r="CN17">
        <v>9.9993341935483898E-2</v>
      </c>
      <c r="CO17">
        <v>0</v>
      </c>
      <c r="CP17">
        <v>795.99245161290298</v>
      </c>
      <c r="CQ17">
        <v>4.99979</v>
      </c>
      <c r="CR17">
        <v>10364.2096774194</v>
      </c>
      <c r="CS17">
        <v>11051.3774193548</v>
      </c>
      <c r="CT17">
        <v>46.134999999999998</v>
      </c>
      <c r="CU17">
        <v>48.655000000000001</v>
      </c>
      <c r="CV17">
        <v>47.1148064516129</v>
      </c>
      <c r="CW17">
        <v>48.116870967741903</v>
      </c>
      <c r="CX17">
        <v>48.158999999999999</v>
      </c>
      <c r="CY17">
        <v>1165.5161290322601</v>
      </c>
      <c r="CZ17">
        <v>129.492903225806</v>
      </c>
      <c r="DA17">
        <v>0</v>
      </c>
      <c r="DB17">
        <v>1603824072.2</v>
      </c>
      <c r="DC17">
        <v>0</v>
      </c>
      <c r="DD17">
        <v>795.93143999999995</v>
      </c>
      <c r="DE17">
        <v>-7.8175384652311903</v>
      </c>
      <c r="DF17">
        <v>-266.35384591418398</v>
      </c>
      <c r="DG17">
        <v>10362.299999999999</v>
      </c>
      <c r="DH17">
        <v>15</v>
      </c>
      <c r="DI17">
        <v>0</v>
      </c>
      <c r="DJ17" t="s">
        <v>295</v>
      </c>
      <c r="DK17">
        <v>1603752045</v>
      </c>
      <c r="DL17">
        <v>1603752055.5</v>
      </c>
      <c r="DM17">
        <v>0</v>
      </c>
      <c r="DN17">
        <v>0.13</v>
      </c>
      <c r="DO17">
        <v>-0.19400000000000001</v>
      </c>
      <c r="DP17">
        <v>0.157</v>
      </c>
      <c r="DQ17">
        <v>0.26200000000000001</v>
      </c>
      <c r="DR17">
        <v>400</v>
      </c>
      <c r="DS17">
        <v>36</v>
      </c>
      <c r="DT17">
        <v>0.14000000000000001</v>
      </c>
      <c r="DU17">
        <v>0.01</v>
      </c>
      <c r="DV17">
        <v>9.09386481221234</v>
      </c>
      <c r="DW17">
        <v>0.118006119819173</v>
      </c>
      <c r="DX17">
        <v>2.7027334605479101E-2</v>
      </c>
      <c r="DY17">
        <v>1</v>
      </c>
      <c r="DZ17">
        <v>-12.4648233333333</v>
      </c>
      <c r="EA17">
        <v>-0.23941001112343899</v>
      </c>
      <c r="EB17">
        <v>3.6740084225391899E-2</v>
      </c>
      <c r="EC17">
        <v>0</v>
      </c>
      <c r="ED17">
        <v>3.8902436666666702</v>
      </c>
      <c r="EE17">
        <v>5.2829632925480902E-2</v>
      </c>
      <c r="EF17">
        <v>7.0070509647227703E-3</v>
      </c>
      <c r="EG17">
        <v>1</v>
      </c>
      <c r="EH17">
        <v>2</v>
      </c>
      <c r="EI17">
        <v>3</v>
      </c>
      <c r="EJ17" t="s">
        <v>296</v>
      </c>
      <c r="EK17">
        <v>100</v>
      </c>
      <c r="EL17">
        <v>100</v>
      </c>
      <c r="EM17">
        <v>0.155</v>
      </c>
      <c r="EN17">
        <v>0.22869999999999999</v>
      </c>
      <c r="EO17">
        <v>4.3476067932910504E-3</v>
      </c>
      <c r="EP17">
        <v>6.0823150184057602E-4</v>
      </c>
      <c r="EQ17">
        <v>-6.1572112211999805E-7</v>
      </c>
      <c r="ER17">
        <v>1.2304956265122001E-10</v>
      </c>
      <c r="ES17">
        <v>-9.9843359823132805E-2</v>
      </c>
      <c r="ET17">
        <v>-5.6976549660881903E-3</v>
      </c>
      <c r="EU17">
        <v>7.2294696533427402E-4</v>
      </c>
      <c r="EV17">
        <v>-2.5009322186793402E-6</v>
      </c>
      <c r="EW17">
        <v>4</v>
      </c>
      <c r="EX17">
        <v>2168</v>
      </c>
      <c r="EY17">
        <v>1</v>
      </c>
      <c r="EZ17">
        <v>28</v>
      </c>
      <c r="FA17">
        <v>1200.5</v>
      </c>
      <c r="FB17">
        <v>1200.3</v>
      </c>
      <c r="FC17">
        <v>2</v>
      </c>
      <c r="FD17">
        <v>503.31900000000002</v>
      </c>
      <c r="FE17">
        <v>117.931</v>
      </c>
      <c r="FF17">
        <v>34.996400000000001</v>
      </c>
      <c r="FG17">
        <v>32.8658</v>
      </c>
      <c r="FH17">
        <v>29.9998</v>
      </c>
      <c r="FI17">
        <v>32.597900000000003</v>
      </c>
      <c r="FJ17">
        <v>32.540599999999998</v>
      </c>
      <c r="FK17">
        <v>19.494900000000001</v>
      </c>
      <c r="FL17">
        <v>38.220799999999997</v>
      </c>
      <c r="FM17">
        <v>92.442499999999995</v>
      </c>
      <c r="FN17">
        <v>-999.9</v>
      </c>
      <c r="FO17">
        <v>400</v>
      </c>
      <c r="FP17">
        <v>23.57</v>
      </c>
      <c r="FQ17">
        <v>100.932</v>
      </c>
      <c r="FR17">
        <v>101.129</v>
      </c>
    </row>
    <row r="18" spans="1:174" x14ac:dyDescent="0.25">
      <c r="A18">
        <v>2</v>
      </c>
      <c r="B18">
        <v>1603824356.5999999</v>
      </c>
      <c r="C18">
        <v>283</v>
      </c>
      <c r="D18" t="s">
        <v>297</v>
      </c>
      <c r="E18" t="s">
        <v>298</v>
      </c>
      <c r="F18" t="s">
        <v>289</v>
      </c>
      <c r="G18" t="s">
        <v>290</v>
      </c>
      <c r="H18">
        <v>1603824348.5999999</v>
      </c>
      <c r="I18">
        <f>CA18*AG18*(BW18-BX18)/(100*BP18*(1000-AG18*BW18))</f>
        <v>1.9896005384351738E-3</v>
      </c>
      <c r="J18">
        <f>CA18*AG18*(BV18-BU18*(1000-AG18*BX18)/(1000-AG18*BW18))/(100*BP18)</f>
        <v>7.6607972969435663</v>
      </c>
      <c r="K18">
        <f>BU18 - IF(AG18&gt;1, J18*BP18*100/(AI18*CI18), 0)</f>
        <v>389.84458064516099</v>
      </c>
      <c r="L18">
        <f>((R18-I18/2)*K18-J18)/(R18+I18/2)</f>
        <v>232.2358683621361</v>
      </c>
      <c r="M18">
        <f>L18*(CB18+CC18)/1000</f>
        <v>23.693082644599553</v>
      </c>
      <c r="N18">
        <f>(BU18 - IF(AG18&gt;1, J18*BP18*100/(AI18*CI18), 0))*(CB18+CC18)/1000</f>
        <v>39.772580923511633</v>
      </c>
      <c r="O18">
        <f>2/((1/Q18-1/P18)+SIGN(Q18)*SQRT((1/Q18-1/P18)*(1/Q18-1/P18) + 4*BQ18/((BQ18+1)*(BQ18+1))*(2*1/Q18*1/P18-1/P18*1/P18)))</f>
        <v>8.5200964919780603E-2</v>
      </c>
      <c r="P18">
        <f>IF(LEFT(BR18,1)&lt;&gt;"0",IF(LEFT(BR18,1)="1",3,BS18),$D$5+$E$5*(CI18*CB18/($K$5*1000))+$F$5*(CI18*CB18/($K$5*1000))*MAX(MIN(BP18,$J$5),$I$5)*MAX(MIN(BP18,$J$5),$I$5)+$G$5*MAX(MIN(BP18,$J$5),$I$5)*(CI18*CB18/($K$5*1000))+$H$5*(CI18*CB18/($K$5*1000))*(CI18*CB18/($K$5*1000)))</f>
        <v>2.963400336333577</v>
      </c>
      <c r="Q18">
        <f>I18*(1000-(1000*0.61365*EXP(17.502*U18/(240.97+U18))/(CB18+CC18)+BW18)/2)/(1000*0.61365*EXP(17.502*U18/(240.97+U18))/(CB18+CC18)-BW18)</f>
        <v>8.3863124162149333E-2</v>
      </c>
      <c r="R18">
        <f>1/((BQ18+1)/(O18/1.6)+1/(P18/1.37)) + BQ18/((BQ18+1)/(O18/1.6) + BQ18/(P18/1.37))</f>
        <v>5.253290237041533E-2</v>
      </c>
      <c r="S18">
        <f>(BM18*BO18)</f>
        <v>214.76150255088262</v>
      </c>
      <c r="T18">
        <f>(CD18+(S18+2*0.95*0.0000000567*(((CD18+$B$7)+273)^4-(CD18+273)^4)-44100*I18)/(1.84*29.3*P18+8*0.95*0.0000000567*(CD18+273)^3))</f>
        <v>36.81333391539772</v>
      </c>
      <c r="U18">
        <f>($C$7*CE18+$D$7*CF18+$E$7*T18)</f>
        <v>35.811851612903197</v>
      </c>
      <c r="V18">
        <f>0.61365*EXP(17.502*U18/(240.97+U18))</f>
        <v>5.9073245186483527</v>
      </c>
      <c r="W18">
        <f>(X18/Y18*100)</f>
        <v>60.05425104153057</v>
      </c>
      <c r="X18">
        <f>BW18*(CB18+CC18)/1000</f>
        <v>3.5996987348564233</v>
      </c>
      <c r="Y18">
        <f>0.61365*EXP(17.502*CD18/(240.97+CD18))</f>
        <v>5.9940781417239695</v>
      </c>
      <c r="Z18">
        <f>(V18-BW18*(CB18+CC18)/1000)</f>
        <v>2.3076257837919294</v>
      </c>
      <c r="AA18">
        <f>(-I18*44100)</f>
        <v>-87.741383744991168</v>
      </c>
      <c r="AB18">
        <f>2*29.3*P18*0.92*(CD18-U18)</f>
        <v>42.349005689013154</v>
      </c>
      <c r="AC18">
        <f>2*0.95*0.0000000567*(((CD18+$B$7)+273)^4-(U18+273)^4)</f>
        <v>3.3682561760346617</v>
      </c>
      <c r="AD18">
        <f>S18+AC18+AA18+AB18</f>
        <v>172.73738067093927</v>
      </c>
      <c r="AE18">
        <v>0</v>
      </c>
      <c r="AF18">
        <v>0</v>
      </c>
      <c r="AG18">
        <f>IF(AE18*$H$13&gt;=AI18,1,(AI18/(AI18-AE18*$H$13)))</f>
        <v>1</v>
      </c>
      <c r="AH18">
        <f>(AG18-1)*100</f>
        <v>0</v>
      </c>
      <c r="AI18">
        <f>MAX(0,($B$13+$C$13*CI18)/(1+$D$13*CI18)*CB18/(CD18+273)*$E$13)</f>
        <v>52320.819857090843</v>
      </c>
      <c r="AJ18" t="s">
        <v>291</v>
      </c>
      <c r="AK18">
        <v>15552.9</v>
      </c>
      <c r="AL18">
        <v>715.47692307692296</v>
      </c>
      <c r="AM18">
        <v>3262.08</v>
      </c>
      <c r="AN18">
        <f>AM18-AL18</f>
        <v>2546.603076923077</v>
      </c>
      <c r="AO18">
        <f>AN18/AM18</f>
        <v>0.78066849277855754</v>
      </c>
      <c r="AP18">
        <v>-0.57774747981622299</v>
      </c>
      <c r="AQ18" t="s">
        <v>299</v>
      </c>
      <c r="AR18">
        <v>15418.4</v>
      </c>
      <c r="AS18">
        <v>703.91603999999995</v>
      </c>
      <c r="AT18">
        <v>890.29</v>
      </c>
      <c r="AU18">
        <f>1-AS18/AT18</f>
        <v>0.20934073167170253</v>
      </c>
      <c r="AV18">
        <v>0.5</v>
      </c>
      <c r="AW18">
        <f>BM18</f>
        <v>1095.8531977356665</v>
      </c>
      <c r="AX18">
        <f>J18</f>
        <v>7.6607972969435663</v>
      </c>
      <c r="AY18">
        <f>AU18*AV18*AW18</f>
        <v>114.70335510937967</v>
      </c>
      <c r="AZ18">
        <f>BE18/AT18</f>
        <v>0.36855406665243912</v>
      </c>
      <c r="BA18">
        <f>(AX18-AP18)/AW18</f>
        <v>7.5179273955515982E-3</v>
      </c>
      <c r="BB18">
        <f>(AM18-AT18)/AT18</f>
        <v>2.6640645183030247</v>
      </c>
      <c r="BC18" t="s">
        <v>300</v>
      </c>
      <c r="BD18">
        <v>562.16999999999996</v>
      </c>
      <c r="BE18">
        <f>AT18-BD18</f>
        <v>328.12</v>
      </c>
      <c r="BF18">
        <f>(AT18-AS18)/(AT18-BD18)</f>
        <v>0.5680054857978788</v>
      </c>
      <c r="BG18">
        <f>(AM18-AT18)/(AM18-BD18)</f>
        <v>0.87847002307484323</v>
      </c>
      <c r="BH18">
        <f>(AT18-AS18)/(AT18-AL18)</f>
        <v>1.0661328275916688</v>
      </c>
      <c r="BI18">
        <f>(AM18-AT18)/(AM18-AL18)</f>
        <v>0.93135440756072041</v>
      </c>
      <c r="BJ18">
        <f>(BF18*BD18/AS18)</f>
        <v>0.45362745811417154</v>
      </c>
      <c r="BK18">
        <f>(1-BJ18)</f>
        <v>0.54637254188582851</v>
      </c>
      <c r="BL18">
        <f>$B$11*CJ18+$C$11*CK18+$F$11*CL18*(1-CO18)</f>
        <v>1299.96258064516</v>
      </c>
      <c r="BM18">
        <f>BL18*BN18</f>
        <v>1095.8531977356665</v>
      </c>
      <c r="BN18">
        <f>($B$11*$D$9+$C$11*$D$9+$F$11*((CY18+CQ18)/MAX(CY18+CQ18+CZ18, 0.1)*$I$9+CZ18/MAX(CY18+CQ18+CZ18, 0.1)*$J$9))/($B$11+$C$11+$F$11)</f>
        <v>0.84298826293277174</v>
      </c>
      <c r="BO18">
        <f>($B$11*$K$9+$C$11*$K$9+$F$11*((CY18+CQ18)/MAX(CY18+CQ18+CZ18, 0.1)*$P$9+CZ18/MAX(CY18+CQ18+CZ18, 0.1)*$Q$9))/($B$11+$C$11+$F$11)</f>
        <v>0.1959765258655437</v>
      </c>
      <c r="BP18">
        <v>6</v>
      </c>
      <c r="BQ18">
        <v>0.5</v>
      </c>
      <c r="BR18" t="s">
        <v>294</v>
      </c>
      <c r="BS18">
        <v>2</v>
      </c>
      <c r="BT18">
        <v>1603824348.5999999</v>
      </c>
      <c r="BU18">
        <v>389.84458064516099</v>
      </c>
      <c r="BV18">
        <v>399.96803225806502</v>
      </c>
      <c r="BW18">
        <v>35.283680645161297</v>
      </c>
      <c r="BX18">
        <v>32.980461290322602</v>
      </c>
      <c r="BY18">
        <v>389.68951612903197</v>
      </c>
      <c r="BZ18">
        <v>34.811283870967699</v>
      </c>
      <c r="CA18">
        <v>500.01319354838699</v>
      </c>
      <c r="CB18">
        <v>101.92161290322601</v>
      </c>
      <c r="CC18">
        <v>0.100020583870968</v>
      </c>
      <c r="CD18">
        <v>36.076925806451598</v>
      </c>
      <c r="CE18">
        <v>35.811851612903197</v>
      </c>
      <c r="CF18">
        <v>999.9</v>
      </c>
      <c r="CG18">
        <v>0</v>
      </c>
      <c r="CH18">
        <v>0</v>
      </c>
      <c r="CI18">
        <v>10002.0496774194</v>
      </c>
      <c r="CJ18">
        <v>0</v>
      </c>
      <c r="CK18">
        <v>392.15674193548398</v>
      </c>
      <c r="CL18">
        <v>1299.96258064516</v>
      </c>
      <c r="CM18">
        <v>0.90000632258064495</v>
      </c>
      <c r="CN18">
        <v>9.9993709677419398E-2</v>
      </c>
      <c r="CO18">
        <v>0</v>
      </c>
      <c r="CP18">
        <v>703.96451612903195</v>
      </c>
      <c r="CQ18">
        <v>4.99979</v>
      </c>
      <c r="CR18">
        <v>9146.9316129032304</v>
      </c>
      <c r="CS18">
        <v>11050.9967741935</v>
      </c>
      <c r="CT18">
        <v>45.533999999999999</v>
      </c>
      <c r="CU18">
        <v>48.021935483870898</v>
      </c>
      <c r="CV18">
        <v>46.513870967741902</v>
      </c>
      <c r="CW18">
        <v>47.5723548387097</v>
      </c>
      <c r="CX18">
        <v>47.596548387096803</v>
      </c>
      <c r="CY18">
        <v>1165.47580645161</v>
      </c>
      <c r="CZ18">
        <v>129.487741935484</v>
      </c>
      <c r="DA18">
        <v>0</v>
      </c>
      <c r="DB18">
        <v>282.09999990463302</v>
      </c>
      <c r="DC18">
        <v>0</v>
      </c>
      <c r="DD18">
        <v>703.91603999999995</v>
      </c>
      <c r="DE18">
        <v>-2.45261539780447</v>
      </c>
      <c r="DF18">
        <v>-73.973846131805701</v>
      </c>
      <c r="DG18">
        <v>9146.36</v>
      </c>
      <c r="DH18">
        <v>15</v>
      </c>
      <c r="DI18">
        <v>0</v>
      </c>
      <c r="DJ18" t="s">
        <v>295</v>
      </c>
      <c r="DK18">
        <v>1603752045</v>
      </c>
      <c r="DL18">
        <v>1603752055.5</v>
      </c>
      <c r="DM18">
        <v>0</v>
      </c>
      <c r="DN18">
        <v>0.13</v>
      </c>
      <c r="DO18">
        <v>-0.19400000000000001</v>
      </c>
      <c r="DP18">
        <v>0.157</v>
      </c>
      <c r="DQ18">
        <v>0.26200000000000001</v>
      </c>
      <c r="DR18">
        <v>400</v>
      </c>
      <c r="DS18">
        <v>36</v>
      </c>
      <c r="DT18">
        <v>0.14000000000000001</v>
      </c>
      <c r="DU18">
        <v>0.01</v>
      </c>
      <c r="DV18">
        <v>7.6589815761809898</v>
      </c>
      <c r="DW18">
        <v>-4.5821521039362698E-2</v>
      </c>
      <c r="DX18">
        <v>2.05311108349744E-2</v>
      </c>
      <c r="DY18">
        <v>1</v>
      </c>
      <c r="DZ18">
        <v>-10.12241</v>
      </c>
      <c r="EA18">
        <v>-1.01179087876511E-3</v>
      </c>
      <c r="EB18">
        <v>3.00323420110164E-2</v>
      </c>
      <c r="EC18">
        <v>1</v>
      </c>
      <c r="ED18">
        <v>2.3025690000000001</v>
      </c>
      <c r="EE18">
        <v>-0.15169842046718399</v>
      </c>
      <c r="EF18">
        <v>1.1028854080698199E-2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0.155</v>
      </c>
      <c r="EN18">
        <v>0.4718</v>
      </c>
      <c r="EO18">
        <v>4.3476067932910504E-3</v>
      </c>
      <c r="EP18">
        <v>6.0823150184057602E-4</v>
      </c>
      <c r="EQ18">
        <v>-6.1572112211999805E-7</v>
      </c>
      <c r="ER18">
        <v>1.2304956265122001E-10</v>
      </c>
      <c r="ES18">
        <v>0.26200000000000001</v>
      </c>
      <c r="ET18">
        <v>0</v>
      </c>
      <c r="EU18">
        <v>0</v>
      </c>
      <c r="EV18">
        <v>0</v>
      </c>
      <c r="EW18">
        <v>4</v>
      </c>
      <c r="EX18">
        <v>2168</v>
      </c>
      <c r="EY18">
        <v>1</v>
      </c>
      <c r="EZ18">
        <v>28</v>
      </c>
      <c r="FA18">
        <v>1205.2</v>
      </c>
      <c r="FB18">
        <v>1205</v>
      </c>
      <c r="FC18">
        <v>2</v>
      </c>
      <c r="FD18">
        <v>508.35700000000003</v>
      </c>
      <c r="FE18">
        <v>120.05200000000001</v>
      </c>
      <c r="FF18">
        <v>34.992199999999997</v>
      </c>
      <c r="FG18">
        <v>32.795699999999997</v>
      </c>
      <c r="FH18">
        <v>29.9999</v>
      </c>
      <c r="FI18">
        <v>32.548299999999998</v>
      </c>
      <c r="FJ18">
        <v>32.494300000000003</v>
      </c>
      <c r="FK18">
        <v>19.798300000000001</v>
      </c>
      <c r="FL18">
        <v>0</v>
      </c>
      <c r="FM18">
        <v>100</v>
      </c>
      <c r="FN18">
        <v>-999.9</v>
      </c>
      <c r="FO18">
        <v>400</v>
      </c>
      <c r="FP18">
        <v>35.944600000000001</v>
      </c>
      <c r="FQ18">
        <v>100.95399999999999</v>
      </c>
      <c r="FR18">
        <v>101.116</v>
      </c>
    </row>
    <row r="19" spans="1:174" x14ac:dyDescent="0.25">
      <c r="A19">
        <v>3</v>
      </c>
      <c r="B19">
        <v>1603824591.0999999</v>
      </c>
      <c r="C19">
        <v>517.5</v>
      </c>
      <c r="D19" t="s">
        <v>302</v>
      </c>
      <c r="E19" t="s">
        <v>303</v>
      </c>
      <c r="F19" t="s">
        <v>289</v>
      </c>
      <c r="G19" t="s">
        <v>290</v>
      </c>
      <c r="H19">
        <v>1603824583.0999999</v>
      </c>
      <c r="I19">
        <f>CA19*AG19*(BW19-BX19)/(100*BP19*(1000-AG19*BW19))</f>
        <v>2.3007447281984434E-3</v>
      </c>
      <c r="J19">
        <f>CA19*AG19*(BV19-BU19*(1000-AG19*BX19)/(1000-AG19*BW19))/(100*BP19)</f>
        <v>8.5993338667576555</v>
      </c>
      <c r="K19">
        <f>BU19 - IF(AG19&gt;1, J19*BP19*100/(AI19*CI19), 0)</f>
        <v>388.58145161290298</v>
      </c>
      <c r="L19">
        <f>((R19-I19/2)*K19-J19)/(R19+I19/2)</f>
        <v>231.96578551094197</v>
      </c>
      <c r="M19">
        <f>L19*(CB19+CC19)/1000</f>
        <v>23.664380854365053</v>
      </c>
      <c r="N19">
        <f>(BU19 - IF(AG19&gt;1, J19*BP19*100/(AI19*CI19), 0))*(CB19+CC19)/1000</f>
        <v>39.641792187822467</v>
      </c>
      <c r="O19">
        <f>2/((1/Q19-1/P19)+SIGN(Q19)*SQRT((1/Q19-1/P19)*(1/Q19-1/P19) + 4*BQ19/((BQ19+1)*(BQ19+1))*(2*1/Q19*1/P19-1/P19*1/P19)))</f>
        <v>9.661861811513793E-2</v>
      </c>
      <c r="P19">
        <f>IF(LEFT(BR19,1)&lt;&gt;"0",IF(LEFT(BR19,1)="1",3,BS19),$D$5+$E$5*(CI19*CB19/($K$5*1000))+$F$5*(CI19*CB19/($K$5*1000))*MAX(MIN(BP19,$J$5),$I$5)*MAX(MIN(BP19,$J$5),$I$5)+$G$5*MAX(MIN(BP19,$J$5),$I$5)*(CI19*CB19/($K$5*1000))+$H$5*(CI19*CB19/($K$5*1000))*(CI19*CB19/($K$5*1000)))</f>
        <v>2.9627261188004566</v>
      </c>
      <c r="Q19">
        <f>I19*(1000-(1000*0.61365*EXP(17.502*U19/(240.97+U19))/(CB19+CC19)+BW19)/2)/(1000*0.61365*EXP(17.502*U19/(240.97+U19))/(CB19+CC19)-BW19)</f>
        <v>9.4901698816327151E-2</v>
      </c>
      <c r="R19">
        <f>1/((BQ19+1)/(O19/1.6)+1/(P19/1.37)) + BQ19/((BQ19+1)/(O19/1.6) + BQ19/(P19/1.37))</f>
        <v>5.946527886233241E-2</v>
      </c>
      <c r="S19">
        <f>(BM19*BO19)</f>
        <v>214.76889853929066</v>
      </c>
      <c r="T19">
        <f>(CD19+(S19+2*0.95*0.0000000567*(((CD19+$B$7)+273)^4-(CD19+273)^4)-44100*I19)/(1.84*29.3*P19+8*0.95*0.0000000567*(CD19+273)^3))</f>
        <v>36.953051259176121</v>
      </c>
      <c r="U19">
        <f>($C$7*CE19+$D$7*CF19+$E$7*T19)</f>
        <v>36.062461290322602</v>
      </c>
      <c r="V19">
        <f>0.61365*EXP(17.502*U19/(240.97+U19))</f>
        <v>5.9893158018186048</v>
      </c>
      <c r="W19">
        <f>(X19/Y19*100)</f>
        <v>59.880092611808919</v>
      </c>
      <c r="X19">
        <f>BW19*(CB19+CC19)/1000</f>
        <v>3.6327148276659753</v>
      </c>
      <c r="Y19">
        <f>0.61365*EXP(17.502*CD19/(240.97+CD19))</f>
        <v>6.066648646013566</v>
      </c>
      <c r="Z19">
        <f>(V19-BW19*(CB19+CC19)/1000)</f>
        <v>2.3566009741526295</v>
      </c>
      <c r="AA19">
        <f>(-I19*44100)</f>
        <v>-101.46284251355135</v>
      </c>
      <c r="AB19">
        <f>2*29.3*P19*0.92*(CD19-U19)</f>
        <v>37.320867379361871</v>
      </c>
      <c r="AC19">
        <f>2*0.95*0.0000000567*(((CD19+$B$7)+273)^4-(U19+273)^4)</f>
        <v>2.9757926962231607</v>
      </c>
      <c r="AD19">
        <f>S19+AC19+AA19+AB19</f>
        <v>153.60271610132435</v>
      </c>
      <c r="AE19">
        <v>0</v>
      </c>
      <c r="AF19">
        <v>0</v>
      </c>
      <c r="AG19">
        <f>IF(AE19*$H$13&gt;=AI19,1,(AI19/(AI19-AE19*$H$13)))</f>
        <v>1</v>
      </c>
      <c r="AH19">
        <f>(AG19-1)*100</f>
        <v>0</v>
      </c>
      <c r="AI19">
        <f>MAX(0,($B$13+$C$13*CI19)/(1+$D$13*CI19)*CB19/(CD19+273)*$E$13)</f>
        <v>52264.481055950404</v>
      </c>
      <c r="AJ19" t="s">
        <v>291</v>
      </c>
      <c r="AK19">
        <v>15552.9</v>
      </c>
      <c r="AL19">
        <v>715.47692307692296</v>
      </c>
      <c r="AM19">
        <v>3262.08</v>
      </c>
      <c r="AN19">
        <f>AM19-AL19</f>
        <v>2546.603076923077</v>
      </c>
      <c r="AO19">
        <f>AN19/AM19</f>
        <v>0.78066849277855754</v>
      </c>
      <c r="AP19">
        <v>-0.57774747981622299</v>
      </c>
      <c r="AQ19" t="s">
        <v>304</v>
      </c>
      <c r="AR19">
        <v>15407.4</v>
      </c>
      <c r="AS19">
        <v>700.04849999999999</v>
      </c>
      <c r="AT19">
        <v>894.64</v>
      </c>
      <c r="AU19">
        <f>1-AS19/AT19</f>
        <v>0.21750815970669768</v>
      </c>
      <c r="AV19">
        <v>0.5</v>
      </c>
      <c r="AW19">
        <f>BM19</f>
        <v>1095.8883103050023</v>
      </c>
      <c r="AX19">
        <f>J19</f>
        <v>8.5993338667576555</v>
      </c>
      <c r="AY19">
        <f>AU19*AV19*AW19</f>
        <v>119.18232480926174</v>
      </c>
      <c r="AZ19">
        <f>BE19/AT19</f>
        <v>0.37155727443440933</v>
      </c>
      <c r="BA19">
        <f>(AX19-AP19)/AW19</f>
        <v>8.3741027806198218E-3</v>
      </c>
      <c r="BB19">
        <f>(AM19-AT19)/AT19</f>
        <v>2.6462487704551552</v>
      </c>
      <c r="BC19" t="s">
        <v>305</v>
      </c>
      <c r="BD19">
        <v>562.23</v>
      </c>
      <c r="BE19">
        <f>AT19-BD19</f>
        <v>332.40999999999997</v>
      </c>
      <c r="BF19">
        <f>(AT19-AS19)/(AT19-BD19)</f>
        <v>0.58539604705032944</v>
      </c>
      <c r="BG19">
        <f>(AM19-AT19)/(AM19-BD19)</f>
        <v>0.87687834509324603</v>
      </c>
      <c r="BH19">
        <f>(AT19-AS19)/(AT19-AL19)</f>
        <v>1.0861138541595103</v>
      </c>
      <c r="BI19">
        <f>(AM19-AT19)/(AM19-AL19)</f>
        <v>0.929646249725124</v>
      </c>
      <c r="BJ19">
        <f>(BF19*BD19/AS19)</f>
        <v>0.47014916756925657</v>
      </c>
      <c r="BK19">
        <f>(1-BJ19)</f>
        <v>0.52985083243074338</v>
      </c>
      <c r="BL19">
        <f>$B$11*CJ19+$C$11*CK19+$F$11*CL19*(1-CO19)</f>
        <v>1300.0038709677401</v>
      </c>
      <c r="BM19">
        <f>BL19*BN19</f>
        <v>1095.8883103050023</v>
      </c>
      <c r="BN19">
        <f>($B$11*$D$9+$C$11*$D$9+$F$11*((CY19+CQ19)/MAX(CY19+CQ19+CZ19, 0.1)*$I$9+CZ19/MAX(CY19+CQ19+CZ19, 0.1)*$J$9))/($B$11+$C$11+$F$11)</f>
        <v>0.84298849778747853</v>
      </c>
      <c r="BO19">
        <f>($B$11*$K$9+$C$11*$K$9+$F$11*((CY19+CQ19)/MAX(CY19+CQ19+CZ19, 0.1)*$P$9+CZ19/MAX(CY19+CQ19+CZ19, 0.1)*$Q$9))/($B$11+$C$11+$F$11)</f>
        <v>0.19597699557495712</v>
      </c>
      <c r="BP19">
        <v>6</v>
      </c>
      <c r="BQ19">
        <v>0.5</v>
      </c>
      <c r="BR19" t="s">
        <v>294</v>
      </c>
      <c r="BS19">
        <v>2</v>
      </c>
      <c r="BT19">
        <v>1603824583.0999999</v>
      </c>
      <c r="BU19">
        <v>388.58145161290298</v>
      </c>
      <c r="BV19">
        <v>399.97300000000001</v>
      </c>
      <c r="BW19">
        <v>35.609025806451598</v>
      </c>
      <c r="BX19">
        <v>32.946558064516097</v>
      </c>
      <c r="BY19">
        <v>388.426548387097</v>
      </c>
      <c r="BZ19">
        <v>35.125416129032303</v>
      </c>
      <c r="CA19">
        <v>500.02125806451602</v>
      </c>
      <c r="CB19">
        <v>101.916677419355</v>
      </c>
      <c r="CC19">
        <v>0.100009232258065</v>
      </c>
      <c r="CD19">
        <v>36.296116129032299</v>
      </c>
      <c r="CE19">
        <v>36.062461290322602</v>
      </c>
      <c r="CF19">
        <v>999.9</v>
      </c>
      <c r="CG19">
        <v>0</v>
      </c>
      <c r="CH19">
        <v>0</v>
      </c>
      <c r="CI19">
        <v>9998.7129032258108</v>
      </c>
      <c r="CJ19">
        <v>0</v>
      </c>
      <c r="CK19">
        <v>400.56445161290299</v>
      </c>
      <c r="CL19">
        <v>1300.0038709677401</v>
      </c>
      <c r="CM19">
        <v>0.89999790322580597</v>
      </c>
      <c r="CN19">
        <v>0.100001961290323</v>
      </c>
      <c r="CO19">
        <v>0</v>
      </c>
      <c r="CP19">
        <v>700.00780645161296</v>
      </c>
      <c r="CQ19">
        <v>4.99979</v>
      </c>
      <c r="CR19">
        <v>9138.7809677419391</v>
      </c>
      <c r="CS19">
        <v>11051.3129032258</v>
      </c>
      <c r="CT19">
        <v>46.866870967741903</v>
      </c>
      <c r="CU19">
        <v>49.283999999999999</v>
      </c>
      <c r="CV19">
        <v>47.822161290322597</v>
      </c>
      <c r="CW19">
        <v>48.905000000000001</v>
      </c>
      <c r="CX19">
        <v>48.858741935483899</v>
      </c>
      <c r="CY19">
        <v>1165.5019354838701</v>
      </c>
      <c r="CZ19">
        <v>129.50193548387099</v>
      </c>
      <c r="DA19">
        <v>0</v>
      </c>
      <c r="DB19">
        <v>233.89999985694899</v>
      </c>
      <c r="DC19">
        <v>0</v>
      </c>
      <c r="DD19">
        <v>700.04849999999999</v>
      </c>
      <c r="DE19">
        <v>1.8059145342429099</v>
      </c>
      <c r="DF19">
        <v>-21.591110973829601</v>
      </c>
      <c r="DG19">
        <v>9138.82846153846</v>
      </c>
      <c r="DH19">
        <v>15</v>
      </c>
      <c r="DI19">
        <v>0</v>
      </c>
      <c r="DJ19" t="s">
        <v>295</v>
      </c>
      <c r="DK19">
        <v>1603752045</v>
      </c>
      <c r="DL19">
        <v>1603752055.5</v>
      </c>
      <c r="DM19">
        <v>0</v>
      </c>
      <c r="DN19">
        <v>0.13</v>
      </c>
      <c r="DO19">
        <v>-0.19400000000000001</v>
      </c>
      <c r="DP19">
        <v>0.157</v>
      </c>
      <c r="DQ19">
        <v>0.26200000000000001</v>
      </c>
      <c r="DR19">
        <v>400</v>
      </c>
      <c r="DS19">
        <v>36</v>
      </c>
      <c r="DT19">
        <v>0.14000000000000001</v>
      </c>
      <c r="DU19">
        <v>0.01</v>
      </c>
      <c r="DV19">
        <v>8.5913839999657196</v>
      </c>
      <c r="DW19">
        <v>0.59684782005246695</v>
      </c>
      <c r="DX19">
        <v>4.76913576299502E-2</v>
      </c>
      <c r="DY19">
        <v>0</v>
      </c>
      <c r="DZ19">
        <v>-11.388363333333301</v>
      </c>
      <c r="EA19">
        <v>-0.77671635150167795</v>
      </c>
      <c r="EB19">
        <v>6.1308414231290999E-2</v>
      </c>
      <c r="EC19">
        <v>0</v>
      </c>
      <c r="ED19">
        <v>2.6618620000000002</v>
      </c>
      <c r="EE19">
        <v>0.15999110122357901</v>
      </c>
      <c r="EF19">
        <v>1.1561429957694099E-2</v>
      </c>
      <c r="EG19">
        <v>1</v>
      </c>
      <c r="EH19">
        <v>1</v>
      </c>
      <c r="EI19">
        <v>3</v>
      </c>
      <c r="EJ19" t="s">
        <v>306</v>
      </c>
      <c r="EK19">
        <v>100</v>
      </c>
      <c r="EL19">
        <v>100</v>
      </c>
      <c r="EM19">
        <v>0.155</v>
      </c>
      <c r="EN19">
        <v>0.48409999999999997</v>
      </c>
      <c r="EO19">
        <v>4.3476067932910504E-3</v>
      </c>
      <c r="EP19">
        <v>6.0823150184057602E-4</v>
      </c>
      <c r="EQ19">
        <v>-6.1572112211999805E-7</v>
      </c>
      <c r="ER19">
        <v>1.2304956265122001E-10</v>
      </c>
      <c r="ES19">
        <v>0.26200000000000001</v>
      </c>
      <c r="ET19">
        <v>0</v>
      </c>
      <c r="EU19">
        <v>0</v>
      </c>
      <c r="EV19">
        <v>0</v>
      </c>
      <c r="EW19">
        <v>4</v>
      </c>
      <c r="EX19">
        <v>2168</v>
      </c>
      <c r="EY19">
        <v>1</v>
      </c>
      <c r="EZ19">
        <v>28</v>
      </c>
      <c r="FA19">
        <v>1209.0999999999999</v>
      </c>
      <c r="FB19">
        <v>1208.9000000000001</v>
      </c>
      <c r="FC19">
        <v>2</v>
      </c>
      <c r="FD19">
        <v>508.6</v>
      </c>
      <c r="FE19">
        <v>119.756</v>
      </c>
      <c r="FF19">
        <v>35.059199999999997</v>
      </c>
      <c r="FG19">
        <v>32.848199999999999</v>
      </c>
      <c r="FH19">
        <v>29.9999</v>
      </c>
      <c r="FI19">
        <v>32.584200000000003</v>
      </c>
      <c r="FJ19">
        <v>32.529200000000003</v>
      </c>
      <c r="FK19">
        <v>19.8506</v>
      </c>
      <c r="FL19">
        <v>0</v>
      </c>
      <c r="FM19">
        <v>100</v>
      </c>
      <c r="FN19">
        <v>-999.9</v>
      </c>
      <c r="FO19">
        <v>400</v>
      </c>
      <c r="FP19">
        <v>35.151200000000003</v>
      </c>
      <c r="FQ19">
        <v>100.944</v>
      </c>
      <c r="FR19">
        <v>101.1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2020-10-27T11:51:34Z</dcterms:created>
  <dcterms:modified xsi:type="dcterms:W3CDTF">2021-05-13T18:57:09Z</dcterms:modified>
</cp:coreProperties>
</file>