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EB296E8F-CD98-4366-AA5C-E50C8C4047EF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6" i="1" l="1"/>
  <c r="BN26" i="1"/>
  <c r="BL26" i="1"/>
  <c r="BM26" i="1" s="1"/>
  <c r="BJ26" i="1"/>
  <c r="BK26" i="1" s="1"/>
  <c r="BI26" i="1"/>
  <c r="BH26" i="1"/>
  <c r="BG26" i="1"/>
  <c r="BF26" i="1"/>
  <c r="BE26" i="1"/>
  <c r="AZ26" i="1" s="1"/>
  <c r="BB26" i="1"/>
  <c r="AU26" i="1"/>
  <c r="AO26" i="1"/>
  <c r="AN26" i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X25" i="1"/>
  <c r="AU25" i="1"/>
  <c r="AN25" i="1"/>
  <c r="AO25" i="1" s="1"/>
  <c r="AI25" i="1"/>
  <c r="AG25" i="1"/>
  <c r="I25" i="1" s="1"/>
  <c r="Y25" i="1"/>
  <c r="X25" i="1"/>
  <c r="W25" i="1"/>
  <c r="P25" i="1"/>
  <c r="N25" i="1"/>
  <c r="J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N24" i="1" s="1"/>
  <c r="Y24" i="1"/>
  <c r="X24" i="1"/>
  <c r="W24" i="1"/>
  <c r="P24" i="1"/>
  <c r="K24" i="1"/>
  <c r="J24" i="1"/>
  <c r="AX24" i="1" s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/>
  <c r="K23" i="1" s="1"/>
  <c r="Y23" i="1"/>
  <c r="X23" i="1"/>
  <c r="W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B22" i="1"/>
  <c r="AZ22" i="1"/>
  <c r="AU22" i="1"/>
  <c r="AN22" i="1"/>
  <c r="AO22" i="1" s="1"/>
  <c r="AI22" i="1"/>
  <c r="AG22" i="1" s="1"/>
  <c r="Y22" i="1"/>
  <c r="W22" i="1" s="1"/>
  <c r="X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 s="1"/>
  <c r="Y21" i="1"/>
  <c r="W21" i="1" s="1"/>
  <c r="X21" i="1"/>
  <c r="P21" i="1"/>
  <c r="BO20" i="1"/>
  <c r="BN20" i="1"/>
  <c r="BM20" i="1"/>
  <c r="AW20" i="1" s="1"/>
  <c r="AY20" i="1" s="1"/>
  <c r="BL20" i="1"/>
  <c r="BI20" i="1"/>
  <c r="BH20" i="1"/>
  <c r="BG20" i="1"/>
  <c r="BF20" i="1"/>
  <c r="BJ20" i="1" s="1"/>
  <c r="BK20" i="1" s="1"/>
  <c r="BE20" i="1"/>
  <c r="AZ20" i="1" s="1"/>
  <c r="BB20" i="1"/>
  <c r="AU20" i="1"/>
  <c r="AO20" i="1"/>
  <c r="AN20" i="1"/>
  <c r="AI20" i="1"/>
  <c r="AG20" i="1"/>
  <c r="K20" i="1" s="1"/>
  <c r="Y20" i="1"/>
  <c r="X20" i="1"/>
  <c r="W20" i="1"/>
  <c r="S20" i="1"/>
  <c r="P20" i="1"/>
  <c r="N20" i="1"/>
  <c r="BO19" i="1"/>
  <c r="BN19" i="1"/>
  <c r="BM19" i="1"/>
  <c r="AW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Y19" i="1" s="1"/>
  <c r="AO19" i="1"/>
  <c r="AN19" i="1"/>
  <c r="AI19" i="1"/>
  <c r="AG19" i="1" s="1"/>
  <c r="Y19" i="1"/>
  <c r="X19" i="1"/>
  <c r="W19" i="1" s="1"/>
  <c r="S19" i="1"/>
  <c r="P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X17" i="1"/>
  <c r="AU17" i="1"/>
  <c r="AN17" i="1"/>
  <c r="AO17" i="1" s="1"/>
  <c r="AI17" i="1"/>
  <c r="AG17" i="1"/>
  <c r="I17" i="1" s="1"/>
  <c r="Y17" i="1"/>
  <c r="X17" i="1"/>
  <c r="W17" i="1"/>
  <c r="P17" i="1"/>
  <c r="N17" i="1"/>
  <c r="J17" i="1"/>
  <c r="AA17" i="1" l="1"/>
  <c r="I22" i="1"/>
  <c r="AH22" i="1"/>
  <c r="N22" i="1"/>
  <c r="K22" i="1"/>
  <c r="J22" i="1"/>
  <c r="AX22" i="1" s="1"/>
  <c r="AW24" i="1"/>
  <c r="AY24" i="1" s="1"/>
  <c r="S24" i="1"/>
  <c r="I21" i="1"/>
  <c r="K21" i="1"/>
  <c r="J21" i="1"/>
  <c r="AX21" i="1" s="1"/>
  <c r="AH21" i="1"/>
  <c r="N21" i="1"/>
  <c r="AA25" i="1"/>
  <c r="AW21" i="1"/>
  <c r="AY21" i="1" s="1"/>
  <c r="S21" i="1"/>
  <c r="AW22" i="1"/>
  <c r="AY22" i="1" s="1"/>
  <c r="S22" i="1"/>
  <c r="AH26" i="1"/>
  <c r="K26" i="1"/>
  <c r="I26" i="1"/>
  <c r="J26" i="1"/>
  <c r="AX26" i="1" s="1"/>
  <c r="BA26" i="1" s="1"/>
  <c r="N26" i="1"/>
  <c r="AW17" i="1"/>
  <c r="AY17" i="1" s="1"/>
  <c r="S17" i="1"/>
  <c r="AH19" i="1"/>
  <c r="K19" i="1"/>
  <c r="N19" i="1"/>
  <c r="J19" i="1"/>
  <c r="AX19" i="1" s="1"/>
  <c r="BA19" i="1" s="1"/>
  <c r="I19" i="1"/>
  <c r="BA17" i="1"/>
  <c r="S18" i="1"/>
  <c r="AW18" i="1"/>
  <c r="AY18" i="1" s="1"/>
  <c r="S25" i="1"/>
  <c r="AW25" i="1"/>
  <c r="AY25" i="1" s="1"/>
  <c r="K18" i="1"/>
  <c r="J18" i="1"/>
  <c r="AX18" i="1" s="1"/>
  <c r="BA18" i="1" s="1"/>
  <c r="AH18" i="1"/>
  <c r="I18" i="1"/>
  <c r="N18" i="1"/>
  <c r="S23" i="1"/>
  <c r="AW23" i="1"/>
  <c r="AY23" i="1" s="1"/>
  <c r="BA25" i="1"/>
  <c r="AW26" i="1"/>
  <c r="AY26" i="1" s="1"/>
  <c r="S26" i="1"/>
  <c r="K17" i="1"/>
  <c r="AH24" i="1"/>
  <c r="K25" i="1"/>
  <c r="T19" i="1"/>
  <c r="U19" i="1" s="1"/>
  <c r="N23" i="1"/>
  <c r="I24" i="1"/>
  <c r="AH23" i="1"/>
  <c r="AH20" i="1"/>
  <c r="I23" i="1"/>
  <c r="AH17" i="1"/>
  <c r="I20" i="1"/>
  <c r="T20" i="1" s="1"/>
  <c r="U20" i="1" s="1"/>
  <c r="J23" i="1"/>
  <c r="AX23" i="1" s="1"/>
  <c r="BA23" i="1" s="1"/>
  <c r="AH25" i="1"/>
  <c r="J20" i="1"/>
  <c r="AX20" i="1" s="1"/>
  <c r="BA20" i="1" s="1"/>
  <c r="AC20" i="1" l="1"/>
  <c r="V20" i="1"/>
  <c r="Z20" i="1" s="1"/>
  <c r="AB20" i="1"/>
  <c r="AA24" i="1"/>
  <c r="T18" i="1"/>
  <c r="U18" i="1" s="1"/>
  <c r="T22" i="1"/>
  <c r="U22" i="1" s="1"/>
  <c r="BA22" i="1"/>
  <c r="AA18" i="1"/>
  <c r="Q18" i="1"/>
  <c r="O18" i="1" s="1"/>
  <c r="R18" i="1" s="1"/>
  <c r="L18" i="1" s="1"/>
  <c r="M18" i="1" s="1"/>
  <c r="T17" i="1"/>
  <c r="U17" i="1" s="1"/>
  <c r="BA21" i="1"/>
  <c r="T21" i="1"/>
  <c r="U21" i="1" s="1"/>
  <c r="AB19" i="1"/>
  <c r="V19" i="1"/>
  <c r="Z19" i="1" s="1"/>
  <c r="AC19" i="1"/>
  <c r="AD19" i="1" s="1"/>
  <c r="AA21" i="1"/>
  <c r="Q21" i="1"/>
  <c r="O21" i="1" s="1"/>
  <c r="R21" i="1" s="1"/>
  <c r="L21" i="1" s="1"/>
  <c r="M21" i="1" s="1"/>
  <c r="Q22" i="1"/>
  <c r="O22" i="1" s="1"/>
  <c r="R22" i="1" s="1"/>
  <c r="L22" i="1" s="1"/>
  <c r="M22" i="1" s="1"/>
  <c r="AA22" i="1"/>
  <c r="Q19" i="1"/>
  <c r="O19" i="1" s="1"/>
  <c r="R19" i="1" s="1"/>
  <c r="L19" i="1" s="1"/>
  <c r="M19" i="1" s="1"/>
  <c r="AA19" i="1"/>
  <c r="AA26" i="1"/>
  <c r="T24" i="1"/>
  <c r="U24" i="1" s="1"/>
  <c r="Q24" i="1" s="1"/>
  <c r="O24" i="1" s="1"/>
  <c r="R24" i="1" s="1"/>
  <c r="L24" i="1" s="1"/>
  <c r="M24" i="1" s="1"/>
  <c r="T26" i="1"/>
  <c r="U26" i="1" s="1"/>
  <c r="Q26" i="1" s="1"/>
  <c r="O26" i="1" s="1"/>
  <c r="R26" i="1" s="1"/>
  <c r="L26" i="1" s="1"/>
  <c r="M26" i="1" s="1"/>
  <c r="T23" i="1"/>
  <c r="U23" i="1" s="1"/>
  <c r="AA20" i="1"/>
  <c r="Q20" i="1"/>
  <c r="O20" i="1" s="1"/>
  <c r="R20" i="1" s="1"/>
  <c r="L20" i="1" s="1"/>
  <c r="M20" i="1" s="1"/>
  <c r="AA23" i="1"/>
  <c r="T25" i="1"/>
  <c r="U25" i="1" s="1"/>
  <c r="BA24" i="1"/>
  <c r="V23" i="1" l="1"/>
  <c r="Z23" i="1" s="1"/>
  <c r="AC23" i="1"/>
  <c r="AB23" i="1"/>
  <c r="AC25" i="1"/>
  <c r="AD25" i="1" s="1"/>
  <c r="V25" i="1"/>
  <c r="Z25" i="1" s="1"/>
  <c r="Q25" i="1"/>
  <c r="O25" i="1" s="1"/>
  <c r="R25" i="1" s="1"/>
  <c r="L25" i="1" s="1"/>
  <c r="M25" i="1" s="1"/>
  <c r="AB25" i="1"/>
  <c r="AC22" i="1"/>
  <c r="AD22" i="1" s="1"/>
  <c r="AB22" i="1"/>
  <c r="V22" i="1"/>
  <c r="Z22" i="1" s="1"/>
  <c r="V18" i="1"/>
  <c r="Z18" i="1" s="1"/>
  <c r="AC18" i="1"/>
  <c r="AB18" i="1"/>
  <c r="Q23" i="1"/>
  <c r="O23" i="1" s="1"/>
  <c r="R23" i="1" s="1"/>
  <c r="L23" i="1" s="1"/>
  <c r="M23" i="1" s="1"/>
  <c r="V17" i="1"/>
  <c r="Z17" i="1" s="1"/>
  <c r="AC17" i="1"/>
  <c r="AD17" i="1" s="1"/>
  <c r="Q17" i="1"/>
  <c r="O17" i="1" s="1"/>
  <c r="R17" i="1" s="1"/>
  <c r="L17" i="1" s="1"/>
  <c r="M17" i="1" s="1"/>
  <c r="AB17" i="1"/>
  <c r="AC26" i="1"/>
  <c r="AD26" i="1" s="1"/>
  <c r="V26" i="1"/>
  <c r="Z26" i="1" s="1"/>
  <c r="AB26" i="1"/>
  <c r="V24" i="1"/>
  <c r="Z24" i="1" s="1"/>
  <c r="AC24" i="1"/>
  <c r="AB24" i="1"/>
  <c r="V21" i="1"/>
  <c r="Z21" i="1" s="1"/>
  <c r="AC21" i="1"/>
  <c r="AB21" i="1"/>
  <c r="AD20" i="1"/>
  <c r="AD24" i="1" l="1"/>
  <c r="AD18" i="1"/>
  <c r="AD21" i="1"/>
  <c r="AD23" i="1"/>
</calcChain>
</file>

<file path=xl/sharedStrings.xml><?xml version="1.0" encoding="utf-8"?>
<sst xmlns="http://schemas.openxmlformats.org/spreadsheetml/2006/main" count="650" uniqueCount="342">
  <si>
    <t>File opened</t>
  </si>
  <si>
    <t>2020-10-28 15:23:26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</si>
  <si>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</si>
  <si>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</si>
  <si>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</si>
  <si>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</si>
  <si>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</si>
  <si>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</si>
  <si>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</si>
  <si>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</si>
  <si>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</si>
  <si>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</si>
  <si>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</si>
  <si>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{"co2aspan1": "1.0031", "co2bspanconc2": "314.9", "h2obzero": "1.0379", "ssa_ref": "34391.2", "ssb_ref": "36665.6", "h2oazero": "1.03785", "h2obspan2b": "0.0724379", "h2oaspan2a": "0.0712806", "flowmeterzero": "0.994209", "h2obspan2a": "0.0716346", "h2obspanconc1": "12.36", "tbzero": "0.204033", "h2oaspan1": "1.00998", "h2obspan2": "0", "h2obspan1": "1.01121", "co2bspanconc1": "2475", "h2oaspanconc1": "12.36", "co2bspan2": "-0.0398483", "co2aspanconc1": "2475", "flowazero": "0.31118", "co2bzero": "0.949913", "co2bspan1": "1.0035", "co2aspan2": "-0.038086", "co2bspan2a": "0.316856", "chamberpressurezero": "2.66377", "oxygen": "21", "co2azero": "0.951804", "tazero": "0.0668316", "flowbzero": "0.3072", "co2aspan2a": "0.314921", "h2oaspanconc2": "0", "co2aspan2b": "0.312119", "h2oaspan2b": "0.0719923", "h2oaspan2": "0", "h2obspanconc2": "0", "co2aspanconc2": "314.9", "co2bspan2b": "0.313962"}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</si>
  <si>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</si>
  <si>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</si>
  <si>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</si>
  <si>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</si>
  <si>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</si>
  <si>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</si>
  <si>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</si>
  <si>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</si>
  <si>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</si>
  <si>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15:23:26</t>
  </si>
  <si>
    <t>Stability Definition:	A (GasEx): Slp&lt;0.5 Per=15	ΔH2O (Meas2): Slp&lt;0.2 Per=15	ΔCO2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</si>
  <si>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</si>
  <si>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</si>
  <si>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</si>
  <si>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</si>
  <si>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</si>
  <si>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</si>
  <si>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</si>
  <si>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</si>
  <si>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</si>
  <si>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</si>
  <si>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</si>
  <si>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</si>
  <si>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</si>
  <si>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</si>
  <si>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</si>
  <si>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</si>
  <si>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</si>
  <si>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</si>
  <si>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</si>
  <si>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</si>
  <si>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</si>
  <si>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</si>
  <si>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</si>
  <si>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</si>
  <si>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</si>
  <si>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</si>
  <si>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</si>
  <si>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</si>
  <si>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</si>
  <si>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</si>
  <si>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</si>
  <si>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</si>
  <si>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</si>
  <si>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</si>
  <si>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</si>
  <si>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</si>
  <si>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</si>
  <si>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</si>
  <si>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</si>
  <si>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</si>
  <si>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</si>
  <si>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</si>
  <si>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</si>
  <si>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</si>
  <si>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</si>
  <si>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</si>
  <si>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</si>
  <si>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</si>
  <si>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</si>
  <si>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</si>
  <si>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</si>
  <si>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3.65414 80.7746 379.696 622.516 866.16 1064.05 1293.63 1452.23</t>
  </si>
  <si>
    <t>Fs_true</t>
  </si>
  <si>
    <t>-0.108026 100.748 404.078 601.368 799.885 998.254 1203.93 1399.98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</si>
  <si>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</si>
  <si>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</si>
  <si>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</si>
  <si>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</si>
  <si>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</si>
  <si>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</si>
  <si>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</si>
  <si>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</si>
  <si>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</si>
  <si>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</si>
  <si>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</si>
  <si>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</si>
  <si>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</si>
  <si>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</si>
  <si>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</si>
  <si>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</si>
  <si>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</si>
  <si>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</si>
  <si>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</si>
  <si>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</si>
  <si>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</si>
  <si>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</si>
  <si>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</si>
  <si>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</si>
  <si>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</si>
  <si>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</si>
  <si>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</si>
  <si>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</si>
  <si>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</si>
  <si>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</si>
  <si>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</si>
  <si>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</si>
  <si>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</si>
  <si>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</si>
  <si>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</si>
  <si>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</si>
  <si>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</si>
  <si>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</si>
  <si>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</si>
  <si>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</si>
  <si>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</si>
  <si>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</si>
  <si>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</si>
  <si>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</si>
  <si>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</si>
  <si>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</si>
  <si>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</si>
  <si>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</si>
  <si>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</si>
  <si>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</si>
  <si>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</si>
  <si>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</si>
  <si>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</si>
  <si>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</si>
  <si>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</si>
  <si>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</si>
  <si>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</si>
  <si>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</si>
  <si>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</si>
  <si>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</si>
  <si>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</si>
  <si>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</si>
  <si>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</si>
  <si>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</si>
  <si>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</si>
  <si>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</si>
  <si>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</si>
  <si>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</si>
  <si>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</si>
  <si>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</si>
  <si>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</si>
  <si>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</si>
  <si>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</si>
  <si>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</si>
  <si>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</si>
  <si>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</si>
  <si>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</si>
  <si>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</si>
  <si>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</si>
  <si>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</si>
  <si>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</si>
  <si>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</si>
  <si>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</si>
  <si>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</si>
  <si>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</si>
  <si>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</si>
  <si>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</si>
  <si>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</si>
  <si>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</si>
  <si>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</si>
  <si>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</si>
  <si>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</si>
  <si>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</si>
  <si>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</si>
  <si>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</si>
  <si>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</si>
  <si>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</si>
  <si>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</si>
  <si>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</si>
  <si>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</si>
  <si>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</si>
  <si>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</si>
  <si>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</si>
  <si>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</si>
  <si>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</si>
  <si>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</si>
  <si>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</si>
  <si>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</si>
  <si>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</si>
  <si>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</si>
  <si>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</si>
  <si>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</si>
  <si>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</si>
  <si>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</si>
  <si>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</si>
  <si>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</si>
  <si>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</si>
  <si>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</si>
  <si>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</si>
  <si>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</si>
  <si>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</si>
  <si>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</si>
  <si>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</si>
  <si>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</si>
  <si>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</si>
  <si>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</si>
  <si>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</si>
  <si>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</si>
  <si>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</si>
  <si>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</si>
  <si>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</si>
  <si>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</si>
  <si>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</si>
  <si>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</si>
  <si>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</si>
  <si>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</si>
  <si>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</si>
  <si>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</si>
  <si>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</si>
  <si>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</si>
  <si>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</si>
  <si>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</si>
  <si>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</si>
  <si>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</si>
  <si>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</si>
  <si>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</si>
  <si>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</si>
  <si>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</si>
  <si>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</si>
  <si>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</si>
  <si>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</si>
  <si>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</si>
  <si>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</si>
  <si>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</si>
  <si>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</si>
  <si>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</si>
  <si>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</si>
  <si>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</si>
  <si>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</si>
  <si>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</si>
  <si>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</si>
  <si>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</si>
  <si>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</si>
  <si>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</si>
  <si>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</si>
  <si>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</si>
  <si>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</si>
  <si>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</si>
  <si>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</si>
  <si>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</si>
  <si>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</si>
  <si>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</si>
  <si>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</si>
  <si>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</si>
  <si>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</si>
  <si>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</si>
  <si>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</si>
  <si>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</si>
  <si>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</si>
  <si>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</si>
  <si>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</si>
  <si>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</si>
  <si>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</si>
  <si>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</si>
  <si>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</si>
  <si>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</si>
  <si>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</si>
  <si>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</si>
  <si>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</si>
  <si>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</si>
  <si>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</si>
  <si>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</si>
  <si>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</si>
  <si>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</si>
  <si>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</si>
  <si>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</si>
  <si>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</si>
  <si>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</si>
  <si>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</si>
  <si>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</si>
  <si>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</si>
  <si>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</si>
  <si>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</si>
  <si>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</si>
  <si>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</si>
  <si>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</si>
  <si>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</si>
  <si>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20201028 15:26:28</t>
  </si>
  <si>
    <t>15:26:28</t>
  </si>
  <si>
    <t>2214.4</t>
  </si>
  <si>
    <t>_2</t>
  </si>
  <si>
    <t>RECT-4143-20200907-06_33_50</t>
  </si>
  <si>
    <t>RECT-1387-20201028-15_26_27</t>
  </si>
  <si>
    <t>DARK-1388-20201028-15_26_29</t>
  </si>
  <si>
    <t>0: Broadleaf</t>
  </si>
  <si>
    <t>15:07:17</t>
  </si>
  <si>
    <t>1/3</t>
  </si>
  <si>
    <t>20201028 15:28:35</t>
  </si>
  <si>
    <t>15:28:35</t>
  </si>
  <si>
    <t>RECT-1389-20201028-15_28_34</t>
  </si>
  <si>
    <t>DARK-1390-20201028-15_28_36</t>
  </si>
  <si>
    <t>2/3</t>
  </si>
  <si>
    <t>20201028 15:31:59</t>
  </si>
  <si>
    <t>15:31:59</t>
  </si>
  <si>
    <t>b40-14</t>
  </si>
  <si>
    <t>_4</t>
  </si>
  <si>
    <t>RECT-1393-20201028-15_31_57</t>
  </si>
  <si>
    <t>DARK-1394-20201028-15_32_00</t>
  </si>
  <si>
    <t>20201028 15:33:13</t>
  </si>
  <si>
    <t>15:33:13</t>
  </si>
  <si>
    <t>RECT-1395-20201028-15_33_11</t>
  </si>
  <si>
    <t>DARK-1396-20201028-15_33_14</t>
  </si>
  <si>
    <t>3/3</t>
  </si>
  <si>
    <t>20201028 15:36:04</t>
  </si>
  <si>
    <t>15:36:04</t>
  </si>
  <si>
    <t>Vru42</t>
  </si>
  <si>
    <t>_7</t>
  </si>
  <si>
    <t>RECT-1399-20201028-15_36_03</t>
  </si>
  <si>
    <t>DARK-1400-20201028-15_36_05</t>
  </si>
  <si>
    <t>0/3</t>
  </si>
  <si>
    <t>20201028 15:37:23</t>
  </si>
  <si>
    <t>15:37:23</t>
  </si>
  <si>
    <t>RECT-1401-20201028-15_37_21</t>
  </si>
  <si>
    <t>DARK-1402-20201028-15_37_24</t>
  </si>
  <si>
    <t>20201028 15:39:46</t>
  </si>
  <si>
    <t>15:39:46</t>
  </si>
  <si>
    <t>9025</t>
  </si>
  <si>
    <t>RECT-1405-20201028-15_39_44</t>
  </si>
  <si>
    <t>DARK-1406-20201028-15_39_46</t>
  </si>
  <si>
    <t>20201028 15:41:05</t>
  </si>
  <si>
    <t>15:41:05</t>
  </si>
  <si>
    <t>RECT-1407-20201028-15_41_04</t>
  </si>
  <si>
    <t>DARK-1408-20201028-15_41_06</t>
  </si>
  <si>
    <t>20201028 15:43:51</t>
  </si>
  <si>
    <t>15:43:51</t>
  </si>
  <si>
    <t>TXNM0821</t>
  </si>
  <si>
    <t>_6</t>
  </si>
  <si>
    <t>RECT-1411-20201028-15_43_50</t>
  </si>
  <si>
    <t>DARK-1412-20201028-15_43_52</t>
  </si>
  <si>
    <t>20201028 15:45:25</t>
  </si>
  <si>
    <t>15:45:25</t>
  </si>
  <si>
    <t>RECT-1413-20201028-15_45_24</t>
  </si>
  <si>
    <t>DARK-1414-20201028-15_45_26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</si>
</sst>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6"/>
  <sheetViews>
    <sheetView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27</v>
      </c>
    </row>
    <row r="3" spans="1:174" x14ac:dyDescent="0.25">
      <c r="B3">
        <v>4</v>
      </c>
      <c r="C3">
        <v>21</v>
      </c>
    </row>
    <row r="4" spans="1:174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4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 x14ac:dyDescent="0.25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 x14ac:dyDescent="0.25">
      <c r="A17">
        <v>1</v>
      </c>
      <c r="B17">
        <v>1603923988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1603923980.25</v>
      </c>
      <c r="I17">
        <f t="shared" ref="I17:I26" si="0">CA17*AG17*(BW17-BX17)/(100*BP17*(1000-AG17*BW17))</f>
        <v>5.3611822309765607E-3</v>
      </c>
      <c r="J17">
        <f t="shared" ref="J17:J26" si="1">CA17*AG17*(BV17-BU17*(1000-AG17*BX17)/(1000-AG17*BW17))/(100*BP17)</f>
        <v>7.9999697835157271</v>
      </c>
      <c r="K17">
        <f t="shared" ref="K17:K26" si="2">BU17 - IF(AG17&gt;1, J17*BP17*100/(AI17*CI17), 0)</f>
        <v>387.89890000000003</v>
      </c>
      <c r="L17">
        <f t="shared" ref="L17:L26" si="3">((R17-I17/2)*K17-J17)/(R17+I17/2)</f>
        <v>262.20593873062279</v>
      </c>
      <c r="M17">
        <f t="shared" ref="M17:M26" si="4">L17*(CB17+CC17)/1000</f>
        <v>26.669004403878901</v>
      </c>
      <c r="N17">
        <f t="shared" ref="N17:N26" si="5">(BU17 - IF(AG17&gt;1, J17*BP17*100/(AI17*CI17), 0))*(CB17+CC17)/1000</f>
        <v>39.45325389059014</v>
      </c>
      <c r="O17">
        <f t="shared" ref="O17:O26" si="6">2/((1/Q17-1/P17)+SIGN(Q17)*SQRT((1/Q17-1/P17)*(1/Q17-1/P17) + 4*BQ17/((BQ17+1)*(BQ17+1))*(2*1/Q17*1/P17-1/P17*1/P17)))</f>
        <v>0.1265378755598762</v>
      </c>
      <c r="P17">
        <f t="shared" ref="P17:P26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2.9579778941187511</v>
      </c>
      <c r="Q17">
        <f t="shared" ref="Q17:Q26" si="8">I17*(1000-(1000*0.61365*EXP(17.502*U17/(240.97+U17))/(CB17+CC17)+BW17)/2)/(1000*0.61365*EXP(17.502*U17/(240.97+U17))/(CB17+CC17)-BW17)</f>
        <v>0.12360576213863543</v>
      </c>
      <c r="R17">
        <f t="shared" ref="R17:R26" si="9">1/((BQ17+1)/(O17/1.6)+1/(P17/1.37)) + BQ17/((BQ17+1)/(O17/1.6) + BQ17/(P17/1.37))</f>
        <v>7.7511381225820408E-2</v>
      </c>
      <c r="S17">
        <f t="shared" ref="S17:S26" si="10">(BM17*BO17)</f>
        <v>214.76820090855378</v>
      </c>
      <c r="T17">
        <f t="shared" ref="T17:T26" si="11">(CD17+(S17+2*0.95*0.0000000567*(((CD17+$B$7)+273)^4-(CD17+273)^4)-44100*I17)/(1.84*29.3*P17+8*0.95*0.0000000567*(CD17+273)^3))</f>
        <v>36.821743843880242</v>
      </c>
      <c r="U17">
        <f t="shared" ref="U17:U26" si="12">($C$7*CE17+$D$7*CF17+$E$7*T17)</f>
        <v>36.327116666666697</v>
      </c>
      <c r="V17">
        <f t="shared" ref="V17:V26" si="13">0.61365*EXP(17.502*U17/(240.97+U17))</f>
        <v>6.0769737845029974</v>
      </c>
      <c r="W17">
        <f t="shared" ref="W17:W26" si="14">(X17/Y17*100)</f>
        <v>29.221538618951158</v>
      </c>
      <c r="X17">
        <f t="shared" ref="X17:X26" si="15">BW17*(CB17+CC17)/1000</f>
        <v>1.8371049371175361</v>
      </c>
      <c r="Y17">
        <f t="shared" ref="Y17:Y26" si="16">0.61365*EXP(17.502*CD17/(240.97+CD17))</f>
        <v>6.2868179566907241</v>
      </c>
      <c r="Z17">
        <f t="shared" ref="Z17:Z26" si="17">(V17-BW17*(CB17+CC17)/1000)</f>
        <v>4.2398688473854609</v>
      </c>
      <c r="AA17">
        <f t="shared" ref="AA17:AA26" si="18">(-I17*44100)</f>
        <v>-236.42813638606634</v>
      </c>
      <c r="AB17">
        <f t="shared" ref="AB17:AB26" si="19">2*29.3*P17*0.92*(CD17-U17)</f>
        <v>98.925401024272489</v>
      </c>
      <c r="AC17">
        <f t="shared" ref="AC17:AC26" si="20">2*0.95*0.0000000567*(((CD17+$B$7)+273)^4-(U17+273)^4)</f>
        <v>7.9356826386860124</v>
      </c>
      <c r="AD17">
        <f t="shared" ref="AD17:AD26" si="21">S17+AC17+AA17+AB17</f>
        <v>85.201148185445945</v>
      </c>
      <c r="AE17">
        <v>0</v>
      </c>
      <c r="AF17">
        <v>0</v>
      </c>
      <c r="AG17">
        <f t="shared" ref="AG17:AG26" si="22">IF(AE17*$H$13&gt;=AI17,1,(AI17/(AI17-AE17*$H$13)))</f>
        <v>1</v>
      </c>
      <c r="AH17">
        <f t="shared" ref="AH17:AH26" si="23">(AG17-1)*100</f>
        <v>0</v>
      </c>
      <c r="AI17">
        <f t="shared" ref="AI17:AI26" si="24">MAX(0,($B$13+$C$13*CI17)/(1+$D$13*CI17)*CB17/(CD17+273)*$E$13)</f>
        <v>52013.751796627177</v>
      </c>
      <c r="AJ17" t="s">
        <v>290</v>
      </c>
      <c r="AK17">
        <v>15552.9</v>
      </c>
      <c r="AL17">
        <v>715.47692307692296</v>
      </c>
      <c r="AM17">
        <v>3262.08</v>
      </c>
      <c r="AN17">
        <f t="shared" ref="AN17:AN26" si="25">AM17-AL17</f>
        <v>2546.603076923077</v>
      </c>
      <c r="AO17">
        <f t="shared" ref="AO17:AO26" si="26">AN17/AM17</f>
        <v>0.78066849277855754</v>
      </c>
      <c r="AP17">
        <v>-0.57774747981622299</v>
      </c>
      <c r="AQ17" t="s">
        <v>291</v>
      </c>
      <c r="AR17">
        <v>15440.9</v>
      </c>
      <c r="AS17">
        <v>748.40123076923101</v>
      </c>
      <c r="AT17">
        <v>914.96</v>
      </c>
      <c r="AU17">
        <f t="shared" ref="AU17:AU26" si="27">1-AS17/AT17</f>
        <v>0.18203939978880934</v>
      </c>
      <c r="AV17">
        <v>0.5</v>
      </c>
      <c r="AW17">
        <f t="shared" ref="AW17:AW26" si="28">BM17</f>
        <v>1095.882750627622</v>
      </c>
      <c r="AX17">
        <f t="shared" ref="AX17:AX26" si="29">J17</f>
        <v>7.9999697835157271</v>
      </c>
      <c r="AY17">
        <f t="shared" ref="AY17:AY26" si="30">AU17*AV17*AW17</f>
        <v>99.74691908158087</v>
      </c>
      <c r="AZ17">
        <f t="shared" ref="AZ17:AZ26" si="31">BE17/AT17</f>
        <v>2.1137863950336628</v>
      </c>
      <c r="BA17">
        <f t="shared" ref="BA17:BA26" si="32">(AX17-AP17)/AW17</f>
        <v>7.8272217154795199E-3</v>
      </c>
      <c r="BB17">
        <f t="shared" ref="BB17:BB26" si="33">(AM17-AT17)/AT17</f>
        <v>2.5652706129229692</v>
      </c>
      <c r="BC17" t="s">
        <v>292</v>
      </c>
      <c r="BD17">
        <v>-1019.07</v>
      </c>
      <c r="BE17">
        <f t="shared" ref="BE17:BE26" si="34">AT17-BD17</f>
        <v>1934.0300000000002</v>
      </c>
      <c r="BF17">
        <f t="shared" ref="BF17:BF26" si="35">(AT17-AS17)/(AT17-BD17)</f>
        <v>8.6120054616923736E-2</v>
      </c>
      <c r="BG17">
        <f t="shared" ref="BG17:BG26" si="36">(AM17-AT17)/(AM17-BD17)</f>
        <v>0.54824521448676178</v>
      </c>
      <c r="BH17">
        <f t="shared" ref="BH17:BH26" si="37">(AT17-AS17)/(AT17-AL17)</f>
        <v>0.83495187561697759</v>
      </c>
      <c r="BI17">
        <f t="shared" ref="BI17:BI26" si="38">(AM17-AT17)/(AM17-AL17)</f>
        <v>0.92166699289309673</v>
      </c>
      <c r="BJ17">
        <f t="shared" ref="BJ17:BJ26" si="39">(BF17*BD17/AS17)</f>
        <v>-0.11726646142506136</v>
      </c>
      <c r="BK17">
        <f t="shared" ref="BK17:BK26" si="40">(1-BJ17)</f>
        <v>1.1172664614250614</v>
      </c>
      <c r="BL17">
        <f t="shared" ref="BL17:BL26" si="41">$B$11*CJ17+$C$11*CK17+$F$11*CL17*(1-CO17)</f>
        <v>1299.9970000000001</v>
      </c>
      <c r="BM17">
        <f t="shared" ref="BM17:BM26" si="42">BL17*BN17</f>
        <v>1095.882750627622</v>
      </c>
      <c r="BN17">
        <f t="shared" ref="BN17:BN26" si="43">($B$11*$D$9+$C$11*$D$9+$F$11*((CY17+CQ17)/MAX(CY17+CQ17+CZ17, 0.1)*$I$9+CZ17/MAX(CY17+CQ17+CZ17, 0.1)*$J$9))/($B$11+$C$11+$F$11)</f>
        <v>0.84298867661050136</v>
      </c>
      <c r="BO17">
        <f t="shared" ref="BO17:BO26" si="44">($B$11*$K$9+$C$11*$K$9+$F$11*((CY17+CQ17)/MAX(CY17+CQ17+CZ17, 0.1)*$P$9+CZ17/MAX(CY17+CQ17+CZ17, 0.1)*$Q$9))/($B$11+$C$11+$F$11)</f>
        <v>0.19597735322100296</v>
      </c>
      <c r="BP17">
        <v>6</v>
      </c>
      <c r="BQ17">
        <v>0.5</v>
      </c>
      <c r="BR17" t="s">
        <v>293</v>
      </c>
      <c r="BS17">
        <v>2</v>
      </c>
      <c r="BT17">
        <v>1603923980.25</v>
      </c>
      <c r="BU17">
        <v>387.89890000000003</v>
      </c>
      <c r="BV17">
        <v>399.9939</v>
      </c>
      <c r="BW17">
        <v>18.062159999999999</v>
      </c>
      <c r="BX17">
        <v>11.745193333333299</v>
      </c>
      <c r="BY17">
        <v>387.52376666666697</v>
      </c>
      <c r="BZ17">
        <v>18.07592</v>
      </c>
      <c r="CA17">
        <v>500.019833333333</v>
      </c>
      <c r="CB17">
        <v>101.610166666667</v>
      </c>
      <c r="CC17">
        <v>9.9979689999999996E-2</v>
      </c>
      <c r="CD17">
        <v>36.9474533333333</v>
      </c>
      <c r="CE17">
        <v>36.327116666666697</v>
      </c>
      <c r="CF17">
        <v>999.9</v>
      </c>
      <c r="CG17">
        <v>0</v>
      </c>
      <c r="CH17">
        <v>0</v>
      </c>
      <c r="CI17">
        <v>10001.9116666667</v>
      </c>
      <c r="CJ17">
        <v>0</v>
      </c>
      <c r="CK17">
        <v>603.50310000000002</v>
      </c>
      <c r="CL17">
        <v>1299.9970000000001</v>
      </c>
      <c r="CM17">
        <v>0.89999359999999995</v>
      </c>
      <c r="CN17">
        <v>0.10000637</v>
      </c>
      <c r="CO17">
        <v>0</v>
      </c>
      <c r="CP17">
        <v>748.822</v>
      </c>
      <c r="CQ17">
        <v>4.99979</v>
      </c>
      <c r="CR17">
        <v>10316.25</v>
      </c>
      <c r="CS17">
        <v>11051.243333333299</v>
      </c>
      <c r="CT17">
        <v>47.551666666666698</v>
      </c>
      <c r="CU17">
        <v>50.0062</v>
      </c>
      <c r="CV17">
        <v>48.447499999999998</v>
      </c>
      <c r="CW17">
        <v>49.601900000000001</v>
      </c>
      <c r="CX17">
        <v>49.585099999999997</v>
      </c>
      <c r="CY17">
        <v>1165.4880000000001</v>
      </c>
      <c r="CZ17">
        <v>129.50899999999999</v>
      </c>
      <c r="DA17">
        <v>0</v>
      </c>
      <c r="DB17">
        <v>121.90000009536701</v>
      </c>
      <c r="DC17">
        <v>0</v>
      </c>
      <c r="DD17">
        <v>748.40123076923101</v>
      </c>
      <c r="DE17">
        <v>-143.1011280191</v>
      </c>
      <c r="DF17">
        <v>-1842.0136727525501</v>
      </c>
      <c r="DG17">
        <v>10310.788461538499</v>
      </c>
      <c r="DH17">
        <v>15</v>
      </c>
      <c r="DI17">
        <v>1603922837.0999999</v>
      </c>
      <c r="DJ17" t="s">
        <v>294</v>
      </c>
      <c r="DK17">
        <v>1603922837.0999999</v>
      </c>
      <c r="DL17">
        <v>1603922837.0999999</v>
      </c>
      <c r="DM17">
        <v>5</v>
      </c>
      <c r="DN17">
        <v>3.5999999999999997E-2</v>
      </c>
      <c r="DO17">
        <v>1.7000000000000001E-2</v>
      </c>
      <c r="DP17">
        <v>0.377</v>
      </c>
      <c r="DQ17">
        <v>-0.105</v>
      </c>
      <c r="DR17">
        <v>400</v>
      </c>
      <c r="DS17">
        <v>12</v>
      </c>
      <c r="DT17">
        <v>0.27</v>
      </c>
      <c r="DU17">
        <v>0.26</v>
      </c>
      <c r="DV17">
        <v>8.0080752202229206</v>
      </c>
      <c r="DW17">
        <v>-0.63079879569316299</v>
      </c>
      <c r="DX17">
        <v>5.3902116856573E-2</v>
      </c>
      <c r="DY17">
        <v>0</v>
      </c>
      <c r="DZ17">
        <v>-12.0981419354839</v>
      </c>
      <c r="EA17">
        <v>0.71480322580647504</v>
      </c>
      <c r="EB17">
        <v>6.2778503482320294E-2</v>
      </c>
      <c r="EC17">
        <v>0</v>
      </c>
      <c r="ED17">
        <v>6.3161980645161302</v>
      </c>
      <c r="EE17">
        <v>7.5359516129023696E-2</v>
      </c>
      <c r="EF17">
        <v>8.5591853770331603E-3</v>
      </c>
      <c r="EG17">
        <v>1</v>
      </c>
      <c r="EH17">
        <v>1</v>
      </c>
      <c r="EI17">
        <v>3</v>
      </c>
      <c r="EJ17" t="s">
        <v>295</v>
      </c>
      <c r="EK17">
        <v>100</v>
      </c>
      <c r="EL17">
        <v>100</v>
      </c>
      <c r="EM17">
        <v>0.375</v>
      </c>
      <c r="EN17">
        <v>-1.37E-2</v>
      </c>
      <c r="EO17">
        <v>0.22472382046206399</v>
      </c>
      <c r="EP17">
        <v>6.0823150184057602E-4</v>
      </c>
      <c r="EQ17">
        <v>-6.1572112211999805E-7</v>
      </c>
      <c r="ER17">
        <v>1.2304956265122001E-10</v>
      </c>
      <c r="ES17">
        <v>-0.13220868094930899</v>
      </c>
      <c r="ET17">
        <v>-5.6976549660881903E-3</v>
      </c>
      <c r="EU17">
        <v>7.2294696533427402E-4</v>
      </c>
      <c r="EV17">
        <v>-2.5009322186793402E-6</v>
      </c>
      <c r="EW17">
        <v>4</v>
      </c>
      <c r="EX17">
        <v>2168</v>
      </c>
      <c r="EY17">
        <v>1</v>
      </c>
      <c r="EZ17">
        <v>28</v>
      </c>
      <c r="FA17">
        <v>19.2</v>
      </c>
      <c r="FB17">
        <v>19.2</v>
      </c>
      <c r="FC17">
        <v>2</v>
      </c>
      <c r="FD17">
        <v>506.834</v>
      </c>
      <c r="FE17">
        <v>118.298</v>
      </c>
      <c r="FF17">
        <v>35.606499999999997</v>
      </c>
      <c r="FG17">
        <v>33.115600000000001</v>
      </c>
      <c r="FH17">
        <v>29.9999</v>
      </c>
      <c r="FI17">
        <v>32.827500000000001</v>
      </c>
      <c r="FJ17">
        <v>32.767600000000002</v>
      </c>
      <c r="FK17">
        <v>19.957100000000001</v>
      </c>
      <c r="FL17">
        <v>0</v>
      </c>
      <c r="FM17">
        <v>100</v>
      </c>
      <c r="FN17">
        <v>-999.9</v>
      </c>
      <c r="FO17">
        <v>400</v>
      </c>
      <c r="FP17">
        <v>13.3652</v>
      </c>
      <c r="FQ17">
        <v>100.877</v>
      </c>
      <c r="FR17">
        <v>100.854</v>
      </c>
    </row>
    <row r="18" spans="1:174" x14ac:dyDescent="0.25">
      <c r="A18">
        <v>2</v>
      </c>
      <c r="B18">
        <v>1603924115</v>
      </c>
      <c r="C18">
        <v>127</v>
      </c>
      <c r="D18" t="s">
        <v>296</v>
      </c>
      <c r="E18" t="s">
        <v>297</v>
      </c>
      <c r="F18" t="s">
        <v>288</v>
      </c>
      <c r="G18" t="s">
        <v>289</v>
      </c>
      <c r="H18">
        <v>1603924107</v>
      </c>
      <c r="I18">
        <f t="shared" si="0"/>
        <v>1.6814852333170715E-3</v>
      </c>
      <c r="J18">
        <f t="shared" si="1"/>
        <v>3.9063994587125914</v>
      </c>
      <c r="K18">
        <f t="shared" si="2"/>
        <v>394.51219354838702</v>
      </c>
      <c r="L18">
        <f t="shared" si="3"/>
        <v>189.22311193529481</v>
      </c>
      <c r="M18">
        <f t="shared" si="4"/>
        <v>19.244489684298262</v>
      </c>
      <c r="N18">
        <f t="shared" si="5"/>
        <v>40.122930869396001</v>
      </c>
      <c r="O18">
        <f t="shared" si="6"/>
        <v>3.446089157470375E-2</v>
      </c>
      <c r="P18">
        <f t="shared" si="7"/>
        <v>2.9580503096061612</v>
      </c>
      <c r="Q18">
        <f t="shared" si="8"/>
        <v>3.4239403233779671E-2</v>
      </c>
      <c r="R18">
        <f t="shared" si="9"/>
        <v>2.1419408048053173E-2</v>
      </c>
      <c r="S18">
        <f t="shared" si="10"/>
        <v>214.7684660859006</v>
      </c>
      <c r="T18">
        <f t="shared" si="11"/>
        <v>37.794039236913783</v>
      </c>
      <c r="U18">
        <f t="shared" si="12"/>
        <v>36.710841935483899</v>
      </c>
      <c r="V18">
        <f t="shared" si="13"/>
        <v>6.2060478590643475</v>
      </c>
      <c r="W18">
        <f t="shared" si="14"/>
        <v>22.202949496421876</v>
      </c>
      <c r="X18">
        <f t="shared" si="15"/>
        <v>1.3981872007964109</v>
      </c>
      <c r="Y18">
        <f t="shared" si="16"/>
        <v>6.2973038830797519</v>
      </c>
      <c r="Z18">
        <f t="shared" si="17"/>
        <v>4.8078606582679368</v>
      </c>
      <c r="AA18">
        <f t="shared" si="18"/>
        <v>-74.15349878928285</v>
      </c>
      <c r="AB18">
        <f t="shared" si="19"/>
        <v>42.601273223972285</v>
      </c>
      <c r="AC18">
        <f t="shared" si="20"/>
        <v>3.4242014440473261</v>
      </c>
      <c r="AD18">
        <f t="shared" si="21"/>
        <v>186.64044196463738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52010.520445921364</v>
      </c>
      <c r="AJ18" t="s">
        <v>290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298</v>
      </c>
      <c r="AR18">
        <v>15463.5</v>
      </c>
      <c r="AS18">
        <v>728.88553846153798</v>
      </c>
      <c r="AT18">
        <v>892.67</v>
      </c>
      <c r="AU18">
        <f t="shared" si="27"/>
        <v>0.18347705371353573</v>
      </c>
      <c r="AV18">
        <v>0.5</v>
      </c>
      <c r="AW18">
        <f t="shared" si="28"/>
        <v>1095.8849135308369</v>
      </c>
      <c r="AX18">
        <f t="shared" si="29"/>
        <v>3.9063994587125914</v>
      </c>
      <c r="AY18">
        <f t="shared" si="30"/>
        <v>100.53486757187541</v>
      </c>
      <c r="AZ18">
        <f t="shared" si="31"/>
        <v>0.35247067785407821</v>
      </c>
      <c r="BA18">
        <f t="shared" si="32"/>
        <v>4.091804607548908E-3</v>
      </c>
      <c r="BB18">
        <f t="shared" si="33"/>
        <v>2.6542955403452564</v>
      </c>
      <c r="BC18" t="s">
        <v>299</v>
      </c>
      <c r="BD18">
        <v>578.03</v>
      </c>
      <c r="BE18">
        <f t="shared" si="34"/>
        <v>314.64</v>
      </c>
      <c r="BF18">
        <f t="shared" si="35"/>
        <v>0.52054558078585678</v>
      </c>
      <c r="BG18">
        <f t="shared" si="36"/>
        <v>0.88277416590600011</v>
      </c>
      <c r="BH18">
        <f t="shared" si="37"/>
        <v>0.92432765648944648</v>
      </c>
      <c r="BI18">
        <f t="shared" si="38"/>
        <v>0.93041982925066991</v>
      </c>
      <c r="BJ18">
        <f t="shared" si="39"/>
        <v>0.4128096198708246</v>
      </c>
      <c r="BK18">
        <f t="shared" si="40"/>
        <v>0.58719038012917535</v>
      </c>
      <c r="BL18">
        <f t="shared" si="41"/>
        <v>1299.9996774193601</v>
      </c>
      <c r="BM18">
        <f t="shared" si="42"/>
        <v>1095.8849135308369</v>
      </c>
      <c r="BN18">
        <f t="shared" si="43"/>
        <v>0.84298860420203103</v>
      </c>
      <c r="BO18">
        <f t="shared" si="44"/>
        <v>0.19597720840406227</v>
      </c>
      <c r="BP18">
        <v>6</v>
      </c>
      <c r="BQ18">
        <v>0.5</v>
      </c>
      <c r="BR18" t="s">
        <v>293</v>
      </c>
      <c r="BS18">
        <v>2</v>
      </c>
      <c r="BT18">
        <v>1603924107</v>
      </c>
      <c r="BU18">
        <v>394.51219354838702</v>
      </c>
      <c r="BV18">
        <v>399.99564516128999</v>
      </c>
      <c r="BW18">
        <v>13.7477967741935</v>
      </c>
      <c r="BX18">
        <v>11.757851612903201</v>
      </c>
      <c r="BY18">
        <v>394.13574193548402</v>
      </c>
      <c r="BZ18">
        <v>13.8271774193548</v>
      </c>
      <c r="CA18">
        <v>500.02438709677398</v>
      </c>
      <c r="CB18">
        <v>101.602612903226</v>
      </c>
      <c r="CC18">
        <v>0.10002525483871</v>
      </c>
      <c r="CD18">
        <v>36.977977419354801</v>
      </c>
      <c r="CE18">
        <v>36.710841935483899</v>
      </c>
      <c r="CF18">
        <v>999.9</v>
      </c>
      <c r="CG18">
        <v>0</v>
      </c>
      <c r="CH18">
        <v>0</v>
      </c>
      <c r="CI18">
        <v>10003.066129032301</v>
      </c>
      <c r="CJ18">
        <v>0</v>
      </c>
      <c r="CK18">
        <v>451.701161290323</v>
      </c>
      <c r="CL18">
        <v>1299.9996774193601</v>
      </c>
      <c r="CM18">
        <v>0.89999477419354801</v>
      </c>
      <c r="CN18">
        <v>0.100005174193548</v>
      </c>
      <c r="CO18">
        <v>0</v>
      </c>
      <c r="CP18">
        <v>729.77890322580595</v>
      </c>
      <c r="CQ18">
        <v>4.99979</v>
      </c>
      <c r="CR18">
        <v>9754.4987096774203</v>
      </c>
      <c r="CS18">
        <v>11051.264516129</v>
      </c>
      <c r="CT18">
        <v>46.939032258064501</v>
      </c>
      <c r="CU18">
        <v>49.401000000000003</v>
      </c>
      <c r="CV18">
        <v>47.852612903225797</v>
      </c>
      <c r="CW18">
        <v>49</v>
      </c>
      <c r="CX18">
        <v>49.006</v>
      </c>
      <c r="CY18">
        <v>1165.4935483871</v>
      </c>
      <c r="CZ18">
        <v>129.506129032258</v>
      </c>
      <c r="DA18">
        <v>0</v>
      </c>
      <c r="DB18">
        <v>126.09999990463299</v>
      </c>
      <c r="DC18">
        <v>0</v>
      </c>
      <c r="DD18">
        <v>728.88553846153798</v>
      </c>
      <c r="DE18">
        <v>-95.748444469142598</v>
      </c>
      <c r="DF18">
        <v>-562.00683629349396</v>
      </c>
      <c r="DG18">
        <v>9745.16</v>
      </c>
      <c r="DH18">
        <v>15</v>
      </c>
      <c r="DI18">
        <v>1603922837.0999999</v>
      </c>
      <c r="DJ18" t="s">
        <v>294</v>
      </c>
      <c r="DK18">
        <v>1603922837.0999999</v>
      </c>
      <c r="DL18">
        <v>1603922837.0999999</v>
      </c>
      <c r="DM18">
        <v>5</v>
      </c>
      <c r="DN18">
        <v>3.5999999999999997E-2</v>
      </c>
      <c r="DO18">
        <v>1.7000000000000001E-2</v>
      </c>
      <c r="DP18">
        <v>0.377</v>
      </c>
      <c r="DQ18">
        <v>-0.105</v>
      </c>
      <c r="DR18">
        <v>400</v>
      </c>
      <c r="DS18">
        <v>12</v>
      </c>
      <c r="DT18">
        <v>0.27</v>
      </c>
      <c r="DU18">
        <v>0.26</v>
      </c>
      <c r="DV18">
        <v>3.9078520535715802</v>
      </c>
      <c r="DW18">
        <v>-0.21039507558567999</v>
      </c>
      <c r="DX18">
        <v>2.09799465929933E-2</v>
      </c>
      <c r="DY18">
        <v>1</v>
      </c>
      <c r="DZ18">
        <v>-5.4835690322580604</v>
      </c>
      <c r="EA18">
        <v>0.318757741935495</v>
      </c>
      <c r="EB18">
        <v>2.9584719176306201E-2</v>
      </c>
      <c r="EC18">
        <v>0</v>
      </c>
      <c r="ED18">
        <v>1.9899474193548401</v>
      </c>
      <c r="EE18">
        <v>-0.115569193548387</v>
      </c>
      <c r="EF18">
        <v>8.6971704585705103E-3</v>
      </c>
      <c r="EG18">
        <v>1</v>
      </c>
      <c r="EH18">
        <v>2</v>
      </c>
      <c r="EI18">
        <v>3</v>
      </c>
      <c r="EJ18" t="s">
        <v>300</v>
      </c>
      <c r="EK18">
        <v>100</v>
      </c>
      <c r="EL18">
        <v>100</v>
      </c>
      <c r="EM18">
        <v>0.377</v>
      </c>
      <c r="EN18">
        <v>-7.9600000000000004E-2</v>
      </c>
      <c r="EO18">
        <v>0.22472382046206399</v>
      </c>
      <c r="EP18">
        <v>6.0823150184057602E-4</v>
      </c>
      <c r="EQ18">
        <v>-6.1572112211999805E-7</v>
      </c>
      <c r="ER18">
        <v>1.2304956265122001E-10</v>
      </c>
      <c r="ES18">
        <v>-0.13220868094930899</v>
      </c>
      <c r="ET18">
        <v>-5.6976549660881903E-3</v>
      </c>
      <c r="EU18">
        <v>7.2294696533427402E-4</v>
      </c>
      <c r="EV18">
        <v>-2.5009322186793402E-6</v>
      </c>
      <c r="EW18">
        <v>4</v>
      </c>
      <c r="EX18">
        <v>2168</v>
      </c>
      <c r="EY18">
        <v>1</v>
      </c>
      <c r="EZ18">
        <v>28</v>
      </c>
      <c r="FA18">
        <v>21.3</v>
      </c>
      <c r="FB18">
        <v>21.3</v>
      </c>
      <c r="FC18">
        <v>2</v>
      </c>
      <c r="FD18">
        <v>506.67399999999998</v>
      </c>
      <c r="FE18">
        <v>124.21</v>
      </c>
      <c r="FF18">
        <v>35.633600000000001</v>
      </c>
      <c r="FG18">
        <v>33.053600000000003</v>
      </c>
      <c r="FH18">
        <v>30.0002</v>
      </c>
      <c r="FI18">
        <v>32.783299999999997</v>
      </c>
      <c r="FJ18">
        <v>32.732999999999997</v>
      </c>
      <c r="FK18">
        <v>19.9529</v>
      </c>
      <c r="FL18">
        <v>0</v>
      </c>
      <c r="FM18">
        <v>100</v>
      </c>
      <c r="FN18">
        <v>-999.9</v>
      </c>
      <c r="FO18">
        <v>400</v>
      </c>
      <c r="FP18">
        <v>17.7943</v>
      </c>
      <c r="FQ18">
        <v>100.9</v>
      </c>
      <c r="FR18">
        <v>100.86</v>
      </c>
    </row>
    <row r="19" spans="1:174" x14ac:dyDescent="0.25">
      <c r="A19">
        <v>3</v>
      </c>
      <c r="B19">
        <v>1603924319</v>
      </c>
      <c r="C19">
        <v>331</v>
      </c>
      <c r="D19" t="s">
        <v>301</v>
      </c>
      <c r="E19" t="s">
        <v>302</v>
      </c>
      <c r="F19" t="s">
        <v>303</v>
      </c>
      <c r="G19" t="s">
        <v>304</v>
      </c>
      <c r="H19">
        <v>1603924311</v>
      </c>
      <c r="I19">
        <f t="shared" si="0"/>
        <v>3.703728005481733E-3</v>
      </c>
      <c r="J19">
        <f t="shared" si="1"/>
        <v>8.7475582225485926</v>
      </c>
      <c r="K19">
        <f t="shared" si="2"/>
        <v>387.799193548387</v>
      </c>
      <c r="L19">
        <f t="shared" si="3"/>
        <v>198.75608290380703</v>
      </c>
      <c r="M19">
        <f t="shared" si="4"/>
        <v>20.211038780831991</v>
      </c>
      <c r="N19">
        <f t="shared" si="5"/>
        <v>39.434388248510274</v>
      </c>
      <c r="O19">
        <f t="shared" si="6"/>
        <v>8.4357942879062842E-2</v>
      </c>
      <c r="P19">
        <f t="shared" si="7"/>
        <v>2.9577097144022289</v>
      </c>
      <c r="Q19">
        <f t="shared" si="8"/>
        <v>8.3043744631389735E-2</v>
      </c>
      <c r="R19">
        <f t="shared" si="9"/>
        <v>5.2018710394141895E-2</v>
      </c>
      <c r="S19">
        <f t="shared" si="10"/>
        <v>214.76628161632337</v>
      </c>
      <c r="T19">
        <f t="shared" si="11"/>
        <v>36.912325106655686</v>
      </c>
      <c r="U19">
        <f t="shared" si="12"/>
        <v>36.095912903225802</v>
      </c>
      <c r="V19">
        <f t="shared" si="13"/>
        <v>6.0003345018296006</v>
      </c>
      <c r="W19">
        <f t="shared" si="14"/>
        <v>26.49160122897699</v>
      </c>
      <c r="X19">
        <f t="shared" si="15"/>
        <v>1.6353686521739879</v>
      </c>
      <c r="Y19">
        <f t="shared" si="16"/>
        <v>6.1731589496568153</v>
      </c>
      <c r="Z19">
        <f t="shared" si="17"/>
        <v>4.3649658496556132</v>
      </c>
      <c r="AA19">
        <f t="shared" si="18"/>
        <v>-163.33440504174442</v>
      </c>
      <c r="AB19">
        <f t="shared" si="19"/>
        <v>82.568912554131231</v>
      </c>
      <c r="AC19">
        <f t="shared" si="20"/>
        <v>6.6060703522191258</v>
      </c>
      <c r="AD19">
        <f t="shared" si="21"/>
        <v>140.6068594809293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52061.748435251044</v>
      </c>
      <c r="AJ19" t="s">
        <v>290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15495.1</v>
      </c>
      <c r="AS19">
        <v>853.298</v>
      </c>
      <c r="AT19">
        <v>1078.06</v>
      </c>
      <c r="AU19">
        <f t="shared" si="27"/>
        <v>0.20848746822996855</v>
      </c>
      <c r="AV19">
        <v>0.5</v>
      </c>
      <c r="AW19">
        <f t="shared" si="28"/>
        <v>1095.8769315877546</v>
      </c>
      <c r="AX19">
        <f t="shared" si="29"/>
        <v>8.7475582225485926</v>
      </c>
      <c r="AY19">
        <f t="shared" si="30"/>
        <v>114.23830347917871</v>
      </c>
      <c r="AZ19">
        <f t="shared" si="31"/>
        <v>0.45210841697122611</v>
      </c>
      <c r="BA19">
        <f t="shared" si="32"/>
        <v>8.5094461189669391E-3</v>
      </c>
      <c r="BB19">
        <f t="shared" si="33"/>
        <v>2.0258798211602325</v>
      </c>
      <c r="BC19" t="s">
        <v>306</v>
      </c>
      <c r="BD19">
        <v>590.66</v>
      </c>
      <c r="BE19">
        <f t="shared" si="34"/>
        <v>487.4</v>
      </c>
      <c r="BF19">
        <f t="shared" si="35"/>
        <v>0.46114485022568724</v>
      </c>
      <c r="BG19">
        <f t="shared" si="36"/>
        <v>0.81755021673866335</v>
      </c>
      <c r="BH19">
        <f t="shared" si="37"/>
        <v>0.6198910382342081</v>
      </c>
      <c r="BI19">
        <f t="shared" si="38"/>
        <v>0.85762089105728778</v>
      </c>
      <c r="BJ19">
        <f t="shared" si="39"/>
        <v>0.31920831554076584</v>
      </c>
      <c r="BK19">
        <f t="shared" si="40"/>
        <v>0.6807916844592341</v>
      </c>
      <c r="BL19">
        <f t="shared" si="41"/>
        <v>1299.9906451612901</v>
      </c>
      <c r="BM19">
        <f t="shared" si="42"/>
        <v>1095.8769315877546</v>
      </c>
      <c r="BN19">
        <f t="shared" si="43"/>
        <v>0.84298832123656475</v>
      </c>
      <c r="BO19">
        <f t="shared" si="44"/>
        <v>0.19597664247312932</v>
      </c>
      <c r="BP19">
        <v>6</v>
      </c>
      <c r="BQ19">
        <v>0.5</v>
      </c>
      <c r="BR19" t="s">
        <v>293</v>
      </c>
      <c r="BS19">
        <v>2</v>
      </c>
      <c r="BT19">
        <v>1603924311</v>
      </c>
      <c r="BU19">
        <v>387.799193548387</v>
      </c>
      <c r="BV19">
        <v>400.01954838709702</v>
      </c>
      <c r="BW19">
        <v>16.0822741935484</v>
      </c>
      <c r="BX19">
        <v>11.7093774193548</v>
      </c>
      <c r="BY19">
        <v>387.42412903225801</v>
      </c>
      <c r="BZ19">
        <v>16.128799999999998</v>
      </c>
      <c r="CA19">
        <v>500.011387096774</v>
      </c>
      <c r="CB19">
        <v>101.587677419355</v>
      </c>
      <c r="CC19">
        <v>9.9971509677419398E-2</v>
      </c>
      <c r="CD19">
        <v>36.613729032258099</v>
      </c>
      <c r="CE19">
        <v>36.095912903225802</v>
      </c>
      <c r="CF19">
        <v>999.9</v>
      </c>
      <c r="CG19">
        <v>0</v>
      </c>
      <c r="CH19">
        <v>0</v>
      </c>
      <c r="CI19">
        <v>10002.604193548401</v>
      </c>
      <c r="CJ19">
        <v>0</v>
      </c>
      <c r="CK19">
        <v>416.44958064516101</v>
      </c>
      <c r="CL19">
        <v>1299.9906451612901</v>
      </c>
      <c r="CM19">
        <v>0.90000451612903298</v>
      </c>
      <c r="CN19">
        <v>9.9995096774193507E-2</v>
      </c>
      <c r="CO19">
        <v>0</v>
      </c>
      <c r="CP19">
        <v>855.63445161290304</v>
      </c>
      <c r="CQ19">
        <v>4.99979</v>
      </c>
      <c r="CR19">
        <v>11234.038709677399</v>
      </c>
      <c r="CS19">
        <v>11051.2387096774</v>
      </c>
      <c r="CT19">
        <v>45.961387096774203</v>
      </c>
      <c r="CU19">
        <v>48.356709677419303</v>
      </c>
      <c r="CV19">
        <v>46.887</v>
      </c>
      <c r="CW19">
        <v>47.930999999999997</v>
      </c>
      <c r="CX19">
        <v>48.061999999999998</v>
      </c>
      <c r="CY19">
        <v>1165.4970967741899</v>
      </c>
      <c r="CZ19">
        <v>129.492903225807</v>
      </c>
      <c r="DA19">
        <v>0</v>
      </c>
      <c r="DB19">
        <v>129.19999980926499</v>
      </c>
      <c r="DC19">
        <v>0</v>
      </c>
      <c r="DD19">
        <v>853.298</v>
      </c>
      <c r="DE19">
        <v>-256.95076926508898</v>
      </c>
      <c r="DF19">
        <v>-3341.7982910381202</v>
      </c>
      <c r="DG19">
        <v>11203.330769230801</v>
      </c>
      <c r="DH19">
        <v>15</v>
      </c>
      <c r="DI19">
        <v>1603922837.0999999</v>
      </c>
      <c r="DJ19" t="s">
        <v>294</v>
      </c>
      <c r="DK19">
        <v>1603922837.0999999</v>
      </c>
      <c r="DL19">
        <v>1603922837.0999999</v>
      </c>
      <c r="DM19">
        <v>5</v>
      </c>
      <c r="DN19">
        <v>3.5999999999999997E-2</v>
      </c>
      <c r="DO19">
        <v>1.7000000000000001E-2</v>
      </c>
      <c r="DP19">
        <v>0.377</v>
      </c>
      <c r="DQ19">
        <v>-0.105</v>
      </c>
      <c r="DR19">
        <v>400</v>
      </c>
      <c r="DS19">
        <v>12</v>
      </c>
      <c r="DT19">
        <v>0.27</v>
      </c>
      <c r="DU19">
        <v>0.26</v>
      </c>
      <c r="DV19">
        <v>8.7509872443940093</v>
      </c>
      <c r="DW19">
        <v>-0.26035280812297401</v>
      </c>
      <c r="DX19">
        <v>2.7908476537762801E-2</v>
      </c>
      <c r="DY19">
        <v>1</v>
      </c>
      <c r="DZ19">
        <v>-12.220309677419401</v>
      </c>
      <c r="EA19">
        <v>0.36265161290324699</v>
      </c>
      <c r="EB19">
        <v>3.6635857235498198E-2</v>
      </c>
      <c r="EC19">
        <v>0</v>
      </c>
      <c r="ED19">
        <v>4.3728909677419399</v>
      </c>
      <c r="EE19">
        <v>-6.1096451612904598E-2</v>
      </c>
      <c r="EF19">
        <v>5.2954833797082997E-3</v>
      </c>
      <c r="EG19">
        <v>1</v>
      </c>
      <c r="EH19">
        <v>2</v>
      </c>
      <c r="EI19">
        <v>3</v>
      </c>
      <c r="EJ19" t="s">
        <v>300</v>
      </c>
      <c r="EK19">
        <v>100</v>
      </c>
      <c r="EL19">
        <v>100</v>
      </c>
      <c r="EM19">
        <v>0.375</v>
      </c>
      <c r="EN19">
        <v>-4.6899999999999997E-2</v>
      </c>
      <c r="EO19">
        <v>0.22472382046206399</v>
      </c>
      <c r="EP19">
        <v>6.0823150184057602E-4</v>
      </c>
      <c r="EQ19">
        <v>-6.1572112211999805E-7</v>
      </c>
      <c r="ER19">
        <v>1.2304956265122001E-10</v>
      </c>
      <c r="ES19">
        <v>-0.13220868094930899</v>
      </c>
      <c r="ET19">
        <v>-5.6976549660881903E-3</v>
      </c>
      <c r="EU19">
        <v>7.2294696533427402E-4</v>
      </c>
      <c r="EV19">
        <v>-2.5009322186793402E-6</v>
      </c>
      <c r="EW19">
        <v>4</v>
      </c>
      <c r="EX19">
        <v>2168</v>
      </c>
      <c r="EY19">
        <v>1</v>
      </c>
      <c r="EZ19">
        <v>28</v>
      </c>
      <c r="FA19">
        <v>24.7</v>
      </c>
      <c r="FB19">
        <v>24.7</v>
      </c>
      <c r="FC19">
        <v>2</v>
      </c>
      <c r="FD19">
        <v>503.726</v>
      </c>
      <c r="FE19">
        <v>122.282</v>
      </c>
      <c r="FF19">
        <v>35.491700000000002</v>
      </c>
      <c r="FG19">
        <v>32.639200000000002</v>
      </c>
      <c r="FH19">
        <v>29.9998</v>
      </c>
      <c r="FI19">
        <v>32.436900000000001</v>
      </c>
      <c r="FJ19">
        <v>32.3874</v>
      </c>
      <c r="FK19">
        <v>19.9495</v>
      </c>
      <c r="FL19">
        <v>0</v>
      </c>
      <c r="FM19">
        <v>100</v>
      </c>
      <c r="FN19">
        <v>-999.9</v>
      </c>
      <c r="FO19">
        <v>400</v>
      </c>
      <c r="FP19">
        <v>11.891299999999999</v>
      </c>
      <c r="FQ19">
        <v>100.994</v>
      </c>
      <c r="FR19">
        <v>100.938</v>
      </c>
    </row>
    <row r="20" spans="1:174" x14ac:dyDescent="0.25">
      <c r="A20">
        <v>4</v>
      </c>
      <c r="B20">
        <v>1603924393</v>
      </c>
      <c r="C20">
        <v>405</v>
      </c>
      <c r="D20" t="s">
        <v>307</v>
      </c>
      <c r="E20" t="s">
        <v>308</v>
      </c>
      <c r="F20" t="s">
        <v>303</v>
      </c>
      <c r="G20" t="s">
        <v>304</v>
      </c>
      <c r="H20">
        <v>1603924385</v>
      </c>
      <c r="I20">
        <f t="shared" si="0"/>
        <v>3.0541520201628784E-3</v>
      </c>
      <c r="J20">
        <f t="shared" si="1"/>
        <v>7.4574598982183122</v>
      </c>
      <c r="K20">
        <f t="shared" si="2"/>
        <v>389.625258064516</v>
      </c>
      <c r="L20">
        <f t="shared" si="3"/>
        <v>193.47825906309913</v>
      </c>
      <c r="M20">
        <f t="shared" si="4"/>
        <v>19.674838537099628</v>
      </c>
      <c r="N20">
        <f t="shared" si="5"/>
        <v>39.621061712649961</v>
      </c>
      <c r="O20">
        <f t="shared" si="6"/>
        <v>6.884821399587851E-2</v>
      </c>
      <c r="P20">
        <f t="shared" si="7"/>
        <v>2.9585702340842635</v>
      </c>
      <c r="Q20">
        <f t="shared" si="8"/>
        <v>6.7970378422393882E-2</v>
      </c>
      <c r="R20">
        <f t="shared" si="9"/>
        <v>4.2559423968335619E-2</v>
      </c>
      <c r="S20">
        <f t="shared" si="10"/>
        <v>214.77878442434277</v>
      </c>
      <c r="T20">
        <f t="shared" si="11"/>
        <v>36.98653335762166</v>
      </c>
      <c r="U20">
        <f t="shared" si="12"/>
        <v>35.948093548387099</v>
      </c>
      <c r="V20">
        <f t="shared" si="13"/>
        <v>5.9517766164909887</v>
      </c>
      <c r="W20">
        <f t="shared" si="14"/>
        <v>25.252504041988693</v>
      </c>
      <c r="X20">
        <f t="shared" si="15"/>
        <v>1.5510376355504127</v>
      </c>
      <c r="Y20">
        <f t="shared" si="16"/>
        <v>6.1421141957701275</v>
      </c>
      <c r="Z20">
        <f t="shared" si="17"/>
        <v>4.4007389809405755</v>
      </c>
      <c r="AA20">
        <f t="shared" si="18"/>
        <v>-134.68810408918293</v>
      </c>
      <c r="AB20">
        <f t="shared" si="19"/>
        <v>91.483395364701579</v>
      </c>
      <c r="AC20">
        <f t="shared" si="20"/>
        <v>7.3086532320074316</v>
      </c>
      <c r="AD20">
        <f t="shared" si="21"/>
        <v>178.88272893186885</v>
      </c>
      <c r="AE20">
        <v>20</v>
      </c>
      <c r="AF20">
        <v>4</v>
      </c>
      <c r="AG20">
        <f t="shared" si="22"/>
        <v>1</v>
      </c>
      <c r="AH20">
        <f t="shared" si="23"/>
        <v>0</v>
      </c>
      <c r="AI20">
        <f t="shared" si="24"/>
        <v>52101.676974123504</v>
      </c>
      <c r="AJ20" t="s">
        <v>290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15522.9</v>
      </c>
      <c r="AS20">
        <v>927.82038461538502</v>
      </c>
      <c r="AT20">
        <v>1132.6600000000001</v>
      </c>
      <c r="AU20">
        <f t="shared" si="27"/>
        <v>0.18084828226000305</v>
      </c>
      <c r="AV20">
        <v>0.5</v>
      </c>
      <c r="AW20">
        <f t="shared" si="28"/>
        <v>1095.9386319216187</v>
      </c>
      <c r="AX20">
        <f t="shared" si="29"/>
        <v>7.4574598982183122</v>
      </c>
      <c r="AY20">
        <f t="shared" si="30"/>
        <v>99.099309522701247</v>
      </c>
      <c r="AZ20">
        <f t="shared" si="31"/>
        <v>0.43037628237953135</v>
      </c>
      <c r="BA20">
        <f t="shared" si="32"/>
        <v>7.3318041211355087E-3</v>
      </c>
      <c r="BB20">
        <f t="shared" si="33"/>
        <v>1.8800169512475058</v>
      </c>
      <c r="BC20" t="s">
        <v>310</v>
      </c>
      <c r="BD20">
        <v>645.19000000000005</v>
      </c>
      <c r="BE20">
        <f t="shared" si="34"/>
        <v>487.47</v>
      </c>
      <c r="BF20">
        <f t="shared" si="35"/>
        <v>0.42020968548754806</v>
      </c>
      <c r="BG20">
        <f t="shared" si="36"/>
        <v>0.81372163140216069</v>
      </c>
      <c r="BH20">
        <f t="shared" si="37"/>
        <v>0.49100653098252278</v>
      </c>
      <c r="BI20">
        <f t="shared" si="38"/>
        <v>0.83618056512083672</v>
      </c>
      <c r="BJ20">
        <f t="shared" si="39"/>
        <v>0.29220643507643795</v>
      </c>
      <c r="BK20">
        <f t="shared" si="40"/>
        <v>0.70779356492356205</v>
      </c>
      <c r="BL20">
        <f t="shared" si="41"/>
        <v>1300.0635483870999</v>
      </c>
      <c r="BM20">
        <f t="shared" si="42"/>
        <v>1095.9386319216187</v>
      </c>
      <c r="BN20">
        <f t="shared" si="43"/>
        <v>0.8429885087396497</v>
      </c>
      <c r="BO20">
        <f t="shared" si="44"/>
        <v>0.1959770174792996</v>
      </c>
      <c r="BP20">
        <v>6</v>
      </c>
      <c r="BQ20">
        <v>0.5</v>
      </c>
      <c r="BR20" t="s">
        <v>293</v>
      </c>
      <c r="BS20">
        <v>2</v>
      </c>
      <c r="BT20">
        <v>1603924385</v>
      </c>
      <c r="BU20">
        <v>389.625258064516</v>
      </c>
      <c r="BV20">
        <v>400.002064516129</v>
      </c>
      <c r="BW20">
        <v>15.2525806451613</v>
      </c>
      <c r="BX20">
        <v>11.643538709677401</v>
      </c>
      <c r="BY20">
        <v>389.24983870967702</v>
      </c>
      <c r="BZ20">
        <v>15.3115096774194</v>
      </c>
      <c r="CA20">
        <v>500.00554838709701</v>
      </c>
      <c r="CB20">
        <v>101.590483870968</v>
      </c>
      <c r="CC20">
        <v>9.9693787096774206E-2</v>
      </c>
      <c r="CD20">
        <v>36.521648387096803</v>
      </c>
      <c r="CE20">
        <v>35.948093548387099</v>
      </c>
      <c r="CF20">
        <v>999.9</v>
      </c>
      <c r="CG20">
        <v>0</v>
      </c>
      <c r="CH20">
        <v>0</v>
      </c>
      <c r="CI20">
        <v>10007.210967741899</v>
      </c>
      <c r="CJ20">
        <v>0</v>
      </c>
      <c r="CK20">
        <v>528.83522580645194</v>
      </c>
      <c r="CL20">
        <v>1300.0635483870999</v>
      </c>
      <c r="CM20">
        <v>0.899997516129032</v>
      </c>
      <c r="CN20">
        <v>0.10000245806451601</v>
      </c>
      <c r="CO20">
        <v>0</v>
      </c>
      <c r="CP20">
        <v>929.51093548387098</v>
      </c>
      <c r="CQ20">
        <v>4.99979</v>
      </c>
      <c r="CR20">
        <v>12145.0451612903</v>
      </c>
      <c r="CS20">
        <v>11051.822580645199</v>
      </c>
      <c r="CT20">
        <v>45.866870967741903</v>
      </c>
      <c r="CU20">
        <v>48.128999999999998</v>
      </c>
      <c r="CV20">
        <v>46.689032258064501</v>
      </c>
      <c r="CW20">
        <v>47.808</v>
      </c>
      <c r="CX20">
        <v>47.936999999999998</v>
      </c>
      <c r="CY20">
        <v>1165.55548387097</v>
      </c>
      <c r="CZ20">
        <v>129.50838709677399</v>
      </c>
      <c r="DA20">
        <v>0</v>
      </c>
      <c r="DB20">
        <v>72.899999856948895</v>
      </c>
      <c r="DC20">
        <v>0</v>
      </c>
      <c r="DD20">
        <v>927.82038461538502</v>
      </c>
      <c r="DE20">
        <v>-439.81962425041701</v>
      </c>
      <c r="DF20">
        <v>-5671.1555598568902</v>
      </c>
      <c r="DG20">
        <v>12123.342307692301</v>
      </c>
      <c r="DH20">
        <v>15</v>
      </c>
      <c r="DI20">
        <v>1603922837.0999999</v>
      </c>
      <c r="DJ20" t="s">
        <v>294</v>
      </c>
      <c r="DK20">
        <v>1603922837.0999999</v>
      </c>
      <c r="DL20">
        <v>1603922837.0999999</v>
      </c>
      <c r="DM20">
        <v>5</v>
      </c>
      <c r="DN20">
        <v>3.5999999999999997E-2</v>
      </c>
      <c r="DO20">
        <v>1.7000000000000001E-2</v>
      </c>
      <c r="DP20">
        <v>0.377</v>
      </c>
      <c r="DQ20">
        <v>-0.105</v>
      </c>
      <c r="DR20">
        <v>400</v>
      </c>
      <c r="DS20">
        <v>12</v>
      </c>
      <c r="DT20">
        <v>0.27</v>
      </c>
      <c r="DU20">
        <v>0.26</v>
      </c>
      <c r="DV20">
        <v>7.4569570768830804</v>
      </c>
      <c r="DW20">
        <v>9.5708746746981099E-2</v>
      </c>
      <c r="DX20">
        <v>1.6385405169841698E-2</v>
      </c>
      <c r="DY20">
        <v>1</v>
      </c>
      <c r="DZ20">
        <v>-10.3766838709677</v>
      </c>
      <c r="EA20">
        <v>-0.111091935483885</v>
      </c>
      <c r="EB20">
        <v>1.8935477826014301E-2</v>
      </c>
      <c r="EC20">
        <v>1</v>
      </c>
      <c r="ED20">
        <v>3.6090390322580599</v>
      </c>
      <c r="EE20">
        <v>-2.6265483870983802E-2</v>
      </c>
      <c r="EF20">
        <v>4.9431257936514601E-3</v>
      </c>
      <c r="EG20">
        <v>1</v>
      </c>
      <c r="EH20">
        <v>3</v>
      </c>
      <c r="EI20">
        <v>3</v>
      </c>
      <c r="EJ20" t="s">
        <v>311</v>
      </c>
      <c r="EK20">
        <v>100</v>
      </c>
      <c r="EL20">
        <v>100</v>
      </c>
      <c r="EM20">
        <v>0.375</v>
      </c>
      <c r="EN20">
        <v>-5.9200000000000003E-2</v>
      </c>
      <c r="EO20">
        <v>0.22472382046206399</v>
      </c>
      <c r="EP20">
        <v>6.0823150184057602E-4</v>
      </c>
      <c r="EQ20">
        <v>-6.1572112211999805E-7</v>
      </c>
      <c r="ER20">
        <v>1.2304956265122001E-10</v>
      </c>
      <c r="ES20">
        <v>-0.13220868094930899</v>
      </c>
      <c r="ET20">
        <v>-5.6976549660881903E-3</v>
      </c>
      <c r="EU20">
        <v>7.2294696533427402E-4</v>
      </c>
      <c r="EV20">
        <v>-2.5009322186793402E-6</v>
      </c>
      <c r="EW20">
        <v>4</v>
      </c>
      <c r="EX20">
        <v>2168</v>
      </c>
      <c r="EY20">
        <v>1</v>
      </c>
      <c r="EZ20">
        <v>28</v>
      </c>
      <c r="FA20">
        <v>25.9</v>
      </c>
      <c r="FB20">
        <v>25.9</v>
      </c>
      <c r="FC20">
        <v>2</v>
      </c>
      <c r="FD20">
        <v>472.56099999999998</v>
      </c>
      <c r="FE20">
        <v>135.86799999999999</v>
      </c>
      <c r="FF20">
        <v>35.441499999999998</v>
      </c>
      <c r="FG20">
        <v>32.583799999999997</v>
      </c>
      <c r="FH20">
        <v>29.9999</v>
      </c>
      <c r="FI20">
        <v>32.3718</v>
      </c>
      <c r="FJ20">
        <v>32.323599999999999</v>
      </c>
      <c r="FK20">
        <v>19.946200000000001</v>
      </c>
      <c r="FL20">
        <v>0</v>
      </c>
      <c r="FM20">
        <v>100</v>
      </c>
      <c r="FN20">
        <v>-999.9</v>
      </c>
      <c r="FO20">
        <v>400</v>
      </c>
      <c r="FP20">
        <v>15.978199999999999</v>
      </c>
      <c r="FQ20">
        <v>100.991</v>
      </c>
      <c r="FR20">
        <v>100.95099999999999</v>
      </c>
    </row>
    <row r="21" spans="1:174" x14ac:dyDescent="0.25">
      <c r="A21">
        <v>5</v>
      </c>
      <c r="B21">
        <v>1603924564.5</v>
      </c>
      <c r="C21">
        <v>576.5</v>
      </c>
      <c r="D21" t="s">
        <v>312</v>
      </c>
      <c r="E21" t="s">
        <v>313</v>
      </c>
      <c r="F21" t="s">
        <v>314</v>
      </c>
      <c r="G21" t="s">
        <v>315</v>
      </c>
      <c r="H21">
        <v>1603924556.5</v>
      </c>
      <c r="I21">
        <f t="shared" si="0"/>
        <v>7.7554094815186795E-3</v>
      </c>
      <c r="J21">
        <f t="shared" si="1"/>
        <v>12.576408276233311</v>
      </c>
      <c r="K21">
        <f t="shared" si="2"/>
        <v>381.353064516129</v>
      </c>
      <c r="L21">
        <f t="shared" si="3"/>
        <v>270.75080072386356</v>
      </c>
      <c r="M21">
        <f t="shared" si="4"/>
        <v>27.536449547178755</v>
      </c>
      <c r="N21">
        <f t="shared" si="5"/>
        <v>38.785146314009914</v>
      </c>
      <c r="O21">
        <f t="shared" si="6"/>
        <v>0.22644843687283187</v>
      </c>
      <c r="P21">
        <f t="shared" si="7"/>
        <v>2.9581298125724027</v>
      </c>
      <c r="Q21">
        <f t="shared" si="8"/>
        <v>0.21723995638212951</v>
      </c>
      <c r="R21">
        <f t="shared" si="9"/>
        <v>0.13657111534635921</v>
      </c>
      <c r="S21">
        <f t="shared" si="10"/>
        <v>214.7664941213709</v>
      </c>
      <c r="T21">
        <f t="shared" si="11"/>
        <v>35.135848633547049</v>
      </c>
      <c r="U21">
        <f t="shared" si="12"/>
        <v>34.792370967741903</v>
      </c>
      <c r="V21">
        <f t="shared" si="13"/>
        <v>5.5837510623344828</v>
      </c>
      <c r="W21">
        <f t="shared" si="14"/>
        <v>35.255861474956404</v>
      </c>
      <c r="X21">
        <f t="shared" si="15"/>
        <v>2.0899175756495909</v>
      </c>
      <c r="Y21">
        <f t="shared" si="16"/>
        <v>5.9278584842810886</v>
      </c>
      <c r="Z21">
        <f t="shared" si="17"/>
        <v>3.4938334866848919</v>
      </c>
      <c r="AA21">
        <f t="shared" si="18"/>
        <v>-342.01355813497378</v>
      </c>
      <c r="AB21">
        <f t="shared" si="19"/>
        <v>172.63980232719959</v>
      </c>
      <c r="AC21">
        <f t="shared" si="20"/>
        <v>13.674106304034879</v>
      </c>
      <c r="AD21">
        <f t="shared" si="21"/>
        <v>59.066844617631574</v>
      </c>
      <c r="AE21">
        <v>11</v>
      </c>
      <c r="AF21">
        <v>2</v>
      </c>
      <c r="AG21">
        <f t="shared" si="22"/>
        <v>1</v>
      </c>
      <c r="AH21">
        <f t="shared" si="23"/>
        <v>0</v>
      </c>
      <c r="AI21">
        <f t="shared" si="24"/>
        <v>52198.551458801179</v>
      </c>
      <c r="AJ21" t="s">
        <v>290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316</v>
      </c>
      <c r="AR21">
        <v>15512.4</v>
      </c>
      <c r="AS21">
        <v>1152.4428</v>
      </c>
      <c r="AT21">
        <v>1464.33</v>
      </c>
      <c r="AU21">
        <f t="shared" si="27"/>
        <v>0.21298969494581133</v>
      </c>
      <c r="AV21">
        <v>0.5</v>
      </c>
      <c r="AW21">
        <f t="shared" si="28"/>
        <v>1095.8758264340363</v>
      </c>
      <c r="AX21">
        <f t="shared" si="29"/>
        <v>12.576408276233311</v>
      </c>
      <c r="AY21">
        <f t="shared" si="30"/>
        <v>116.70512898533714</v>
      </c>
      <c r="AZ21">
        <f t="shared" si="31"/>
        <v>0.52882888419959972</v>
      </c>
      <c r="BA21">
        <f t="shared" si="32"/>
        <v>1.2003326872217779E-2</v>
      </c>
      <c r="BB21">
        <f t="shared" si="33"/>
        <v>1.2276945770420602</v>
      </c>
      <c r="BC21" t="s">
        <v>317</v>
      </c>
      <c r="BD21">
        <v>689.95</v>
      </c>
      <c r="BE21">
        <f t="shared" si="34"/>
        <v>774.37999999999988</v>
      </c>
      <c r="BF21">
        <f t="shared" si="35"/>
        <v>0.40275730261628651</v>
      </c>
      <c r="BG21">
        <f t="shared" si="36"/>
        <v>0.69893434624221951</v>
      </c>
      <c r="BH21">
        <f t="shared" si="37"/>
        <v>0.41648650397685061</v>
      </c>
      <c r="BI21">
        <f t="shared" si="38"/>
        <v>0.70594040205595143</v>
      </c>
      <c r="BJ21">
        <f t="shared" si="39"/>
        <v>0.24112467962844392</v>
      </c>
      <c r="BK21">
        <f t="shared" si="40"/>
        <v>0.75887532037155614</v>
      </c>
      <c r="BL21">
        <f t="shared" si="41"/>
        <v>1299.98903225806</v>
      </c>
      <c r="BM21">
        <f t="shared" si="42"/>
        <v>1095.8758264340363</v>
      </c>
      <c r="BN21">
        <f t="shared" si="43"/>
        <v>0.84298851701119171</v>
      </c>
      <c r="BO21">
        <f t="shared" si="44"/>
        <v>0.19597703402238362</v>
      </c>
      <c r="BP21">
        <v>6</v>
      </c>
      <c r="BQ21">
        <v>0.5</v>
      </c>
      <c r="BR21" t="s">
        <v>293</v>
      </c>
      <c r="BS21">
        <v>2</v>
      </c>
      <c r="BT21">
        <v>1603924556.5</v>
      </c>
      <c r="BU21">
        <v>381.353064516129</v>
      </c>
      <c r="BV21">
        <v>399.99383870967699</v>
      </c>
      <c r="BW21">
        <v>20.549012903225801</v>
      </c>
      <c r="BX21">
        <v>11.4337483870968</v>
      </c>
      <c r="BY21">
        <v>380.97922580645201</v>
      </c>
      <c r="BZ21">
        <v>20.515438709677401</v>
      </c>
      <c r="CA21">
        <v>499.99932258064501</v>
      </c>
      <c r="CB21">
        <v>101.604</v>
      </c>
      <c r="CC21">
        <v>0.100037341935484</v>
      </c>
      <c r="CD21">
        <v>35.874896774193601</v>
      </c>
      <c r="CE21">
        <v>34.792370967741903</v>
      </c>
      <c r="CF21">
        <v>999.9</v>
      </c>
      <c r="CG21">
        <v>0</v>
      </c>
      <c r="CH21">
        <v>0</v>
      </c>
      <c r="CI21">
        <v>10003.3806451613</v>
      </c>
      <c r="CJ21">
        <v>0</v>
      </c>
      <c r="CK21">
        <v>471.40896774193601</v>
      </c>
      <c r="CL21">
        <v>1299.98903225806</v>
      </c>
      <c r="CM21">
        <v>0.89999783870967698</v>
      </c>
      <c r="CN21">
        <v>0.100002003225806</v>
      </c>
      <c r="CO21">
        <v>0</v>
      </c>
      <c r="CP21">
        <v>1156.4635483871</v>
      </c>
      <c r="CQ21">
        <v>4.99979</v>
      </c>
      <c r="CR21">
        <v>15193.4709677419</v>
      </c>
      <c r="CS21">
        <v>11051.174193548401</v>
      </c>
      <c r="CT21">
        <v>46</v>
      </c>
      <c r="CU21">
        <v>48.3</v>
      </c>
      <c r="CV21">
        <v>46.933064516129001</v>
      </c>
      <c r="CW21">
        <v>47.912999999999997</v>
      </c>
      <c r="CX21">
        <v>48.061999999999998</v>
      </c>
      <c r="CY21">
        <v>1165.48774193548</v>
      </c>
      <c r="CZ21">
        <v>129.50129032258101</v>
      </c>
      <c r="DA21">
        <v>0</v>
      </c>
      <c r="DB21">
        <v>132.39999985694899</v>
      </c>
      <c r="DC21">
        <v>0</v>
      </c>
      <c r="DD21">
        <v>1152.4428</v>
      </c>
      <c r="DE21">
        <v>-428.13461601585902</v>
      </c>
      <c r="DF21">
        <v>-5411.6307774403704</v>
      </c>
      <c r="DG21">
        <v>15142.6</v>
      </c>
      <c r="DH21">
        <v>15</v>
      </c>
      <c r="DI21">
        <v>1603922837.0999999</v>
      </c>
      <c r="DJ21" t="s">
        <v>294</v>
      </c>
      <c r="DK21">
        <v>1603922837.0999999</v>
      </c>
      <c r="DL21">
        <v>1603922837.0999999</v>
      </c>
      <c r="DM21">
        <v>5</v>
      </c>
      <c r="DN21">
        <v>3.5999999999999997E-2</v>
      </c>
      <c r="DO21">
        <v>1.7000000000000001E-2</v>
      </c>
      <c r="DP21">
        <v>0.377</v>
      </c>
      <c r="DQ21">
        <v>-0.105</v>
      </c>
      <c r="DR21">
        <v>400</v>
      </c>
      <c r="DS21">
        <v>12</v>
      </c>
      <c r="DT21">
        <v>0.27</v>
      </c>
      <c r="DU21">
        <v>0.26</v>
      </c>
      <c r="DV21">
        <v>12.5441193684672</v>
      </c>
      <c r="DW21">
        <v>1.8696637390703801</v>
      </c>
      <c r="DX21">
        <v>0.14046148356837199</v>
      </c>
      <c r="DY21">
        <v>0</v>
      </c>
      <c r="DZ21">
        <v>-18.619296774193501</v>
      </c>
      <c r="EA21">
        <v>-2.5186548387096801</v>
      </c>
      <c r="EB21">
        <v>0.18874013622399499</v>
      </c>
      <c r="EC21">
        <v>0</v>
      </c>
      <c r="ED21">
        <v>9.10784709677419</v>
      </c>
      <c r="EE21">
        <v>0.88832854838709097</v>
      </c>
      <c r="EF21">
        <v>6.6507307150977801E-2</v>
      </c>
      <c r="EG21">
        <v>0</v>
      </c>
      <c r="EH21">
        <v>0</v>
      </c>
      <c r="EI21">
        <v>3</v>
      </c>
      <c r="EJ21" t="s">
        <v>318</v>
      </c>
      <c r="EK21">
        <v>100</v>
      </c>
      <c r="EL21">
        <v>100</v>
      </c>
      <c r="EM21">
        <v>0.374</v>
      </c>
      <c r="EN21">
        <v>3.5499999999999997E-2</v>
      </c>
      <c r="EO21">
        <v>0.22472382046206399</v>
      </c>
      <c r="EP21">
        <v>6.0823150184057602E-4</v>
      </c>
      <c r="EQ21">
        <v>-6.1572112211999805E-7</v>
      </c>
      <c r="ER21">
        <v>1.2304956265122001E-10</v>
      </c>
      <c r="ES21">
        <v>-0.13220868094930899</v>
      </c>
      <c r="ET21">
        <v>-5.6976549660881903E-3</v>
      </c>
      <c r="EU21">
        <v>7.2294696533427402E-4</v>
      </c>
      <c r="EV21">
        <v>-2.5009322186793402E-6</v>
      </c>
      <c r="EW21">
        <v>4</v>
      </c>
      <c r="EX21">
        <v>2168</v>
      </c>
      <c r="EY21">
        <v>1</v>
      </c>
      <c r="EZ21">
        <v>28</v>
      </c>
      <c r="FA21">
        <v>28.8</v>
      </c>
      <c r="FB21">
        <v>28.8</v>
      </c>
      <c r="FC21">
        <v>2</v>
      </c>
      <c r="FD21">
        <v>484.36599999999999</v>
      </c>
      <c r="FE21">
        <v>126.387</v>
      </c>
      <c r="FF21">
        <v>35.117100000000001</v>
      </c>
      <c r="FG21">
        <v>32.063000000000002</v>
      </c>
      <c r="FH21">
        <v>29.999199999999998</v>
      </c>
      <c r="FI21">
        <v>31.910399999999999</v>
      </c>
      <c r="FJ21">
        <v>31.847300000000001</v>
      </c>
      <c r="FK21">
        <v>19.960799999999999</v>
      </c>
      <c r="FL21">
        <v>0</v>
      </c>
      <c r="FM21">
        <v>100</v>
      </c>
      <c r="FN21">
        <v>-999.9</v>
      </c>
      <c r="FO21">
        <v>400</v>
      </c>
      <c r="FP21">
        <v>15.077500000000001</v>
      </c>
      <c r="FQ21">
        <v>101.117</v>
      </c>
      <c r="FR21">
        <v>101.012</v>
      </c>
    </row>
    <row r="22" spans="1:174" x14ac:dyDescent="0.25">
      <c r="A22">
        <v>6</v>
      </c>
      <c r="B22">
        <v>1603924643</v>
      </c>
      <c r="C22">
        <v>655</v>
      </c>
      <c r="D22" t="s">
        <v>319</v>
      </c>
      <c r="E22" t="s">
        <v>320</v>
      </c>
      <c r="F22" t="s">
        <v>314</v>
      </c>
      <c r="G22" t="s">
        <v>315</v>
      </c>
      <c r="H22">
        <v>1603924635.25</v>
      </c>
      <c r="I22">
        <f t="shared" si="0"/>
        <v>7.6284798841709063E-3</v>
      </c>
      <c r="J22">
        <f t="shared" si="1"/>
        <v>11.970549891177779</v>
      </c>
      <c r="K22">
        <f t="shared" si="2"/>
        <v>382.14679999999998</v>
      </c>
      <c r="L22">
        <f t="shared" si="3"/>
        <v>278.81382625986805</v>
      </c>
      <c r="M22">
        <f t="shared" si="4"/>
        <v>28.356070417141943</v>
      </c>
      <c r="N22">
        <f t="shared" si="5"/>
        <v>38.865294866638386</v>
      </c>
      <c r="O22">
        <f t="shared" si="6"/>
        <v>0.23276451490186856</v>
      </c>
      <c r="P22">
        <f t="shared" si="7"/>
        <v>2.957088582970528</v>
      </c>
      <c r="Q22">
        <f t="shared" si="8"/>
        <v>0.22304376966213194</v>
      </c>
      <c r="R22">
        <f t="shared" si="9"/>
        <v>0.14024189750358268</v>
      </c>
      <c r="S22">
        <f t="shared" si="10"/>
        <v>214.76727889697139</v>
      </c>
      <c r="T22">
        <f t="shared" si="11"/>
        <v>35.055973277582659</v>
      </c>
      <c r="U22">
        <f t="shared" si="12"/>
        <v>34.253716666666698</v>
      </c>
      <c r="V22">
        <f t="shared" si="13"/>
        <v>5.4190931988230284</v>
      </c>
      <c r="W22">
        <f t="shared" si="14"/>
        <v>35.114649728152543</v>
      </c>
      <c r="X22">
        <f t="shared" si="15"/>
        <v>2.0687405738051745</v>
      </c>
      <c r="Y22">
        <f t="shared" si="16"/>
        <v>5.8913888927292897</v>
      </c>
      <c r="Z22">
        <f t="shared" si="17"/>
        <v>3.3503526250178539</v>
      </c>
      <c r="AA22">
        <f t="shared" si="18"/>
        <v>-336.41596289193694</v>
      </c>
      <c r="AB22">
        <f t="shared" si="19"/>
        <v>240.58086496105872</v>
      </c>
      <c r="AC22">
        <f t="shared" si="20"/>
        <v>19.001926347065222</v>
      </c>
      <c r="AD22">
        <f t="shared" si="21"/>
        <v>137.93410731315839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52187.899386161909</v>
      </c>
      <c r="AJ22" t="s">
        <v>290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321</v>
      </c>
      <c r="AR22">
        <v>15511</v>
      </c>
      <c r="AS22">
        <v>1092.0640000000001</v>
      </c>
      <c r="AT22">
        <v>1389.82</v>
      </c>
      <c r="AU22">
        <f t="shared" si="27"/>
        <v>0.21424069303938631</v>
      </c>
      <c r="AV22">
        <v>0.5</v>
      </c>
      <c r="AW22">
        <f t="shared" si="28"/>
        <v>1095.8794916237746</v>
      </c>
      <c r="AX22">
        <f t="shared" si="29"/>
        <v>11.970549891177779</v>
      </c>
      <c r="AY22">
        <f t="shared" si="30"/>
        <v>117.39099088656391</v>
      </c>
      <c r="AZ22">
        <f t="shared" si="31"/>
        <v>0.52862960671166048</v>
      </c>
      <c r="BA22">
        <f t="shared" si="32"/>
        <v>1.1450435441949073E-2</v>
      </c>
      <c r="BB22">
        <f t="shared" si="33"/>
        <v>1.3471240880113973</v>
      </c>
      <c r="BC22" t="s">
        <v>322</v>
      </c>
      <c r="BD22">
        <v>655.12</v>
      </c>
      <c r="BE22">
        <f t="shared" si="34"/>
        <v>734.69999999999993</v>
      </c>
      <c r="BF22">
        <f t="shared" si="35"/>
        <v>0.40527562270314399</v>
      </c>
      <c r="BG22">
        <f t="shared" si="36"/>
        <v>0.71817749409273635</v>
      </c>
      <c r="BH22">
        <f t="shared" si="37"/>
        <v>0.44154972474636262</v>
      </c>
      <c r="BI22">
        <f t="shared" si="38"/>
        <v>0.73519898603992528</v>
      </c>
      <c r="BJ22">
        <f t="shared" si="39"/>
        <v>0.24312143422481072</v>
      </c>
      <c r="BK22">
        <f t="shared" si="40"/>
        <v>0.7568785657751893</v>
      </c>
      <c r="BL22">
        <f t="shared" si="41"/>
        <v>1299.9933333333299</v>
      </c>
      <c r="BM22">
        <f t="shared" si="42"/>
        <v>1095.8794916237746</v>
      </c>
      <c r="BN22">
        <f t="shared" si="43"/>
        <v>0.84298854734417417</v>
      </c>
      <c r="BO22">
        <f t="shared" si="44"/>
        <v>0.19597709468834823</v>
      </c>
      <c r="BP22">
        <v>6</v>
      </c>
      <c r="BQ22">
        <v>0.5</v>
      </c>
      <c r="BR22" t="s">
        <v>293</v>
      </c>
      <c r="BS22">
        <v>2</v>
      </c>
      <c r="BT22">
        <v>1603924635.25</v>
      </c>
      <c r="BU22">
        <v>382.14679999999998</v>
      </c>
      <c r="BV22">
        <v>400.00946666666698</v>
      </c>
      <c r="BW22">
        <v>20.341093333333301</v>
      </c>
      <c r="BX22">
        <v>11.373239999999999</v>
      </c>
      <c r="BY22">
        <v>381.77269999999999</v>
      </c>
      <c r="BZ22">
        <v>20.311716666666701</v>
      </c>
      <c r="CA22">
        <v>500.00650000000002</v>
      </c>
      <c r="CB22">
        <v>101.602466666667</v>
      </c>
      <c r="CC22">
        <v>0.100059343333333</v>
      </c>
      <c r="CD22">
        <v>35.762793333333299</v>
      </c>
      <c r="CE22">
        <v>34.253716666666698</v>
      </c>
      <c r="CF22">
        <v>999.9</v>
      </c>
      <c r="CG22">
        <v>0</v>
      </c>
      <c r="CH22">
        <v>0</v>
      </c>
      <c r="CI22">
        <v>9997.625</v>
      </c>
      <c r="CJ22">
        <v>0</v>
      </c>
      <c r="CK22">
        <v>511.78899999999999</v>
      </c>
      <c r="CL22">
        <v>1299.9933333333299</v>
      </c>
      <c r="CM22">
        <v>0.89999640000000003</v>
      </c>
      <c r="CN22">
        <v>0.10000331666666699</v>
      </c>
      <c r="CO22">
        <v>0</v>
      </c>
      <c r="CP22">
        <v>1095.43133333333</v>
      </c>
      <c r="CQ22">
        <v>4.99979</v>
      </c>
      <c r="CR22">
        <v>14481.02</v>
      </c>
      <c r="CS22">
        <v>11051.22</v>
      </c>
      <c r="CT22">
        <v>46.311999999999998</v>
      </c>
      <c r="CU22">
        <v>48.570399999999999</v>
      </c>
      <c r="CV22">
        <v>47.241599999999998</v>
      </c>
      <c r="CW22">
        <v>48.162199999999999</v>
      </c>
      <c r="CX22">
        <v>48.324599999999997</v>
      </c>
      <c r="CY22">
        <v>1165.49</v>
      </c>
      <c r="CZ22">
        <v>129.50299999999999</v>
      </c>
      <c r="DA22">
        <v>0</v>
      </c>
      <c r="DB22">
        <v>77.600000143051105</v>
      </c>
      <c r="DC22">
        <v>0</v>
      </c>
      <c r="DD22">
        <v>1092.0640000000001</v>
      </c>
      <c r="DE22">
        <v>-493.93461462370402</v>
      </c>
      <c r="DF22">
        <v>-6275.1615290031104</v>
      </c>
      <c r="DG22">
        <v>14438.376</v>
      </c>
      <c r="DH22">
        <v>15</v>
      </c>
      <c r="DI22">
        <v>1603922837.0999999</v>
      </c>
      <c r="DJ22" t="s">
        <v>294</v>
      </c>
      <c r="DK22">
        <v>1603922837.0999999</v>
      </c>
      <c r="DL22">
        <v>1603922837.0999999</v>
      </c>
      <c r="DM22">
        <v>5</v>
      </c>
      <c r="DN22">
        <v>3.5999999999999997E-2</v>
      </c>
      <c r="DO22">
        <v>1.7000000000000001E-2</v>
      </c>
      <c r="DP22">
        <v>0.377</v>
      </c>
      <c r="DQ22">
        <v>-0.105</v>
      </c>
      <c r="DR22">
        <v>400</v>
      </c>
      <c r="DS22">
        <v>12</v>
      </c>
      <c r="DT22">
        <v>0.27</v>
      </c>
      <c r="DU22">
        <v>0.26</v>
      </c>
      <c r="DV22">
        <v>11.946295202562199</v>
      </c>
      <c r="DW22">
        <v>2.8258863891105102</v>
      </c>
      <c r="DX22">
        <v>0.21098373875127899</v>
      </c>
      <c r="DY22">
        <v>0</v>
      </c>
      <c r="DZ22">
        <v>-17.844448387096801</v>
      </c>
      <c r="EA22">
        <v>-3.5004532258064001</v>
      </c>
      <c r="EB22">
        <v>0.26936964035050398</v>
      </c>
      <c r="EC22">
        <v>0</v>
      </c>
      <c r="ED22">
        <v>8.9651312903225797</v>
      </c>
      <c r="EE22">
        <v>0.49494629032259801</v>
      </c>
      <c r="EF22">
        <v>3.7847781265513698E-2</v>
      </c>
      <c r="EG22">
        <v>0</v>
      </c>
      <c r="EH22">
        <v>0</v>
      </c>
      <c r="EI22">
        <v>3</v>
      </c>
      <c r="EJ22" t="s">
        <v>318</v>
      </c>
      <c r="EK22">
        <v>100</v>
      </c>
      <c r="EL22">
        <v>100</v>
      </c>
      <c r="EM22">
        <v>0.374</v>
      </c>
      <c r="EN22">
        <v>3.0099999999999998E-2</v>
      </c>
      <c r="EO22">
        <v>0.22472382046206399</v>
      </c>
      <c r="EP22">
        <v>6.0823150184057602E-4</v>
      </c>
      <c r="EQ22">
        <v>-6.1572112211999805E-7</v>
      </c>
      <c r="ER22">
        <v>1.2304956265122001E-10</v>
      </c>
      <c r="ES22">
        <v>-0.13220868094930899</v>
      </c>
      <c r="ET22">
        <v>-5.6976549660881903E-3</v>
      </c>
      <c r="EU22">
        <v>7.2294696533427402E-4</v>
      </c>
      <c r="EV22">
        <v>-2.5009322186793402E-6</v>
      </c>
      <c r="EW22">
        <v>4</v>
      </c>
      <c r="EX22">
        <v>2168</v>
      </c>
      <c r="EY22">
        <v>1</v>
      </c>
      <c r="EZ22">
        <v>28</v>
      </c>
      <c r="FA22">
        <v>30.1</v>
      </c>
      <c r="FB22">
        <v>30.1</v>
      </c>
      <c r="FC22">
        <v>2</v>
      </c>
      <c r="FD22">
        <v>502.12400000000002</v>
      </c>
      <c r="FE22">
        <v>119.417</v>
      </c>
      <c r="FF22">
        <v>34.996099999999998</v>
      </c>
      <c r="FG22">
        <v>31.921099999999999</v>
      </c>
      <c r="FH22">
        <v>30</v>
      </c>
      <c r="FI22">
        <v>31.771000000000001</v>
      </c>
      <c r="FJ22">
        <v>31.727499999999999</v>
      </c>
      <c r="FK22">
        <v>19.958100000000002</v>
      </c>
      <c r="FL22">
        <v>0</v>
      </c>
      <c r="FM22">
        <v>100</v>
      </c>
      <c r="FN22">
        <v>-999.9</v>
      </c>
      <c r="FO22">
        <v>400</v>
      </c>
      <c r="FP22">
        <v>20.1938</v>
      </c>
      <c r="FQ22">
        <v>101.14</v>
      </c>
      <c r="FR22">
        <v>101.001</v>
      </c>
    </row>
    <row r="23" spans="1:174" x14ac:dyDescent="0.25">
      <c r="A23">
        <v>7</v>
      </c>
      <c r="B23">
        <v>1603924786</v>
      </c>
      <c r="C23">
        <v>798</v>
      </c>
      <c r="D23" t="s">
        <v>323</v>
      </c>
      <c r="E23" t="s">
        <v>324</v>
      </c>
      <c r="F23" t="s">
        <v>325</v>
      </c>
      <c r="G23" t="s">
        <v>289</v>
      </c>
      <c r="H23">
        <v>1603924778.25</v>
      </c>
      <c r="I23">
        <f t="shared" si="0"/>
        <v>8.0363292801480871E-3</v>
      </c>
      <c r="J23">
        <f t="shared" si="1"/>
        <v>13.204347699475067</v>
      </c>
      <c r="K23">
        <f t="shared" si="2"/>
        <v>380.46469999999999</v>
      </c>
      <c r="L23">
        <f t="shared" si="3"/>
        <v>270.7819954494546</v>
      </c>
      <c r="M23">
        <f t="shared" si="4"/>
        <v>27.536741285021456</v>
      </c>
      <c r="N23">
        <f t="shared" si="5"/>
        <v>38.690748233070543</v>
      </c>
      <c r="O23">
        <f t="shared" si="6"/>
        <v>0.23966404029521826</v>
      </c>
      <c r="P23">
        <f t="shared" si="7"/>
        <v>2.9567435428914157</v>
      </c>
      <c r="Q23">
        <f t="shared" si="8"/>
        <v>0.22937102799995221</v>
      </c>
      <c r="R23">
        <f t="shared" si="9"/>
        <v>0.14424483976691344</v>
      </c>
      <c r="S23">
        <f t="shared" si="10"/>
        <v>214.77042776126763</v>
      </c>
      <c r="T23">
        <f t="shared" si="11"/>
        <v>34.942663130959097</v>
      </c>
      <c r="U23">
        <f t="shared" si="12"/>
        <v>34.6559666666667</v>
      </c>
      <c r="V23">
        <f t="shared" si="13"/>
        <v>5.5416486344031304</v>
      </c>
      <c r="W23">
        <f t="shared" si="14"/>
        <v>35.879285807349007</v>
      </c>
      <c r="X23">
        <f t="shared" si="15"/>
        <v>2.1127722103643514</v>
      </c>
      <c r="Y23">
        <f t="shared" si="16"/>
        <v>5.8885570401504506</v>
      </c>
      <c r="Z23">
        <f t="shared" si="17"/>
        <v>3.428876424038779</v>
      </c>
      <c r="AA23">
        <f t="shared" si="18"/>
        <v>-354.40212125453064</v>
      </c>
      <c r="AB23">
        <f t="shared" si="19"/>
        <v>175.04095480628089</v>
      </c>
      <c r="AC23">
        <f t="shared" si="20"/>
        <v>13.853442485160057</v>
      </c>
      <c r="AD23">
        <f t="shared" si="21"/>
        <v>49.262703798177938</v>
      </c>
      <c r="AE23">
        <v>16</v>
      </c>
      <c r="AF23">
        <v>3</v>
      </c>
      <c r="AG23">
        <f t="shared" si="22"/>
        <v>1</v>
      </c>
      <c r="AH23">
        <f t="shared" si="23"/>
        <v>0</v>
      </c>
      <c r="AI23">
        <f t="shared" si="24"/>
        <v>52179.387706434907</v>
      </c>
      <c r="AJ23" t="s">
        <v>290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326</v>
      </c>
      <c r="AR23">
        <v>15430</v>
      </c>
      <c r="AS23">
        <v>1608.5096000000001</v>
      </c>
      <c r="AT23">
        <v>2034.77</v>
      </c>
      <c r="AU23">
        <f t="shared" si="27"/>
        <v>0.2094882468288799</v>
      </c>
      <c r="AV23">
        <v>0.5</v>
      </c>
      <c r="AW23">
        <f t="shared" si="28"/>
        <v>1095.8965206275795</v>
      </c>
      <c r="AX23">
        <f t="shared" si="29"/>
        <v>13.204347699475067</v>
      </c>
      <c r="AY23">
        <f t="shared" si="30"/>
        <v>114.78872040607052</v>
      </c>
      <c r="AZ23">
        <f t="shared" si="31"/>
        <v>0.61240336745676416</v>
      </c>
      <c r="BA23">
        <f t="shared" si="32"/>
        <v>1.2576091738478E-2</v>
      </c>
      <c r="BB23">
        <f t="shared" si="33"/>
        <v>0.60316890852528782</v>
      </c>
      <c r="BC23" t="s">
        <v>327</v>
      </c>
      <c r="BD23">
        <v>788.67</v>
      </c>
      <c r="BE23">
        <f t="shared" si="34"/>
        <v>1246.0999999999999</v>
      </c>
      <c r="BF23">
        <f t="shared" si="35"/>
        <v>0.34207559585908026</v>
      </c>
      <c r="BG23">
        <f t="shared" si="36"/>
        <v>0.49620160021993925</v>
      </c>
      <c r="BH23">
        <f t="shared" si="37"/>
        <v>0.32309757964784158</v>
      </c>
      <c r="BI23">
        <f t="shared" si="38"/>
        <v>0.48194004441512434</v>
      </c>
      <c r="BJ23">
        <f t="shared" si="39"/>
        <v>0.16772343801129988</v>
      </c>
      <c r="BK23">
        <f t="shared" si="40"/>
        <v>0.83227656198870015</v>
      </c>
      <c r="BL23">
        <f t="shared" si="41"/>
        <v>1300.0136666666699</v>
      </c>
      <c r="BM23">
        <f t="shared" si="42"/>
        <v>1095.8965206275795</v>
      </c>
      <c r="BN23">
        <f t="shared" si="43"/>
        <v>0.84298846137328576</v>
      </c>
      <c r="BO23">
        <f t="shared" si="44"/>
        <v>0.19597692274657147</v>
      </c>
      <c r="BP23">
        <v>6</v>
      </c>
      <c r="BQ23">
        <v>0.5</v>
      </c>
      <c r="BR23" t="s">
        <v>293</v>
      </c>
      <c r="BS23">
        <v>2</v>
      </c>
      <c r="BT23">
        <v>1603924778.25</v>
      </c>
      <c r="BU23">
        <v>380.46469999999999</v>
      </c>
      <c r="BV23">
        <v>399.97803333333297</v>
      </c>
      <c r="BW23">
        <v>20.7759033333333</v>
      </c>
      <c r="BX23">
        <v>11.3331133333333</v>
      </c>
      <c r="BY23">
        <v>380.09103333333297</v>
      </c>
      <c r="BZ23">
        <v>20.737666666666701</v>
      </c>
      <c r="CA23">
        <v>500.023866666667</v>
      </c>
      <c r="CB23">
        <v>101.593433333333</v>
      </c>
      <c r="CC23">
        <v>9.9964853333333298E-2</v>
      </c>
      <c r="CD23">
        <v>35.754063333333299</v>
      </c>
      <c r="CE23">
        <v>34.6559666666667</v>
      </c>
      <c r="CF23">
        <v>999.9</v>
      </c>
      <c r="CG23">
        <v>0</v>
      </c>
      <c r="CH23">
        <v>0</v>
      </c>
      <c r="CI23">
        <v>9996.5570000000007</v>
      </c>
      <c r="CJ23">
        <v>0</v>
      </c>
      <c r="CK23">
        <v>431.24119999999999</v>
      </c>
      <c r="CL23">
        <v>1300.0136666666699</v>
      </c>
      <c r="CM23">
        <v>0.90000006666666699</v>
      </c>
      <c r="CN23">
        <v>9.9999816666666699E-2</v>
      </c>
      <c r="CO23">
        <v>0</v>
      </c>
      <c r="CP23">
        <v>1611.8623333333301</v>
      </c>
      <c r="CQ23">
        <v>4.99979</v>
      </c>
      <c r="CR23">
        <v>21086.7</v>
      </c>
      <c r="CS23">
        <v>11051.42</v>
      </c>
      <c r="CT23">
        <v>46.686999999999998</v>
      </c>
      <c r="CU23">
        <v>48.875</v>
      </c>
      <c r="CV23">
        <v>47.625</v>
      </c>
      <c r="CW23">
        <v>48.441200000000002</v>
      </c>
      <c r="CX23">
        <v>48.686999999999998</v>
      </c>
      <c r="CY23">
        <v>1165.5123333333299</v>
      </c>
      <c r="CZ23">
        <v>129.50133333333301</v>
      </c>
      <c r="DA23">
        <v>0</v>
      </c>
      <c r="DB23">
        <v>107</v>
      </c>
      <c r="DC23">
        <v>0</v>
      </c>
      <c r="DD23">
        <v>1608.5096000000001</v>
      </c>
      <c r="DE23">
        <v>-505.70461459377998</v>
      </c>
      <c r="DF23">
        <v>-6470.4846054256896</v>
      </c>
      <c r="DG23">
        <v>21043.168000000001</v>
      </c>
      <c r="DH23">
        <v>15</v>
      </c>
      <c r="DI23">
        <v>1603922837.0999999</v>
      </c>
      <c r="DJ23" t="s">
        <v>294</v>
      </c>
      <c r="DK23">
        <v>1603922837.0999999</v>
      </c>
      <c r="DL23">
        <v>1603922837.0999999</v>
      </c>
      <c r="DM23">
        <v>5</v>
      </c>
      <c r="DN23">
        <v>3.5999999999999997E-2</v>
      </c>
      <c r="DO23">
        <v>1.7000000000000001E-2</v>
      </c>
      <c r="DP23">
        <v>0.377</v>
      </c>
      <c r="DQ23">
        <v>-0.105</v>
      </c>
      <c r="DR23">
        <v>400</v>
      </c>
      <c r="DS23">
        <v>12</v>
      </c>
      <c r="DT23">
        <v>0.27</v>
      </c>
      <c r="DU23">
        <v>0.26</v>
      </c>
      <c r="DV23">
        <v>13.1973447639069</v>
      </c>
      <c r="DW23">
        <v>0.65053610886144297</v>
      </c>
      <c r="DX23">
        <v>6.1308113598193902E-2</v>
      </c>
      <c r="DY23">
        <v>0</v>
      </c>
      <c r="DZ23">
        <v>-19.5092838709677</v>
      </c>
      <c r="EA23">
        <v>-1.1416548387096099</v>
      </c>
      <c r="EB23">
        <v>9.5964153578887906E-2</v>
      </c>
      <c r="EC23">
        <v>0</v>
      </c>
      <c r="ED23">
        <v>9.4384990322580702</v>
      </c>
      <c r="EE23">
        <v>0.94076080645159499</v>
      </c>
      <c r="EF23">
        <v>7.0327559199324194E-2</v>
      </c>
      <c r="EG23">
        <v>0</v>
      </c>
      <c r="EH23">
        <v>0</v>
      </c>
      <c r="EI23">
        <v>3</v>
      </c>
      <c r="EJ23" t="s">
        <v>318</v>
      </c>
      <c r="EK23">
        <v>100</v>
      </c>
      <c r="EL23">
        <v>100</v>
      </c>
      <c r="EM23">
        <v>0.374</v>
      </c>
      <c r="EN23">
        <v>4.0500000000000001E-2</v>
      </c>
      <c r="EO23">
        <v>0.22472382046206399</v>
      </c>
      <c r="EP23">
        <v>6.0823150184057602E-4</v>
      </c>
      <c r="EQ23">
        <v>-6.1572112211999805E-7</v>
      </c>
      <c r="ER23">
        <v>1.2304956265122001E-10</v>
      </c>
      <c r="ES23">
        <v>-0.13220868094930899</v>
      </c>
      <c r="ET23">
        <v>-5.6976549660881903E-3</v>
      </c>
      <c r="EU23">
        <v>7.2294696533427402E-4</v>
      </c>
      <c r="EV23">
        <v>-2.5009322186793402E-6</v>
      </c>
      <c r="EW23">
        <v>4</v>
      </c>
      <c r="EX23">
        <v>2168</v>
      </c>
      <c r="EY23">
        <v>1</v>
      </c>
      <c r="EZ23">
        <v>28</v>
      </c>
      <c r="FA23">
        <v>32.5</v>
      </c>
      <c r="FB23">
        <v>32.5</v>
      </c>
      <c r="FC23">
        <v>2</v>
      </c>
      <c r="FD23">
        <v>477.90100000000001</v>
      </c>
      <c r="FE23">
        <v>136.26900000000001</v>
      </c>
      <c r="FF23">
        <v>34.807699999999997</v>
      </c>
      <c r="FG23">
        <v>31.712499999999999</v>
      </c>
      <c r="FH23">
        <v>29.999700000000001</v>
      </c>
      <c r="FI23">
        <v>31.549299999999999</v>
      </c>
      <c r="FJ23">
        <v>31.496500000000001</v>
      </c>
      <c r="FK23">
        <v>19.9663</v>
      </c>
      <c r="FL23">
        <v>0</v>
      </c>
      <c r="FM23">
        <v>100</v>
      </c>
      <c r="FN23">
        <v>-999.9</v>
      </c>
      <c r="FO23">
        <v>400</v>
      </c>
      <c r="FP23">
        <v>20.085899999999999</v>
      </c>
      <c r="FQ23">
        <v>101.16500000000001</v>
      </c>
      <c r="FR23">
        <v>101.035</v>
      </c>
    </row>
    <row r="24" spans="1:174" x14ac:dyDescent="0.25">
      <c r="A24">
        <v>8</v>
      </c>
      <c r="B24">
        <v>1603924865.5</v>
      </c>
      <c r="C24">
        <v>877.5</v>
      </c>
      <c r="D24" t="s">
        <v>328</v>
      </c>
      <c r="E24" t="s">
        <v>329</v>
      </c>
      <c r="F24" t="s">
        <v>325</v>
      </c>
      <c r="G24" t="s">
        <v>289</v>
      </c>
      <c r="H24">
        <v>1603924857.5</v>
      </c>
      <c r="I24">
        <f t="shared" si="0"/>
        <v>8.4598874832338983E-3</v>
      </c>
      <c r="J24">
        <f t="shared" si="1"/>
        <v>14.336620928675435</v>
      </c>
      <c r="K24">
        <f t="shared" si="2"/>
        <v>378.94229032258102</v>
      </c>
      <c r="L24">
        <f t="shared" si="3"/>
        <v>271.96392165389824</v>
      </c>
      <c r="M24">
        <f t="shared" si="4"/>
        <v>27.657522564049923</v>
      </c>
      <c r="N24">
        <f t="shared" si="5"/>
        <v>38.53674737933504</v>
      </c>
      <c r="O24">
        <f t="shared" si="6"/>
        <v>0.26652463746142407</v>
      </c>
      <c r="P24">
        <f t="shared" si="7"/>
        <v>2.9570113310085371</v>
      </c>
      <c r="Q24">
        <f t="shared" si="8"/>
        <v>0.25386173829771574</v>
      </c>
      <c r="R24">
        <f t="shared" si="9"/>
        <v>0.15975115155600517</v>
      </c>
      <c r="S24">
        <f t="shared" si="10"/>
        <v>214.76028965993797</v>
      </c>
      <c r="T24">
        <f t="shared" si="11"/>
        <v>34.781127021918437</v>
      </c>
      <c r="U24">
        <f t="shared" si="12"/>
        <v>34.268841935483898</v>
      </c>
      <c r="V24">
        <f t="shared" si="13"/>
        <v>5.4236584814852709</v>
      </c>
      <c r="W24">
        <f t="shared" si="14"/>
        <v>36.806490942481958</v>
      </c>
      <c r="X24">
        <f t="shared" si="15"/>
        <v>2.161055523342263</v>
      </c>
      <c r="Y24">
        <f t="shared" si="16"/>
        <v>5.8713978649020797</v>
      </c>
      <c r="Z24">
        <f t="shared" si="17"/>
        <v>3.2626029581430078</v>
      </c>
      <c r="AA24">
        <f t="shared" si="18"/>
        <v>-373.08103801061492</v>
      </c>
      <c r="AB24">
        <f t="shared" si="19"/>
        <v>228.32622468372611</v>
      </c>
      <c r="AC24">
        <f t="shared" si="20"/>
        <v>18.030381195636362</v>
      </c>
      <c r="AD24">
        <f t="shared" si="21"/>
        <v>88.035857528685511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52195.993347555341</v>
      </c>
      <c r="AJ24" t="s">
        <v>290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330</v>
      </c>
      <c r="AR24">
        <v>15438</v>
      </c>
      <c r="AS24">
        <v>1314.41</v>
      </c>
      <c r="AT24">
        <v>1673.19</v>
      </c>
      <c r="AU24">
        <f t="shared" si="27"/>
        <v>0.21442872596656681</v>
      </c>
      <c r="AV24">
        <v>0.5</v>
      </c>
      <c r="AW24">
        <f t="shared" si="28"/>
        <v>1095.8452448248549</v>
      </c>
      <c r="AX24">
        <f t="shared" si="29"/>
        <v>14.336620928675435</v>
      </c>
      <c r="AY24">
        <f t="shared" si="30"/>
        <v>117.49034985215707</v>
      </c>
      <c r="AZ24">
        <f t="shared" si="31"/>
        <v>0.53514544074492443</v>
      </c>
      <c r="BA24">
        <f t="shared" si="32"/>
        <v>1.3609922093402312E-2</v>
      </c>
      <c r="BB24">
        <f t="shared" si="33"/>
        <v>0.94961719828590885</v>
      </c>
      <c r="BC24" t="s">
        <v>331</v>
      </c>
      <c r="BD24">
        <v>777.79</v>
      </c>
      <c r="BE24">
        <f t="shared" si="34"/>
        <v>895.40000000000009</v>
      </c>
      <c r="BF24">
        <f t="shared" si="35"/>
        <v>0.40069242796515514</v>
      </c>
      <c r="BG24">
        <f t="shared" si="36"/>
        <v>0.63957508986470979</v>
      </c>
      <c r="BH24">
        <f t="shared" si="37"/>
        <v>0.37462159455176464</v>
      </c>
      <c r="BI24">
        <f t="shared" si="38"/>
        <v>0.6239252651495929</v>
      </c>
      <c r="BJ24">
        <f t="shared" si="39"/>
        <v>0.23710605027884604</v>
      </c>
      <c r="BK24">
        <f t="shared" si="40"/>
        <v>0.76289394972115399</v>
      </c>
      <c r="BL24">
        <f t="shared" si="41"/>
        <v>1299.9529032258099</v>
      </c>
      <c r="BM24">
        <f t="shared" si="42"/>
        <v>1095.8452448248549</v>
      </c>
      <c r="BN24">
        <f t="shared" si="43"/>
        <v>0.84298842066165203</v>
      </c>
      <c r="BO24">
        <f t="shared" si="44"/>
        <v>0.19597684132330415</v>
      </c>
      <c r="BP24">
        <v>6</v>
      </c>
      <c r="BQ24">
        <v>0.5</v>
      </c>
      <c r="BR24" t="s">
        <v>293</v>
      </c>
      <c r="BS24">
        <v>2</v>
      </c>
      <c r="BT24">
        <v>1603924857.5</v>
      </c>
      <c r="BU24">
        <v>378.94229032258102</v>
      </c>
      <c r="BV24">
        <v>399.99274193548399</v>
      </c>
      <c r="BW24">
        <v>21.250245161290302</v>
      </c>
      <c r="BX24">
        <v>11.314329032258099</v>
      </c>
      <c r="BY24">
        <v>378.56900000000002</v>
      </c>
      <c r="BZ24">
        <v>21.202093548387101</v>
      </c>
      <c r="CA24">
        <v>500.01103225806497</v>
      </c>
      <c r="CB24">
        <v>101.595612903226</v>
      </c>
      <c r="CC24">
        <v>9.9944345161290304E-2</v>
      </c>
      <c r="CD24">
        <v>35.701087096774202</v>
      </c>
      <c r="CE24">
        <v>34.268841935483898</v>
      </c>
      <c r="CF24">
        <v>999.9</v>
      </c>
      <c r="CG24">
        <v>0</v>
      </c>
      <c r="CH24">
        <v>0</v>
      </c>
      <c r="CI24">
        <v>9997.8612903225803</v>
      </c>
      <c r="CJ24">
        <v>0</v>
      </c>
      <c r="CK24">
        <v>497.14087096774199</v>
      </c>
      <c r="CL24">
        <v>1299.9529032258099</v>
      </c>
      <c r="CM24">
        <v>0.90000180645161298</v>
      </c>
      <c r="CN24">
        <v>9.9998180645161194E-2</v>
      </c>
      <c r="CO24">
        <v>0</v>
      </c>
      <c r="CP24">
        <v>1321.53</v>
      </c>
      <c r="CQ24">
        <v>4.99979</v>
      </c>
      <c r="CR24">
        <v>17320.251612903201</v>
      </c>
      <c r="CS24">
        <v>11050.896774193499</v>
      </c>
      <c r="CT24">
        <v>46.936999999999998</v>
      </c>
      <c r="CU24">
        <v>49.127000000000002</v>
      </c>
      <c r="CV24">
        <v>47.881</v>
      </c>
      <c r="CW24">
        <v>48.679000000000002</v>
      </c>
      <c r="CX24">
        <v>48.887</v>
      </c>
      <c r="CY24">
        <v>1165.4596774193501</v>
      </c>
      <c r="CZ24">
        <v>129.49354838709701</v>
      </c>
      <c r="DA24">
        <v>0</v>
      </c>
      <c r="DB24">
        <v>78.799999952316298</v>
      </c>
      <c r="DC24">
        <v>0</v>
      </c>
      <c r="DD24">
        <v>1314.41</v>
      </c>
      <c r="DE24">
        <v>-660.01709443037498</v>
      </c>
      <c r="DF24">
        <v>-8275.2376122216701</v>
      </c>
      <c r="DG24">
        <v>17231.073076923101</v>
      </c>
      <c r="DH24">
        <v>15</v>
      </c>
      <c r="DI24">
        <v>1603922837.0999999</v>
      </c>
      <c r="DJ24" t="s">
        <v>294</v>
      </c>
      <c r="DK24">
        <v>1603922837.0999999</v>
      </c>
      <c r="DL24">
        <v>1603922837.0999999</v>
      </c>
      <c r="DM24">
        <v>5</v>
      </c>
      <c r="DN24">
        <v>3.5999999999999997E-2</v>
      </c>
      <c r="DO24">
        <v>1.7000000000000001E-2</v>
      </c>
      <c r="DP24">
        <v>0.377</v>
      </c>
      <c r="DQ24">
        <v>-0.105</v>
      </c>
      <c r="DR24">
        <v>400</v>
      </c>
      <c r="DS24">
        <v>12</v>
      </c>
      <c r="DT24">
        <v>0.27</v>
      </c>
      <c r="DU24">
        <v>0.26</v>
      </c>
      <c r="DV24">
        <v>14.3174721525533</v>
      </c>
      <c r="DW24">
        <v>1.1177624140743301</v>
      </c>
      <c r="DX24">
        <v>9.1350214508892094E-2</v>
      </c>
      <c r="DY24">
        <v>0</v>
      </c>
      <c r="DZ24">
        <v>-21.035774193548399</v>
      </c>
      <c r="EA24">
        <v>-1.66364516129031</v>
      </c>
      <c r="EB24">
        <v>0.13270372036436301</v>
      </c>
      <c r="EC24">
        <v>0</v>
      </c>
      <c r="ED24">
        <v>9.9268670967741901</v>
      </c>
      <c r="EE24">
        <v>1.06566096774193</v>
      </c>
      <c r="EF24">
        <v>8.0022491926657197E-2</v>
      </c>
      <c r="EG24">
        <v>0</v>
      </c>
      <c r="EH24">
        <v>0</v>
      </c>
      <c r="EI24">
        <v>3</v>
      </c>
      <c r="EJ24" t="s">
        <v>318</v>
      </c>
      <c r="EK24">
        <v>100</v>
      </c>
      <c r="EL24">
        <v>100</v>
      </c>
      <c r="EM24">
        <v>0.373</v>
      </c>
      <c r="EN24">
        <v>5.0599999999999999E-2</v>
      </c>
      <c r="EO24">
        <v>0.22472382046206399</v>
      </c>
      <c r="EP24">
        <v>6.0823150184057602E-4</v>
      </c>
      <c r="EQ24">
        <v>-6.1572112211999805E-7</v>
      </c>
      <c r="ER24">
        <v>1.2304956265122001E-10</v>
      </c>
      <c r="ES24">
        <v>-0.13220868094930899</v>
      </c>
      <c r="ET24">
        <v>-5.6976549660881903E-3</v>
      </c>
      <c r="EU24">
        <v>7.2294696533427402E-4</v>
      </c>
      <c r="EV24">
        <v>-2.5009322186793402E-6</v>
      </c>
      <c r="EW24">
        <v>4</v>
      </c>
      <c r="EX24">
        <v>2168</v>
      </c>
      <c r="EY24">
        <v>1</v>
      </c>
      <c r="EZ24">
        <v>28</v>
      </c>
      <c r="FA24">
        <v>33.799999999999997</v>
      </c>
      <c r="FB24">
        <v>33.799999999999997</v>
      </c>
      <c r="FC24">
        <v>2</v>
      </c>
      <c r="FD24">
        <v>509.846</v>
      </c>
      <c r="FE24">
        <v>135.80500000000001</v>
      </c>
      <c r="FF24">
        <v>34.743899999999996</v>
      </c>
      <c r="FG24">
        <v>31.6599</v>
      </c>
      <c r="FH24">
        <v>30.000299999999999</v>
      </c>
      <c r="FI24">
        <v>31.480699999999999</v>
      </c>
      <c r="FJ24">
        <v>31.437000000000001</v>
      </c>
      <c r="FK24">
        <v>19.965</v>
      </c>
      <c r="FL24">
        <v>0</v>
      </c>
      <c r="FM24">
        <v>100</v>
      </c>
      <c r="FN24">
        <v>-999.9</v>
      </c>
      <c r="FO24">
        <v>400</v>
      </c>
      <c r="FP24">
        <v>20.3995</v>
      </c>
      <c r="FQ24">
        <v>101.166</v>
      </c>
      <c r="FR24">
        <v>101.029</v>
      </c>
    </row>
    <row r="25" spans="1:174" x14ac:dyDescent="0.25">
      <c r="A25">
        <v>9</v>
      </c>
      <c r="B25">
        <v>1603925031.5</v>
      </c>
      <c r="C25">
        <v>1043.5</v>
      </c>
      <c r="D25" t="s">
        <v>332</v>
      </c>
      <c r="E25" t="s">
        <v>333</v>
      </c>
      <c r="F25" t="s">
        <v>334</v>
      </c>
      <c r="G25" t="s">
        <v>335</v>
      </c>
      <c r="H25">
        <v>1603925023.5</v>
      </c>
      <c r="I25">
        <f t="shared" si="0"/>
        <v>3.6700894816839077E-3</v>
      </c>
      <c r="J25">
        <f t="shared" si="1"/>
        <v>8.025673326148933</v>
      </c>
      <c r="K25">
        <f t="shared" si="2"/>
        <v>388.66609677419399</v>
      </c>
      <c r="L25">
        <f t="shared" si="3"/>
        <v>225.75786185650793</v>
      </c>
      <c r="M25">
        <f t="shared" si="4"/>
        <v>22.955566483596488</v>
      </c>
      <c r="N25">
        <f t="shared" si="5"/>
        <v>39.520441729248951</v>
      </c>
      <c r="O25">
        <f t="shared" si="6"/>
        <v>9.1215127911947108E-2</v>
      </c>
      <c r="P25">
        <f t="shared" si="7"/>
        <v>2.9573387154321424</v>
      </c>
      <c r="Q25">
        <f t="shared" si="8"/>
        <v>8.9680498139767473E-2</v>
      </c>
      <c r="R25">
        <f t="shared" si="9"/>
        <v>5.6186041084457079E-2</v>
      </c>
      <c r="S25">
        <f t="shared" si="10"/>
        <v>214.7643231649316</v>
      </c>
      <c r="T25">
        <f t="shared" si="11"/>
        <v>35.882074861236966</v>
      </c>
      <c r="U25">
        <f t="shared" si="12"/>
        <v>34.846583870967699</v>
      </c>
      <c r="V25">
        <f t="shared" si="13"/>
        <v>5.6005614184056594</v>
      </c>
      <c r="W25">
        <f t="shared" si="14"/>
        <v>27.207642155924184</v>
      </c>
      <c r="X25">
        <f t="shared" si="15"/>
        <v>1.5863709630425933</v>
      </c>
      <c r="Y25">
        <f t="shared" si="16"/>
        <v>5.8306080106143172</v>
      </c>
      <c r="Z25">
        <f t="shared" si="17"/>
        <v>4.0141904553630656</v>
      </c>
      <c r="AA25">
        <f t="shared" si="18"/>
        <v>-161.85094614226034</v>
      </c>
      <c r="AB25">
        <f t="shared" si="19"/>
        <v>116.07406942200672</v>
      </c>
      <c r="AC25">
        <f t="shared" si="20"/>
        <v>9.1852009345575709</v>
      </c>
      <c r="AD25">
        <f t="shared" si="21"/>
        <v>178.17264737923554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52226.408531905268</v>
      </c>
      <c r="AJ25" t="s">
        <v>290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336</v>
      </c>
      <c r="AR25">
        <v>15459.7</v>
      </c>
      <c r="AS25">
        <v>1299.89538461538</v>
      </c>
      <c r="AT25">
        <v>1533.47</v>
      </c>
      <c r="AU25">
        <f t="shared" si="27"/>
        <v>0.15231769476065393</v>
      </c>
      <c r="AV25">
        <v>0.5</v>
      </c>
      <c r="AW25">
        <f t="shared" si="28"/>
        <v>1095.866389986149</v>
      </c>
      <c r="AX25">
        <f t="shared" si="29"/>
        <v>8.025673326148933</v>
      </c>
      <c r="AY25">
        <f t="shared" si="30"/>
        <v>83.459921144184989</v>
      </c>
      <c r="AZ25">
        <f t="shared" si="31"/>
        <v>0.52720953132438197</v>
      </c>
      <c r="BA25">
        <f t="shared" si="32"/>
        <v>7.8507935680679989E-3</v>
      </c>
      <c r="BB25">
        <f t="shared" si="33"/>
        <v>1.1272538751980801</v>
      </c>
      <c r="BC25" t="s">
        <v>337</v>
      </c>
      <c r="BD25">
        <v>725.01</v>
      </c>
      <c r="BE25">
        <f t="shared" si="34"/>
        <v>808.46</v>
      </c>
      <c r="BF25">
        <f t="shared" si="35"/>
        <v>0.28891301410659781</v>
      </c>
      <c r="BG25">
        <f t="shared" si="36"/>
        <v>0.68134107454662274</v>
      </c>
      <c r="BH25">
        <f t="shared" si="37"/>
        <v>0.28554595628513507</v>
      </c>
      <c r="BI25">
        <f t="shared" si="38"/>
        <v>0.67879050946902419</v>
      </c>
      <c r="BJ25">
        <f t="shared" si="39"/>
        <v>0.16113975542685849</v>
      </c>
      <c r="BK25">
        <f t="shared" si="40"/>
        <v>0.83886024457314146</v>
      </c>
      <c r="BL25">
        <f t="shared" si="41"/>
        <v>1299.97806451613</v>
      </c>
      <c r="BM25">
        <f t="shared" si="42"/>
        <v>1095.866389986149</v>
      </c>
      <c r="BN25">
        <f t="shared" si="43"/>
        <v>0.84298837026457496</v>
      </c>
      <c r="BO25">
        <f t="shared" si="44"/>
        <v>0.19597674052914979</v>
      </c>
      <c r="BP25">
        <v>6</v>
      </c>
      <c r="BQ25">
        <v>0.5</v>
      </c>
      <c r="BR25" t="s">
        <v>293</v>
      </c>
      <c r="BS25">
        <v>2</v>
      </c>
      <c r="BT25">
        <v>1603925023.5</v>
      </c>
      <c r="BU25">
        <v>388.66609677419399</v>
      </c>
      <c r="BV25">
        <v>400.00825806451599</v>
      </c>
      <c r="BW25">
        <v>15.601258064516101</v>
      </c>
      <c r="BX25">
        <v>11.2660032258065</v>
      </c>
      <c r="BY25">
        <v>388.29080645161298</v>
      </c>
      <c r="BZ25">
        <v>15.6550903225806</v>
      </c>
      <c r="CA25">
        <v>500.01648387096799</v>
      </c>
      <c r="CB25">
        <v>101.582258064516</v>
      </c>
      <c r="CC25">
        <v>9.9988103225806493E-2</v>
      </c>
      <c r="CD25">
        <v>35.574612903225798</v>
      </c>
      <c r="CE25">
        <v>34.846583870967699</v>
      </c>
      <c r="CF25">
        <v>999.9</v>
      </c>
      <c r="CG25">
        <v>0</v>
      </c>
      <c r="CH25">
        <v>0</v>
      </c>
      <c r="CI25">
        <v>10001.0329032258</v>
      </c>
      <c r="CJ25">
        <v>0</v>
      </c>
      <c r="CK25">
        <v>378.03793548387102</v>
      </c>
      <c r="CL25">
        <v>1299.97806451613</v>
      </c>
      <c r="CM25">
        <v>0.90000329032257997</v>
      </c>
      <c r="CN25">
        <v>9.9996874193548399E-2</v>
      </c>
      <c r="CO25">
        <v>0</v>
      </c>
      <c r="CP25">
        <v>1307.26870967742</v>
      </c>
      <c r="CQ25">
        <v>4.99979</v>
      </c>
      <c r="CR25">
        <v>17120.4064516129</v>
      </c>
      <c r="CS25">
        <v>11051.129032258101</v>
      </c>
      <c r="CT25">
        <v>46.9491935483871</v>
      </c>
      <c r="CU25">
        <v>49.180999999999997</v>
      </c>
      <c r="CV25">
        <v>47.961387096774203</v>
      </c>
      <c r="CW25">
        <v>48.5</v>
      </c>
      <c r="CX25">
        <v>48.875</v>
      </c>
      <c r="CY25">
        <v>1165.48451612903</v>
      </c>
      <c r="CZ25">
        <v>129.493870967742</v>
      </c>
      <c r="DA25">
        <v>0</v>
      </c>
      <c r="DB25">
        <v>129.299999952316</v>
      </c>
      <c r="DC25">
        <v>0</v>
      </c>
      <c r="DD25">
        <v>1299.89538461538</v>
      </c>
      <c r="DE25">
        <v>-679.89812010653895</v>
      </c>
      <c r="DF25">
        <v>-8437.4529974425095</v>
      </c>
      <c r="DG25">
        <v>17027.9653846154</v>
      </c>
      <c r="DH25">
        <v>15</v>
      </c>
      <c r="DI25">
        <v>1603922837.0999999</v>
      </c>
      <c r="DJ25" t="s">
        <v>294</v>
      </c>
      <c r="DK25">
        <v>1603922837.0999999</v>
      </c>
      <c r="DL25">
        <v>1603922837.0999999</v>
      </c>
      <c r="DM25">
        <v>5</v>
      </c>
      <c r="DN25">
        <v>3.5999999999999997E-2</v>
      </c>
      <c r="DO25">
        <v>1.7000000000000001E-2</v>
      </c>
      <c r="DP25">
        <v>0.377</v>
      </c>
      <c r="DQ25">
        <v>-0.105</v>
      </c>
      <c r="DR25">
        <v>400</v>
      </c>
      <c r="DS25">
        <v>12</v>
      </c>
      <c r="DT25">
        <v>0.27</v>
      </c>
      <c r="DU25">
        <v>0.26</v>
      </c>
      <c r="DV25">
        <v>8.0202175596435303</v>
      </c>
      <c r="DW25">
        <v>0.75934136352925496</v>
      </c>
      <c r="DX25">
        <v>6.2109995143347099E-2</v>
      </c>
      <c r="DY25">
        <v>0</v>
      </c>
      <c r="DZ25">
        <v>-11.3354870967742</v>
      </c>
      <c r="EA25">
        <v>-0.96179032258063502</v>
      </c>
      <c r="EB25">
        <v>8.1194349644245101E-2</v>
      </c>
      <c r="EC25">
        <v>0</v>
      </c>
      <c r="ED25">
        <v>4.3326583870967799</v>
      </c>
      <c r="EE25">
        <v>0.32276903225803599</v>
      </c>
      <c r="EF25">
        <v>2.4098812726312799E-2</v>
      </c>
      <c r="EG25">
        <v>0</v>
      </c>
      <c r="EH25">
        <v>0</v>
      </c>
      <c r="EI25">
        <v>3</v>
      </c>
      <c r="EJ25" t="s">
        <v>318</v>
      </c>
      <c r="EK25">
        <v>100</v>
      </c>
      <c r="EL25">
        <v>100</v>
      </c>
      <c r="EM25">
        <v>0.375</v>
      </c>
      <c r="EN25">
        <v>-5.3199999999999997E-2</v>
      </c>
      <c r="EO25">
        <v>0.22472382046206399</v>
      </c>
      <c r="EP25">
        <v>6.0823150184057602E-4</v>
      </c>
      <c r="EQ25">
        <v>-6.1572112211999805E-7</v>
      </c>
      <c r="ER25">
        <v>1.2304956265122001E-10</v>
      </c>
      <c r="ES25">
        <v>-0.13220868094930899</v>
      </c>
      <c r="ET25">
        <v>-5.6976549660881903E-3</v>
      </c>
      <c r="EU25">
        <v>7.2294696533427402E-4</v>
      </c>
      <c r="EV25">
        <v>-2.5009322186793402E-6</v>
      </c>
      <c r="EW25">
        <v>4</v>
      </c>
      <c r="EX25">
        <v>2168</v>
      </c>
      <c r="EY25">
        <v>1</v>
      </c>
      <c r="EZ25">
        <v>28</v>
      </c>
      <c r="FA25">
        <v>36.6</v>
      </c>
      <c r="FB25">
        <v>36.6</v>
      </c>
      <c r="FC25">
        <v>2</v>
      </c>
      <c r="FD25">
        <v>506.24700000000001</v>
      </c>
      <c r="FE25">
        <v>122.13200000000001</v>
      </c>
      <c r="FF25">
        <v>34.466000000000001</v>
      </c>
      <c r="FG25">
        <v>31.319400000000002</v>
      </c>
      <c r="FH25">
        <v>30.0002</v>
      </c>
      <c r="FI25">
        <v>31.173400000000001</v>
      </c>
      <c r="FJ25">
        <v>31.133199999999999</v>
      </c>
      <c r="FK25">
        <v>19.966699999999999</v>
      </c>
      <c r="FL25">
        <v>0</v>
      </c>
      <c r="FM25">
        <v>100</v>
      </c>
      <c r="FN25">
        <v>-999.9</v>
      </c>
      <c r="FO25">
        <v>400</v>
      </c>
      <c r="FP25">
        <v>20.830500000000001</v>
      </c>
      <c r="FQ25">
        <v>101.241</v>
      </c>
      <c r="FR25">
        <v>101.051</v>
      </c>
    </row>
    <row r="26" spans="1:174" x14ac:dyDescent="0.25">
      <c r="A26">
        <v>10</v>
      </c>
      <c r="B26">
        <v>1603925125.5</v>
      </c>
      <c r="C26">
        <v>1137.5</v>
      </c>
      <c r="D26" t="s">
        <v>338</v>
      </c>
      <c r="E26" t="s">
        <v>339</v>
      </c>
      <c r="F26" t="s">
        <v>334</v>
      </c>
      <c r="G26" t="s">
        <v>335</v>
      </c>
      <c r="H26">
        <v>1603925117.5</v>
      </c>
      <c r="I26">
        <f t="shared" si="0"/>
        <v>5.0199341463767547E-3</v>
      </c>
      <c r="J26">
        <f t="shared" si="1"/>
        <v>9.2543696568910363</v>
      </c>
      <c r="K26">
        <f t="shared" si="2"/>
        <v>386.56703225806501</v>
      </c>
      <c r="L26">
        <f t="shared" si="3"/>
        <v>249.36762488895047</v>
      </c>
      <c r="M26">
        <f t="shared" si="4"/>
        <v>25.357114230332801</v>
      </c>
      <c r="N26">
        <f t="shared" si="5"/>
        <v>39.30832801176043</v>
      </c>
      <c r="O26">
        <f t="shared" si="6"/>
        <v>0.12916329600598087</v>
      </c>
      <c r="P26">
        <f t="shared" si="7"/>
        <v>2.9560816157058847</v>
      </c>
      <c r="Q26">
        <f t="shared" si="8"/>
        <v>0.12610792146381966</v>
      </c>
      <c r="R26">
        <f t="shared" si="9"/>
        <v>7.908594443004853E-2</v>
      </c>
      <c r="S26">
        <f t="shared" si="10"/>
        <v>214.76632053594858</v>
      </c>
      <c r="T26">
        <f t="shared" si="11"/>
        <v>35.625194940986191</v>
      </c>
      <c r="U26">
        <f t="shared" si="12"/>
        <v>35.001735483871002</v>
      </c>
      <c r="V26">
        <f t="shared" si="13"/>
        <v>5.6489142131645265</v>
      </c>
      <c r="W26">
        <f t="shared" si="14"/>
        <v>29.839419645137465</v>
      </c>
      <c r="X26">
        <f t="shared" si="15"/>
        <v>1.7483788326993206</v>
      </c>
      <c r="Y26">
        <f t="shared" si="16"/>
        <v>5.8592923504939236</v>
      </c>
      <c r="Z26">
        <f t="shared" si="17"/>
        <v>3.9005353804652056</v>
      </c>
      <c r="AA26">
        <f t="shared" si="18"/>
        <v>-221.37909585521487</v>
      </c>
      <c r="AB26">
        <f t="shared" si="19"/>
        <v>105.48534518923503</v>
      </c>
      <c r="AC26">
        <f t="shared" si="20"/>
        <v>8.3607667145989968</v>
      </c>
      <c r="AD26">
        <f t="shared" si="21"/>
        <v>107.23333658456775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52175.713294088615</v>
      </c>
      <c r="AJ26" t="s">
        <v>290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340</v>
      </c>
      <c r="AR26">
        <v>15469.8</v>
      </c>
      <c r="AS26">
        <v>1397.2476923076899</v>
      </c>
      <c r="AT26">
        <v>1675.02</v>
      </c>
      <c r="AU26">
        <f t="shared" si="27"/>
        <v>0.16583223346127807</v>
      </c>
      <c r="AV26">
        <v>0.5</v>
      </c>
      <c r="AW26">
        <f t="shared" si="28"/>
        <v>1095.8745161262364</v>
      </c>
      <c r="AX26">
        <f t="shared" si="29"/>
        <v>9.2543696568910363</v>
      </c>
      <c r="AY26">
        <f t="shared" si="30"/>
        <v>90.865659301255576</v>
      </c>
      <c r="AZ26">
        <f t="shared" si="31"/>
        <v>0.59135413308497808</v>
      </c>
      <c r="BA26">
        <f t="shared" si="32"/>
        <v>8.971937016532169E-3</v>
      </c>
      <c r="BB26">
        <f t="shared" si="33"/>
        <v>0.94748719418275595</v>
      </c>
      <c r="BC26" t="s">
        <v>341</v>
      </c>
      <c r="BD26">
        <v>684.49</v>
      </c>
      <c r="BE26">
        <f t="shared" si="34"/>
        <v>990.53</v>
      </c>
      <c r="BF26">
        <f t="shared" si="35"/>
        <v>0.28042796047803709</v>
      </c>
      <c r="BG26">
        <f t="shared" si="36"/>
        <v>0.61571467921585665</v>
      </c>
      <c r="BH26">
        <f t="shared" si="37"/>
        <v>0.28948393706620218</v>
      </c>
      <c r="BI26">
        <f t="shared" si="38"/>
        <v>0.62320666081875586</v>
      </c>
      <c r="BJ26">
        <f t="shared" si="39"/>
        <v>0.13737731378935927</v>
      </c>
      <c r="BK26">
        <f t="shared" si="40"/>
        <v>0.86262268621064075</v>
      </c>
      <c r="BL26">
        <f t="shared" si="41"/>
        <v>1299.9874193548401</v>
      </c>
      <c r="BM26">
        <f t="shared" si="42"/>
        <v>1095.8745161262364</v>
      </c>
      <c r="BN26">
        <f t="shared" si="43"/>
        <v>0.84298855497393876</v>
      </c>
      <c r="BO26">
        <f t="shared" si="44"/>
        <v>0.19597710994787759</v>
      </c>
      <c r="BP26">
        <v>6</v>
      </c>
      <c r="BQ26">
        <v>0.5</v>
      </c>
      <c r="BR26" t="s">
        <v>293</v>
      </c>
      <c r="BS26">
        <v>2</v>
      </c>
      <c r="BT26">
        <v>1603925117.5</v>
      </c>
      <c r="BU26">
        <v>386.56703225806501</v>
      </c>
      <c r="BV26">
        <v>400.00064516128998</v>
      </c>
      <c r="BW26">
        <v>17.193954838709701</v>
      </c>
      <c r="BX26">
        <v>11.2737322580645</v>
      </c>
      <c r="BY26">
        <v>386.19219354838702</v>
      </c>
      <c r="BZ26">
        <v>17.2226322580645</v>
      </c>
      <c r="CA26">
        <v>500.01041935483897</v>
      </c>
      <c r="CB26">
        <v>101.58567741935499</v>
      </c>
      <c r="CC26">
        <v>9.9993451612903198E-2</v>
      </c>
      <c r="CD26">
        <v>35.663632258064503</v>
      </c>
      <c r="CE26">
        <v>35.001735483871002</v>
      </c>
      <c r="CF26">
        <v>999.9</v>
      </c>
      <c r="CG26">
        <v>0</v>
      </c>
      <c r="CH26">
        <v>0</v>
      </c>
      <c r="CI26">
        <v>9993.5664516129</v>
      </c>
      <c r="CJ26">
        <v>0</v>
      </c>
      <c r="CK26">
        <v>381.518129032258</v>
      </c>
      <c r="CL26">
        <v>1299.9874193548401</v>
      </c>
      <c r="CM26">
        <v>0.89999729032258002</v>
      </c>
      <c r="CN26">
        <v>0.100002719354839</v>
      </c>
      <c r="CO26">
        <v>0</v>
      </c>
      <c r="CP26">
        <v>1401.11741935484</v>
      </c>
      <c r="CQ26">
        <v>4.99979</v>
      </c>
      <c r="CR26">
        <v>18549.3129032258</v>
      </c>
      <c r="CS26">
        <v>11051.1903225806</v>
      </c>
      <c r="CT26">
        <v>47.205290322580602</v>
      </c>
      <c r="CU26">
        <v>49.375</v>
      </c>
      <c r="CV26">
        <v>48.1991935483871</v>
      </c>
      <c r="CW26">
        <v>48.753999999999998</v>
      </c>
      <c r="CX26">
        <v>49.072161290322597</v>
      </c>
      <c r="CY26">
        <v>1165.48580645161</v>
      </c>
      <c r="CZ26">
        <v>129.50290322580599</v>
      </c>
      <c r="DA26">
        <v>0</v>
      </c>
      <c r="DB26">
        <v>93.299999952316298</v>
      </c>
      <c r="DC26">
        <v>0</v>
      </c>
      <c r="DD26">
        <v>1397.2476923076899</v>
      </c>
      <c r="DE26">
        <v>-311.733333543502</v>
      </c>
      <c r="DF26">
        <v>-3970.9025669446601</v>
      </c>
      <c r="DG26">
        <v>18499.926923076899</v>
      </c>
      <c r="DH26">
        <v>15</v>
      </c>
      <c r="DI26">
        <v>1603922837.0999999</v>
      </c>
      <c r="DJ26" t="s">
        <v>294</v>
      </c>
      <c r="DK26">
        <v>1603922837.0999999</v>
      </c>
      <c r="DL26">
        <v>1603922837.0999999</v>
      </c>
      <c r="DM26">
        <v>5</v>
      </c>
      <c r="DN26">
        <v>3.5999999999999997E-2</v>
      </c>
      <c r="DO26">
        <v>1.7000000000000001E-2</v>
      </c>
      <c r="DP26">
        <v>0.377</v>
      </c>
      <c r="DQ26">
        <v>-0.105</v>
      </c>
      <c r="DR26">
        <v>400</v>
      </c>
      <c r="DS26">
        <v>12</v>
      </c>
      <c r="DT26">
        <v>0.27</v>
      </c>
      <c r="DU26">
        <v>0.26</v>
      </c>
      <c r="DV26">
        <v>9.2509212410428905</v>
      </c>
      <c r="DW26">
        <v>0.16901447597678601</v>
      </c>
      <c r="DX26">
        <v>2.2643387512879701E-2</v>
      </c>
      <c r="DY26">
        <v>1</v>
      </c>
      <c r="DZ26">
        <v>-13.4290967741935</v>
      </c>
      <c r="EA26">
        <v>-0.48472258064511697</v>
      </c>
      <c r="EB26">
        <v>4.23982994475696E-2</v>
      </c>
      <c r="EC26">
        <v>0</v>
      </c>
      <c r="ED26">
        <v>5.9145677419354801</v>
      </c>
      <c r="EE26">
        <v>0.687767419354814</v>
      </c>
      <c r="EF26">
        <v>5.1491761239506197E-2</v>
      </c>
      <c r="EG26">
        <v>0</v>
      </c>
      <c r="EH26">
        <v>1</v>
      </c>
      <c r="EI26">
        <v>3</v>
      </c>
      <c r="EJ26" t="s">
        <v>295</v>
      </c>
      <c r="EK26">
        <v>100</v>
      </c>
      <c r="EL26">
        <v>100</v>
      </c>
      <c r="EM26">
        <v>0.375</v>
      </c>
      <c r="EN26">
        <v>-2.7300000000000001E-2</v>
      </c>
      <c r="EO26">
        <v>0.22472382046206399</v>
      </c>
      <c r="EP26">
        <v>6.0823150184057602E-4</v>
      </c>
      <c r="EQ26">
        <v>-6.1572112211999805E-7</v>
      </c>
      <c r="ER26">
        <v>1.2304956265122001E-10</v>
      </c>
      <c r="ES26">
        <v>-0.13220868094930899</v>
      </c>
      <c r="ET26">
        <v>-5.6976549660881903E-3</v>
      </c>
      <c r="EU26">
        <v>7.2294696533427402E-4</v>
      </c>
      <c r="EV26">
        <v>-2.5009322186793402E-6</v>
      </c>
      <c r="EW26">
        <v>4</v>
      </c>
      <c r="EX26">
        <v>2168</v>
      </c>
      <c r="EY26">
        <v>1</v>
      </c>
      <c r="EZ26">
        <v>28</v>
      </c>
      <c r="FA26">
        <v>38.1</v>
      </c>
      <c r="FB26">
        <v>38.1</v>
      </c>
      <c r="FC26">
        <v>2</v>
      </c>
      <c r="FD26">
        <v>506.62599999999998</v>
      </c>
      <c r="FE26">
        <v>130.232</v>
      </c>
      <c r="FF26">
        <v>34.423099999999998</v>
      </c>
      <c r="FG26">
        <v>31.384599999999999</v>
      </c>
      <c r="FH26">
        <v>30.000800000000002</v>
      </c>
      <c r="FI26">
        <v>31.213799999999999</v>
      </c>
      <c r="FJ26">
        <v>31.181799999999999</v>
      </c>
      <c r="FK26">
        <v>19.956700000000001</v>
      </c>
      <c r="FL26">
        <v>0</v>
      </c>
      <c r="FM26">
        <v>100</v>
      </c>
      <c r="FN26">
        <v>-999.9</v>
      </c>
      <c r="FO26">
        <v>400</v>
      </c>
      <c r="FP26">
        <v>15.4527</v>
      </c>
      <c r="FQ26">
        <v>101.18899999999999</v>
      </c>
      <c r="FR26">
        <v>101.032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2020-10-28T15:46:14Z</dcterms:created>
  <dcterms:modified xsi:type="dcterms:W3CDTF">2021-05-13T18:58:10Z</dcterms:modified>
</cp:coreProperties>
</file>