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CD1C666F-DBA6-45F7-ADCC-4C26F419D887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6" i="1" l="1"/>
  <c r="BJ26" i="1"/>
  <c r="BH26" i="1"/>
  <c r="BI26" i="1" s="1"/>
  <c r="BG26" i="1"/>
  <c r="BF26" i="1"/>
  <c r="BE26" i="1"/>
  <c r="BD26" i="1"/>
  <c r="BC26" i="1"/>
  <c r="AZ26" i="1"/>
  <c r="AX26" i="1"/>
  <c r="AS26" i="1"/>
  <c r="AN26" i="1"/>
  <c r="AM26" i="1"/>
  <c r="AI26" i="1"/>
  <c r="AG26" i="1"/>
  <c r="K26" i="1" s="1"/>
  <c r="Y26" i="1"/>
  <c r="X26" i="1"/>
  <c r="W26" i="1"/>
  <c r="P26" i="1"/>
  <c r="N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 s="1"/>
  <c r="Y25" i="1"/>
  <c r="X25" i="1"/>
  <c r="W25" i="1" s="1"/>
  <c r="P25" i="1"/>
  <c r="BK24" i="1"/>
  <c r="S24" i="1" s="1"/>
  <c r="BJ24" i="1"/>
  <c r="BI24" i="1"/>
  <c r="BH24" i="1"/>
  <c r="BG24" i="1"/>
  <c r="BF24" i="1"/>
  <c r="BE24" i="1"/>
  <c r="BD24" i="1"/>
  <c r="BC24" i="1"/>
  <c r="AX24" i="1" s="1"/>
  <c r="AZ24" i="1"/>
  <c r="AU24" i="1"/>
  <c r="AS24" i="1"/>
  <c r="AW24" i="1" s="1"/>
  <c r="AN24" i="1"/>
  <c r="AM24" i="1"/>
  <c r="AI24" i="1"/>
  <c r="AG24" i="1"/>
  <c r="I24" i="1" s="1"/>
  <c r="Y24" i="1"/>
  <c r="X24" i="1"/>
  <c r="W24" i="1"/>
  <c r="P24" i="1"/>
  <c r="N24" i="1"/>
  <c r="K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N23" i="1"/>
  <c r="BK22" i="1"/>
  <c r="BJ22" i="1"/>
  <c r="BI22" i="1"/>
  <c r="S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W22" i="1" s="1"/>
  <c r="X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N21" i="1"/>
  <c r="AM21" i="1"/>
  <c r="AI21" i="1"/>
  <c r="AG21" i="1"/>
  <c r="J21" i="1" s="1"/>
  <c r="AV21" i="1" s="1"/>
  <c r="Y21" i="1"/>
  <c r="X21" i="1"/>
  <c r="W21" i="1"/>
  <c r="P21" i="1"/>
  <c r="N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/>
  <c r="AH20" i="1" s="1"/>
  <c r="Y20" i="1"/>
  <c r="X20" i="1"/>
  <c r="W20" i="1"/>
  <c r="P20" i="1"/>
  <c r="BK19" i="1"/>
  <c r="BJ19" i="1"/>
  <c r="BI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/>
  <c r="AH19" i="1" s="1"/>
  <c r="Y19" i="1"/>
  <c r="X19" i="1"/>
  <c r="W19" i="1"/>
  <c r="P19" i="1"/>
  <c r="N19" i="1"/>
  <c r="K19" i="1"/>
  <c r="J19" i="1"/>
  <c r="AV19" i="1" s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M18" i="1"/>
  <c r="AN18" i="1" s="1"/>
  <c r="AI18" i="1"/>
  <c r="AG18" i="1"/>
  <c r="K18" i="1" s="1"/>
  <c r="Y18" i="1"/>
  <c r="X18" i="1"/>
  <c r="W18" i="1"/>
  <c r="P18" i="1"/>
  <c r="N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W17" i="1" s="1"/>
  <c r="P17" i="1"/>
  <c r="AW21" i="1" l="1"/>
  <c r="S21" i="1"/>
  <c r="AU21" i="1"/>
  <c r="AY21" i="1" s="1"/>
  <c r="N17" i="1"/>
  <c r="AH17" i="1"/>
  <c r="J17" i="1"/>
  <c r="AV17" i="1" s="1"/>
  <c r="AY17" i="1" s="1"/>
  <c r="K17" i="1"/>
  <c r="I17" i="1"/>
  <c r="AU25" i="1"/>
  <c r="AW25" i="1" s="1"/>
  <c r="S25" i="1"/>
  <c r="AU17" i="1"/>
  <c r="AW17" i="1" s="1"/>
  <c r="S17" i="1"/>
  <c r="AW19" i="1"/>
  <c r="S19" i="1"/>
  <c r="AU19" i="1"/>
  <c r="AY19" i="1" s="1"/>
  <c r="S23" i="1"/>
  <c r="AU23" i="1"/>
  <c r="AW23" i="1" s="1"/>
  <c r="T24" i="1"/>
  <c r="U24" i="1" s="1"/>
  <c r="Q24" i="1" s="1"/>
  <c r="O24" i="1" s="1"/>
  <c r="R24" i="1" s="1"/>
  <c r="L24" i="1" s="1"/>
  <c r="M24" i="1" s="1"/>
  <c r="AU20" i="1"/>
  <c r="AW20" i="1" s="1"/>
  <c r="S20" i="1"/>
  <c r="AA24" i="1"/>
  <c r="AW26" i="1"/>
  <c r="S26" i="1"/>
  <c r="AU26" i="1"/>
  <c r="S18" i="1"/>
  <c r="AU18" i="1"/>
  <c r="AW18" i="1" s="1"/>
  <c r="I22" i="1"/>
  <c r="N22" i="1"/>
  <c r="J22" i="1"/>
  <c r="AV22" i="1" s="1"/>
  <c r="AY22" i="1" s="1"/>
  <c r="K22" i="1"/>
  <c r="AH22" i="1"/>
  <c r="N25" i="1"/>
  <c r="AH25" i="1"/>
  <c r="J25" i="1"/>
  <c r="AV25" i="1" s="1"/>
  <c r="AY25" i="1" s="1"/>
  <c r="I25" i="1"/>
  <c r="K25" i="1"/>
  <c r="I19" i="1"/>
  <c r="N20" i="1"/>
  <c r="K21" i="1"/>
  <c r="J24" i="1"/>
  <c r="AV24" i="1" s="1"/>
  <c r="AY24" i="1" s="1"/>
  <c r="AH18" i="1"/>
  <c r="J20" i="1"/>
  <c r="AV20" i="1" s="1"/>
  <c r="AY20" i="1" s="1"/>
  <c r="I23" i="1"/>
  <c r="AH26" i="1"/>
  <c r="I20" i="1"/>
  <c r="I18" i="1"/>
  <c r="K20" i="1"/>
  <c r="AH21" i="1"/>
  <c r="AU22" i="1"/>
  <c r="AW22" i="1" s="1"/>
  <c r="J23" i="1"/>
  <c r="AV23" i="1" s="1"/>
  <c r="AY23" i="1" s="1"/>
  <c r="I26" i="1"/>
  <c r="AH23" i="1"/>
  <c r="J18" i="1"/>
  <c r="AV18" i="1" s="1"/>
  <c r="I21" i="1"/>
  <c r="AH24" i="1"/>
  <c r="J26" i="1"/>
  <c r="AV26" i="1" s="1"/>
  <c r="AY26" i="1" s="1"/>
  <c r="T18" i="1" l="1"/>
  <c r="U18" i="1" s="1"/>
  <c r="T25" i="1"/>
  <c r="U25" i="1" s="1"/>
  <c r="AA22" i="1"/>
  <c r="T23" i="1"/>
  <c r="U23" i="1" s="1"/>
  <c r="T22" i="1"/>
  <c r="U22" i="1" s="1"/>
  <c r="Q22" i="1" s="1"/>
  <c r="O22" i="1" s="1"/>
  <c r="R22" i="1" s="1"/>
  <c r="L22" i="1" s="1"/>
  <c r="M22" i="1" s="1"/>
  <c r="AC24" i="1"/>
  <c r="V24" i="1"/>
  <c r="Z24" i="1" s="1"/>
  <c r="AB24" i="1"/>
  <c r="AA21" i="1"/>
  <c r="AA18" i="1"/>
  <c r="Q18" i="1"/>
  <c r="O18" i="1" s="1"/>
  <c r="R18" i="1" s="1"/>
  <c r="L18" i="1" s="1"/>
  <c r="M18" i="1" s="1"/>
  <c r="AY18" i="1"/>
  <c r="AA20" i="1"/>
  <c r="AA19" i="1"/>
  <c r="T26" i="1"/>
  <c r="U26" i="1" s="1"/>
  <c r="T19" i="1"/>
  <c r="U19" i="1" s="1"/>
  <c r="T20" i="1"/>
  <c r="U20" i="1" s="1"/>
  <c r="Q20" i="1" s="1"/>
  <c r="O20" i="1" s="1"/>
  <c r="R20" i="1" s="1"/>
  <c r="L20" i="1" s="1"/>
  <c r="M20" i="1" s="1"/>
  <c r="AA17" i="1"/>
  <c r="AA26" i="1"/>
  <c r="AA23" i="1"/>
  <c r="Q23" i="1"/>
  <c r="O23" i="1" s="1"/>
  <c r="R23" i="1" s="1"/>
  <c r="L23" i="1" s="1"/>
  <c r="M23" i="1" s="1"/>
  <c r="Q25" i="1"/>
  <c r="O25" i="1" s="1"/>
  <c r="R25" i="1" s="1"/>
  <c r="L25" i="1" s="1"/>
  <c r="M25" i="1" s="1"/>
  <c r="AA25" i="1"/>
  <c r="T17" i="1"/>
  <c r="U17" i="1" s="1"/>
  <c r="T21" i="1"/>
  <c r="U21" i="1" s="1"/>
  <c r="V26" i="1" l="1"/>
  <c r="Z26" i="1" s="1"/>
  <c r="AC26" i="1"/>
  <c r="AD26" i="1" s="1"/>
  <c r="AB26" i="1"/>
  <c r="AC21" i="1"/>
  <c r="AD21" i="1" s="1"/>
  <c r="V21" i="1"/>
  <c r="Z21" i="1" s="1"/>
  <c r="AB21" i="1"/>
  <c r="AB19" i="1"/>
  <c r="V19" i="1"/>
  <c r="Z19" i="1" s="1"/>
  <c r="AC19" i="1"/>
  <c r="Q26" i="1"/>
  <c r="O26" i="1" s="1"/>
  <c r="R26" i="1" s="1"/>
  <c r="L26" i="1" s="1"/>
  <c r="M26" i="1" s="1"/>
  <c r="V23" i="1"/>
  <c r="Z23" i="1" s="1"/>
  <c r="AC23" i="1"/>
  <c r="AD23" i="1" s="1"/>
  <c r="AB23" i="1"/>
  <c r="V17" i="1"/>
  <c r="Z17" i="1" s="1"/>
  <c r="AC17" i="1"/>
  <c r="AD17" i="1" s="1"/>
  <c r="AB17" i="1"/>
  <c r="Q17" i="1"/>
  <c r="O17" i="1" s="1"/>
  <c r="R17" i="1" s="1"/>
  <c r="L17" i="1" s="1"/>
  <c r="M17" i="1" s="1"/>
  <c r="Q19" i="1"/>
  <c r="O19" i="1" s="1"/>
  <c r="R19" i="1" s="1"/>
  <c r="L19" i="1" s="1"/>
  <c r="M19" i="1" s="1"/>
  <c r="Q21" i="1"/>
  <c r="O21" i="1" s="1"/>
  <c r="R21" i="1" s="1"/>
  <c r="L21" i="1" s="1"/>
  <c r="M21" i="1" s="1"/>
  <c r="V25" i="1"/>
  <c r="Z25" i="1" s="1"/>
  <c r="AC25" i="1"/>
  <c r="AB25" i="1"/>
  <c r="AC20" i="1"/>
  <c r="AD20" i="1" s="1"/>
  <c r="V20" i="1"/>
  <c r="Z20" i="1" s="1"/>
  <c r="AB20" i="1"/>
  <c r="AD24" i="1"/>
  <c r="V18" i="1"/>
  <c r="Z18" i="1" s="1"/>
  <c r="AC18" i="1"/>
  <c r="AD18" i="1" s="1"/>
  <c r="AB18" i="1"/>
  <c r="V22" i="1"/>
  <c r="Z22" i="1" s="1"/>
  <c r="AC22" i="1"/>
  <c r="AD22" i="1" s="1"/>
  <c r="AB22" i="1"/>
  <c r="AD25" i="1" l="1"/>
  <c r="AD19" i="1"/>
</calcChain>
</file>

<file path=xl/sharedStrings.xml><?xml version="1.0" encoding="utf-8"?>
<sst xmlns="http://schemas.openxmlformats.org/spreadsheetml/2006/main" count="642" uniqueCount="339">
  <si>
    <t>File opened</t>
  </si>
  <si>
    <t>2020-10-29 11:32:55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</si>
  <si>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</si>
  <si>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</si>
  <si>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</si>
  <si>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</si>
  <si>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</si>
  <si>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</si>
  <si>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</si>
  <si>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</si>
  <si>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</si>
  <si>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</si>
  <si>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</si>
  <si>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{"tbzero": "0.134552", "h2oaspanconc1": "12.28", "flowmeterzero": "1.00299", "h2obspan2": "0", "h2obspanconc1": "12.28", "co2azero": "0.965182", "h2oaspan2a": "0.0696095", "h2oaspan1": "1.00771", "co2aspanconc1": "2500", "h2obzero": "1.1444", "co2aspan2": "-0.0279682", "ssa_ref": "35809.5", "h2oazero": "1.13424", "flowazero": "0.29042", "h2oaspanconc2": "0", "co2bspanconc2": "299.2", "co2aspan2a": "0.308883", "h2obspan2a": "0.0708892", "flowbzero": "0.29097", "chamberpressurezero": "2.68126", "tazero": "0.0863571", "co2bspan1": "1.00108", "h2obspan2b": "0.0705964", "co2aspanconc2": "299.2", "h2oaspan2b": "0.070146", "h2obspanconc2": "0", "co2aspan1": "1.00054", "co2bspan2a": "0.310949", "ssb_ref": "37377.7", "oxygen": "21", "co2bspan2": "-0.0301809", "h2oaspan2": "0", "co2bspan2b": "0.308367", "h2obspan1": "0.99587", "co2aspan2b": "0.306383", "co2bzero": "0.964262", "co2bspanconc1": "2500"}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</si>
  <si>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</si>
  <si>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</si>
  <si>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</si>
  <si>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</si>
  <si>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</si>
  <si>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</si>
  <si>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</si>
  <si>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</si>
  <si>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</si>
  <si>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11:32:55</t>
  </si>
  <si>
    <t>Stability Definition:	ΔH2O (Meas2): Slp&lt;0.2 Per=15	ΔCO2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</si>
  <si>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</si>
  <si>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</si>
  <si>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</si>
  <si>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</si>
  <si>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</si>
  <si>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</si>
  <si>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</si>
  <si>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</si>
  <si>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</si>
  <si>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</si>
  <si>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</si>
  <si>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</si>
  <si>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</si>
  <si>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</si>
  <si>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</si>
  <si>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</si>
  <si>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</si>
  <si>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</si>
  <si>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</si>
  <si>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</si>
  <si>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</si>
  <si>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</si>
  <si>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</si>
  <si>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</si>
  <si>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</si>
  <si>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</si>
  <si>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</si>
  <si>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</si>
  <si>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</si>
  <si>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</si>
  <si>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</si>
  <si>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</si>
  <si>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</si>
  <si>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</si>
  <si>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</si>
  <si>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</si>
  <si>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</si>
  <si>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</si>
  <si>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</si>
  <si>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</si>
  <si>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</si>
  <si>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</si>
  <si>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</si>
  <si>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</si>
  <si>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</si>
  <si>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</si>
  <si>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</si>
  <si>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</si>
  <si>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</si>
  <si>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</si>
  <si>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</si>
  <si>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2.85454 69.0248 373.459 629.904 890.428 1109.48 1318.03 1491.06</t>
  </si>
  <si>
    <t>Fs_true</t>
  </si>
  <si>
    <t>-0.136362 100.068 404.054 601.201 800.925 1001.11 1201.72 1400.81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</si>
  <si>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</si>
  <si>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</si>
  <si>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</si>
  <si>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</si>
  <si>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</si>
  <si>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</si>
  <si>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</si>
  <si>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</si>
  <si>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</si>
  <si>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</si>
  <si>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</si>
  <si>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</si>
  <si>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</si>
  <si>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</si>
  <si>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</si>
  <si>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</si>
  <si>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</si>
  <si>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</si>
  <si>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</si>
  <si>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</si>
  <si>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</si>
  <si>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</si>
  <si>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</si>
  <si>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</si>
  <si>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</si>
  <si>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</si>
  <si>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</si>
  <si>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</si>
  <si>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</si>
  <si>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</si>
  <si>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</si>
  <si>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</si>
  <si>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</si>
  <si>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</si>
  <si>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</si>
  <si>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</si>
  <si>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</si>
  <si>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</si>
  <si>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</si>
  <si>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</si>
  <si>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</si>
  <si>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</si>
  <si>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</si>
  <si>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</si>
  <si>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</si>
  <si>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</si>
  <si>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</si>
  <si>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</si>
  <si>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</si>
  <si>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</si>
  <si>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</si>
  <si>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</si>
  <si>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</si>
  <si>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</si>
  <si>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</si>
  <si>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</si>
  <si>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</si>
  <si>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</si>
  <si>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</si>
  <si>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</si>
  <si>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</si>
  <si>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</si>
  <si>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</si>
  <si>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</si>
  <si>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</si>
  <si>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</si>
  <si>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</si>
  <si>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</si>
  <si>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</si>
  <si>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</si>
  <si>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</si>
  <si>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</si>
  <si>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</si>
  <si>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</si>
  <si>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</si>
  <si>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</si>
  <si>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</si>
  <si>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</si>
  <si>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</si>
  <si>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</si>
  <si>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</si>
  <si>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</si>
  <si>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</si>
  <si>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</si>
  <si>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</si>
  <si>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</si>
  <si>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</si>
  <si>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</si>
  <si>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</si>
  <si>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</si>
  <si>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</si>
  <si>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</si>
  <si>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</si>
  <si>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</si>
  <si>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</si>
  <si>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</si>
  <si>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</si>
  <si>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</si>
  <si>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</si>
  <si>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</si>
  <si>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</si>
  <si>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</si>
  <si>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</si>
  <si>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</si>
  <si>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</si>
  <si>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</si>
  <si>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</si>
  <si>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</si>
  <si>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</si>
  <si>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</si>
  <si>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</si>
  <si>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</si>
  <si>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</si>
  <si>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</si>
  <si>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</si>
  <si>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</si>
  <si>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</si>
  <si>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</si>
  <si>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</si>
  <si>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</si>
  <si>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</si>
  <si>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</si>
  <si>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</si>
  <si>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</si>
  <si>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</si>
  <si>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</si>
  <si>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</si>
  <si>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</si>
  <si>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</si>
  <si>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</si>
  <si>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</si>
  <si>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</si>
  <si>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</si>
  <si>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</si>
  <si>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</si>
  <si>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</si>
  <si>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</si>
  <si>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</si>
  <si>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</si>
  <si>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</si>
  <si>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</si>
  <si>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</si>
  <si>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</si>
  <si>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</si>
  <si>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</si>
  <si>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</si>
  <si>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</si>
  <si>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</si>
  <si>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</si>
  <si>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</si>
  <si>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</si>
  <si>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</si>
  <si>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</si>
  <si>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</si>
  <si>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</si>
  <si>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</si>
  <si>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</si>
  <si>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</si>
  <si>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</si>
  <si>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</si>
  <si>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</si>
  <si>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</si>
  <si>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</si>
  <si>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</si>
  <si>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</si>
  <si>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</si>
  <si>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</si>
  <si>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</si>
  <si>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</si>
  <si>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</si>
  <si>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</si>
  <si>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</si>
  <si>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</si>
  <si>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</si>
  <si>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</si>
  <si>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</si>
  <si>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</si>
  <si>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</si>
  <si>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</si>
  <si>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</si>
  <si>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</si>
  <si>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</si>
  <si>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</si>
  <si>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</si>
  <si>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</si>
  <si>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</si>
  <si>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</si>
  <si>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</si>
  <si>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</si>
  <si>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</si>
  <si>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</si>
  <si>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</si>
  <si>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</si>
  <si>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</si>
  <si>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</si>
  <si>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</si>
  <si>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</si>
  <si>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</si>
  <si>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</si>
  <si>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</si>
  <si>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</si>
  <si>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</si>
  <si>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</si>
  <si>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11:36:29</t>
  </si>
  <si>
    <t>11:36:29</t>
  </si>
  <si>
    <t>NY1</t>
  </si>
  <si>
    <t>_7</t>
  </si>
  <si>
    <t>RECT-4143-20200907-06_33_50</t>
  </si>
  <si>
    <t>RECT-4930-20201029-11_36_36</t>
  </si>
  <si>
    <t>DARK-4931-20201029-11_36_38</t>
  </si>
  <si>
    <t>0: Broadleaf</t>
  </si>
  <si>
    <t>11:35:46</t>
  </si>
  <si>
    <t>1/3</t>
  </si>
  <si>
    <t>20201029 11:39:42</t>
  </si>
  <si>
    <t>11:39:42</t>
  </si>
  <si>
    <t>RECT-4932-20201029-11_39_48</t>
  </si>
  <si>
    <t>DARK-4933-20201029-11_39_50</t>
  </si>
  <si>
    <t>20201029 11:53:26</t>
  </si>
  <si>
    <t>11:53:26</t>
  </si>
  <si>
    <t>9031</t>
  </si>
  <si>
    <t>_3</t>
  </si>
  <si>
    <t>RECT-4934-20201029-11_53_33</t>
  </si>
  <si>
    <t>DARK-4935-20201029-11_53_35</t>
  </si>
  <si>
    <t>11:50:48</t>
  </si>
  <si>
    <t>0/3</t>
  </si>
  <si>
    <t>20201029 11:58:00</t>
  </si>
  <si>
    <t>11:58:00</t>
  </si>
  <si>
    <t>RECT-4936-20201029-11_58_07</t>
  </si>
  <si>
    <t>DARK-4937-20201029-11_58_08</t>
  </si>
  <si>
    <t>20201029 12:00:00</t>
  </si>
  <si>
    <t>12:00:00</t>
  </si>
  <si>
    <t>Haines2</t>
  </si>
  <si>
    <t>RECT-4938-20201029-12_00_07</t>
  </si>
  <si>
    <t>DARK-4939-20201029-12_00_09</t>
  </si>
  <si>
    <t>20201029 12:01:37</t>
  </si>
  <si>
    <t>12:01:37</t>
  </si>
  <si>
    <t>RECT-4940-20201029-12_01_44</t>
  </si>
  <si>
    <t>DARK-4941-20201029-12_01_46</t>
  </si>
  <si>
    <t>20201029 12:03:16</t>
  </si>
  <si>
    <t>12:03:16</t>
  </si>
  <si>
    <t>9035</t>
  </si>
  <si>
    <t>_6</t>
  </si>
  <si>
    <t>RECT-4942-20201029-12_03_22</t>
  </si>
  <si>
    <t>DARK-4943-20201029-12_03_24</t>
  </si>
  <si>
    <t>20201029 12:05:18</t>
  </si>
  <si>
    <t>12:05:18</t>
  </si>
  <si>
    <t>RECT-4944-20201029-12_05_25</t>
  </si>
  <si>
    <t>DARK-4945-20201029-12_05_27</t>
  </si>
  <si>
    <t>2/3</t>
  </si>
  <si>
    <t>20201029 12:07:56</t>
  </si>
  <si>
    <t>12:07:56</t>
  </si>
  <si>
    <t>T48</t>
  </si>
  <si>
    <t>_5</t>
  </si>
  <si>
    <t>RECT-4946-20201029-12_08_03</t>
  </si>
  <si>
    <t>DARK-4947-20201029-12_08_05</t>
  </si>
  <si>
    <t>20201029 12:10:48</t>
  </si>
  <si>
    <t>12:10:48</t>
  </si>
  <si>
    <t>RECT-4948-20201029-12_10_54</t>
  </si>
  <si>
    <t>DARK-4949-20201029-12_10_56</t>
  </si>
  <si>
    <t>3/3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</si>
</sst>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6"/>
  <sheetViews>
    <sheetView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1603996589.5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1603996581.75</v>
      </c>
      <c r="I17">
        <f t="shared" ref="I17:I26" si="0">BW17*AG17*(BS17-BT17)/(100*BL17*(1000-AG17*BS17))</f>
        <v>2.2375227950935167E-3</v>
      </c>
      <c r="J17">
        <f t="shared" ref="J17:J26" si="1">BW17*AG17*(BR17-BQ17*(1000-AG17*BT17)/(1000-AG17*BS17))/(100*BL17)</f>
        <v>10.297067211065453</v>
      </c>
      <c r="K17">
        <f t="shared" ref="K17:K26" si="2">BQ17 - IF(AG17&gt;1, J17*BL17*100/(AI17*CE17), 0)</f>
        <v>386.4855</v>
      </c>
      <c r="L17">
        <f t="shared" ref="L17:L26" si="3">((R17-I17/2)*K17-J17)/(R17+I17/2)</f>
        <v>205.02017084475648</v>
      </c>
      <c r="M17">
        <f t="shared" ref="M17:M26" si="4">L17*(BX17+BY17)/1000</f>
        <v>20.899809984504483</v>
      </c>
      <c r="N17">
        <f t="shared" ref="N17:N26" si="5">(BQ17 - IF(AG17&gt;1, J17*BL17*100/(AI17*CE17), 0))*(BX17+BY17)/1000</f>
        <v>39.398433229687235</v>
      </c>
      <c r="O17">
        <f t="shared" ref="O17:O26" si="6">2/((1/Q17-1/P17)+SIGN(Q17)*SQRT((1/Q17-1/P17)*(1/Q17-1/P17) + 4*BM17/((BM17+1)*(BM17+1))*(2*1/Q17*1/P17-1/P17*1/P17)))</f>
        <v>9.8146290226317781E-2</v>
      </c>
      <c r="P17">
        <f t="shared" ref="P17:P26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2.9619645914625012</v>
      </c>
      <c r="Q17">
        <f t="shared" ref="Q17:Q26" si="8">I17*(1000-(1000*0.61365*EXP(17.502*U17/(240.97+U17))/(BX17+BY17)+BS17)/2)/(1000*0.61365*EXP(17.502*U17/(240.97+U17))/(BX17+BY17)-BS17)</f>
        <v>9.6374737942033495E-2</v>
      </c>
      <c r="R17">
        <f t="shared" ref="R17:R26" si="9">1/((BM17+1)/(O17/1.6)+1/(P17/1.37)) + BM17/((BM17+1)/(O17/1.6) + BM17/(P17/1.37))</f>
        <v>6.0390714705955181E-2</v>
      </c>
      <c r="S17">
        <f t="shared" ref="S17:S26" si="10">(BI17*BK17)</f>
        <v>231.29289275691156</v>
      </c>
      <c r="T17">
        <f t="shared" ref="T17:T26" si="11">(BZ17+(S17+2*0.95*0.0000000567*(((BZ17+$B$7)+273)^4-(BZ17+273)^4)-44100*I17)/(1.84*29.3*P17+8*0.95*0.0000000567*(BZ17+273)^3))</f>
        <v>33.702780669314414</v>
      </c>
      <c r="U17">
        <f t="shared" ref="U17:U26" si="12">($C$7*CA17+$D$7*CB17+$E$7*T17)</f>
        <v>33.098376666666702</v>
      </c>
      <c r="V17">
        <f t="shared" ref="V17:V26" si="13">0.61365*EXP(17.502*U17/(240.97+U17))</f>
        <v>5.0801002665838677</v>
      </c>
      <c r="W17">
        <f t="shared" ref="W17:W26" si="14">(X17/Y17*100)</f>
        <v>55.732373658944866</v>
      </c>
      <c r="X17">
        <f t="shared" ref="X17:X26" si="15">BS17*(BX17+BY17)/1000</f>
        <v>2.8048958305083747</v>
      </c>
      <c r="Y17">
        <f t="shared" ref="Y17:Y26" si="16">0.61365*EXP(17.502*BZ17/(240.97+BZ17))</f>
        <v>5.0327944897394437</v>
      </c>
      <c r="Z17">
        <f t="shared" ref="Z17:Z26" si="17">(V17-BS17*(BX17+BY17)/1000)</f>
        <v>2.2752044360754931</v>
      </c>
      <c r="AA17">
        <f t="shared" ref="AA17:AA26" si="18">(-I17*44100)</f>
        <v>-98.674755263624078</v>
      </c>
      <c r="AB17">
        <f t="shared" ref="AB17:AB26" si="19">2*29.3*P17*0.92*(BZ17-U17)</f>
        <v>-26.591350930140749</v>
      </c>
      <c r="AC17">
        <f t="shared" ref="AC17:AC26" si="20">2*0.95*0.0000000567*(((BZ17+$B$7)+273)^4-(U17+273)^4)</f>
        <v>-2.0563659938861361</v>
      </c>
      <c r="AD17">
        <f t="shared" ref="AD17:AD26" si="21">S17+AC17+AA17+AB17</f>
        <v>103.9704205692606</v>
      </c>
      <c r="AE17">
        <v>41</v>
      </c>
      <c r="AF17">
        <v>8</v>
      </c>
      <c r="AG17">
        <f t="shared" ref="AG17:AG26" si="22">IF(AE17*$H$13&gt;=AI17,1,(AI17/(AI17-AE17*$H$13)))</f>
        <v>1</v>
      </c>
      <c r="AH17">
        <f t="shared" ref="AH17:AH26" si="23">(AG17-1)*100</f>
        <v>0</v>
      </c>
      <c r="AI17">
        <f t="shared" ref="AI17:AI26" si="24">MAX(0,($B$13+$C$13*CE17)/(1+$D$13*CE17)*BX17/(BZ17+273)*$E$13)</f>
        <v>52815.728974719088</v>
      </c>
      <c r="AJ17" t="s">
        <v>286</v>
      </c>
      <c r="AK17">
        <v>715.47692307692296</v>
      </c>
      <c r="AL17">
        <v>3262.08</v>
      </c>
      <c r="AM17">
        <f t="shared" ref="AM17:AM26" si="25">AL17-AK17</f>
        <v>2546.603076923077</v>
      </c>
      <c r="AN17">
        <f t="shared" ref="AN17:AN26" si="26">AM17/AL17</f>
        <v>0.78066849277855754</v>
      </c>
      <c r="AO17">
        <v>-0.57774747981622299</v>
      </c>
      <c r="AP17" t="s">
        <v>287</v>
      </c>
      <c r="AQ17">
        <v>834.17750000000001</v>
      </c>
      <c r="AR17">
        <v>1014.61</v>
      </c>
      <c r="AS17">
        <f t="shared" ref="AS17:AS26" si="27">1-AQ17/AR17</f>
        <v>0.17783434028838663</v>
      </c>
      <c r="AT17">
        <v>0.5</v>
      </c>
      <c r="AU17">
        <f t="shared" ref="AU17:AU26" si="28">BI17</f>
        <v>1180.1943287544477</v>
      </c>
      <c r="AV17">
        <f t="shared" ref="AV17:AV26" si="29">J17</f>
        <v>10.297067211065453</v>
      </c>
      <c r="AW17">
        <f t="shared" ref="AW17:AW26" si="30">AS17*AT17*AU17</f>
        <v>104.93953993307125</v>
      </c>
      <c r="AX17">
        <f t="shared" ref="AX17:AX26" si="31">BC17/AR17</f>
        <v>0.356698632972275</v>
      </c>
      <c r="AY17">
        <f t="shared" ref="AY17:AY26" si="32">(AV17-AO17)/AU17</f>
        <v>9.2144271718020594E-3</v>
      </c>
      <c r="AZ17">
        <f t="shared" ref="AZ17:AZ26" si="33">(AL17-AR17)/AR17</f>
        <v>2.2151072826011964</v>
      </c>
      <c r="BA17" t="s">
        <v>288</v>
      </c>
      <c r="BB17">
        <v>652.70000000000005</v>
      </c>
      <c r="BC17">
        <f t="shared" ref="BC17:BC26" si="34">AR17-BB17</f>
        <v>361.90999999999997</v>
      </c>
      <c r="BD17">
        <f t="shared" ref="BD17:BD26" si="35">(AR17-AQ17)/(AR17-BB17)</f>
        <v>0.49855627089607918</v>
      </c>
      <c r="BE17">
        <f t="shared" ref="BE17:BE26" si="36">(AL17-AR17)/(AL17-BB17)</f>
        <v>0.86130421786018119</v>
      </c>
      <c r="BF17">
        <f t="shared" ref="BF17:BF26" si="37">(AR17-AQ17)/(AR17-AK17)</f>
        <v>0.60318471583267519</v>
      </c>
      <c r="BG17">
        <f t="shared" ref="BG17:BG26" si="38">(AL17-AR17)/(AL17-AK17)</f>
        <v>0.88253643465926246</v>
      </c>
      <c r="BH17">
        <f t="shared" ref="BH17:BH26" si="39">$B$11*CF17+$C$11*CG17+$F$11*CH17*(1-CK17)</f>
        <v>1400.011</v>
      </c>
      <c r="BI17">
        <f t="shared" ref="BI17:BI26" si="40">BH17*BJ17</f>
        <v>1180.1943287544477</v>
      </c>
      <c r="BJ17">
        <f t="shared" ref="BJ17:BJ26" si="41">($B$11*$D$9+$C$11*$D$9+$F$11*((CU17+CM17)/MAX(CU17+CM17+CV17, 0.1)*$I$9+CV17/MAX(CU17+CM17+CV17, 0.1)*$J$9))/($B$11+$C$11+$F$11)</f>
        <v>0.8429893256227613</v>
      </c>
      <c r="BK17">
        <f t="shared" ref="BK17:BK26" si="42">($B$11*$K$9+$C$11*$K$9+$F$11*((CU17+CM17)/MAX(CU17+CM17+CV17, 0.1)*$P$9+CV17/MAX(CU17+CM17+CV17, 0.1)*$Q$9))/($B$11+$C$11+$F$11)</f>
        <v>0.19597865124552261</v>
      </c>
      <c r="BL17">
        <v>6</v>
      </c>
      <c r="BM17">
        <v>0.5</v>
      </c>
      <c r="BN17" t="s">
        <v>289</v>
      </c>
      <c r="BO17">
        <v>2</v>
      </c>
      <c r="BP17">
        <v>1603996581.75</v>
      </c>
      <c r="BQ17">
        <v>386.4855</v>
      </c>
      <c r="BR17">
        <v>399.87923333333299</v>
      </c>
      <c r="BS17">
        <v>27.515093333333301</v>
      </c>
      <c r="BT17">
        <v>24.904036666666698</v>
      </c>
      <c r="BU17">
        <v>384.374666666667</v>
      </c>
      <c r="BV17">
        <v>27.125053333333302</v>
      </c>
      <c r="BW17">
        <v>500.01760000000002</v>
      </c>
      <c r="BX17">
        <v>101.84010000000001</v>
      </c>
      <c r="BY17">
        <v>0.10016226</v>
      </c>
      <c r="BZ17">
        <v>32.931853333333301</v>
      </c>
      <c r="CA17">
        <v>33.098376666666702</v>
      </c>
      <c r="CB17">
        <v>999.9</v>
      </c>
      <c r="CC17">
        <v>0</v>
      </c>
      <c r="CD17">
        <v>0</v>
      </c>
      <c r="CE17">
        <v>10001.913333333299</v>
      </c>
      <c r="CF17">
        <v>0</v>
      </c>
      <c r="CG17">
        <v>340.60556666666702</v>
      </c>
      <c r="CH17">
        <v>1400.011</v>
      </c>
      <c r="CI17">
        <v>0.90000020000000003</v>
      </c>
      <c r="CJ17">
        <v>9.9999959999999999E-2</v>
      </c>
      <c r="CK17">
        <v>0</v>
      </c>
      <c r="CL17">
        <v>834.22716666666702</v>
      </c>
      <c r="CM17">
        <v>4.9997499999999997</v>
      </c>
      <c r="CN17">
        <v>11464.006666666701</v>
      </c>
      <c r="CO17">
        <v>12178.15</v>
      </c>
      <c r="CP17">
        <v>46.001833333333302</v>
      </c>
      <c r="CQ17">
        <v>47.7603333333333</v>
      </c>
      <c r="CR17">
        <v>46.8288333333333</v>
      </c>
      <c r="CS17">
        <v>47.393500000000003</v>
      </c>
      <c r="CT17">
        <v>47.672633333333302</v>
      </c>
      <c r="CU17">
        <v>1255.50866666667</v>
      </c>
      <c r="CV17">
        <v>139.50299999999999</v>
      </c>
      <c r="CW17">
        <v>0</v>
      </c>
      <c r="CX17">
        <v>1603996595.2</v>
      </c>
      <c r="CY17">
        <v>0</v>
      </c>
      <c r="CZ17">
        <v>834.17750000000001</v>
      </c>
      <c r="DA17">
        <v>-27.681880365723501</v>
      </c>
      <c r="DB17">
        <v>-371.35042773264399</v>
      </c>
      <c r="DC17">
        <v>11462.8</v>
      </c>
      <c r="DD17">
        <v>15</v>
      </c>
      <c r="DE17">
        <v>1603996546.5</v>
      </c>
      <c r="DF17" t="s">
        <v>290</v>
      </c>
      <c r="DG17">
        <v>1603996539.5</v>
      </c>
      <c r="DH17">
        <v>1603996546.5</v>
      </c>
      <c r="DI17">
        <v>1</v>
      </c>
      <c r="DJ17">
        <v>0.09</v>
      </c>
      <c r="DK17">
        <v>0.223</v>
      </c>
      <c r="DL17">
        <v>2.1110000000000002</v>
      </c>
      <c r="DM17">
        <v>0.39</v>
      </c>
      <c r="DN17">
        <v>400</v>
      </c>
      <c r="DO17">
        <v>25</v>
      </c>
      <c r="DP17">
        <v>0.11</v>
      </c>
      <c r="DQ17">
        <v>0.03</v>
      </c>
      <c r="DR17">
        <v>10.308043361057299</v>
      </c>
      <c r="DS17">
        <v>-1.2749417951448101</v>
      </c>
      <c r="DT17">
        <v>0.102709520360065</v>
      </c>
      <c r="DU17">
        <v>0</v>
      </c>
      <c r="DV17">
        <v>-13.4029387096774</v>
      </c>
      <c r="DW17">
        <v>1.5355451612903399</v>
      </c>
      <c r="DX17">
        <v>0.12602675260645499</v>
      </c>
      <c r="DY17">
        <v>0</v>
      </c>
      <c r="DZ17">
        <v>2.6117296774193499</v>
      </c>
      <c r="EA17">
        <v>-0.15284177419355499</v>
      </c>
      <c r="EB17">
        <v>1.1568143544114199E-2</v>
      </c>
      <c r="EC17">
        <v>1</v>
      </c>
      <c r="ED17">
        <v>1</v>
      </c>
      <c r="EE17">
        <v>3</v>
      </c>
      <c r="EF17" t="s">
        <v>291</v>
      </c>
      <c r="EG17">
        <v>100</v>
      </c>
      <c r="EH17">
        <v>100</v>
      </c>
      <c r="EI17">
        <v>2.1110000000000002</v>
      </c>
      <c r="EJ17">
        <v>0.3901</v>
      </c>
      <c r="EK17">
        <v>2.1106999999999498</v>
      </c>
      <c r="EL17">
        <v>0</v>
      </c>
      <c r="EM17">
        <v>0</v>
      </c>
      <c r="EN17">
        <v>0</v>
      </c>
      <c r="EO17">
        <v>0.39003000000000299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0.8</v>
      </c>
      <c r="EX17">
        <v>0.7</v>
      </c>
      <c r="EY17">
        <v>2</v>
      </c>
      <c r="EZ17">
        <v>445.43299999999999</v>
      </c>
      <c r="FA17">
        <v>554.99099999999999</v>
      </c>
      <c r="FB17">
        <v>31.468699999999998</v>
      </c>
      <c r="FC17">
        <v>30.335599999999999</v>
      </c>
      <c r="FD17">
        <v>30.0016</v>
      </c>
      <c r="FE17">
        <v>30.173500000000001</v>
      </c>
      <c r="FF17">
        <v>30.1404</v>
      </c>
      <c r="FG17">
        <v>21.879200000000001</v>
      </c>
      <c r="FH17">
        <v>0</v>
      </c>
      <c r="FI17">
        <v>100</v>
      </c>
      <c r="FJ17">
        <v>-999.9</v>
      </c>
      <c r="FK17">
        <v>400</v>
      </c>
      <c r="FL17">
        <v>37.5304</v>
      </c>
      <c r="FM17">
        <v>101.71</v>
      </c>
      <c r="FN17">
        <v>101.092</v>
      </c>
    </row>
    <row r="18" spans="1:170" x14ac:dyDescent="0.25">
      <c r="A18">
        <v>2</v>
      </c>
      <c r="B18">
        <v>1603996782</v>
      </c>
      <c r="C18">
        <v>192.5</v>
      </c>
      <c r="D18" t="s">
        <v>292</v>
      </c>
      <c r="E18" t="s">
        <v>293</v>
      </c>
      <c r="F18" t="s">
        <v>284</v>
      </c>
      <c r="G18" t="s">
        <v>285</v>
      </c>
      <c r="H18">
        <v>1603996774</v>
      </c>
      <c r="I18">
        <f t="shared" si="0"/>
        <v>1.0973156675025174E-3</v>
      </c>
      <c r="J18">
        <f t="shared" si="1"/>
        <v>5.1010080959770452</v>
      </c>
      <c r="K18">
        <f t="shared" si="2"/>
        <v>393.12200000000001</v>
      </c>
      <c r="L18">
        <f t="shared" si="3"/>
        <v>185.53489959007183</v>
      </c>
      <c r="M18">
        <f t="shared" si="4"/>
        <v>18.913532109587454</v>
      </c>
      <c r="N18">
        <f t="shared" si="5"/>
        <v>40.075077984859682</v>
      </c>
      <c r="O18">
        <f t="shared" si="6"/>
        <v>4.2045528523124633E-2</v>
      </c>
      <c r="P18">
        <f t="shared" si="7"/>
        <v>2.961429443226808</v>
      </c>
      <c r="Q18">
        <f t="shared" si="8"/>
        <v>4.1716689501809366E-2</v>
      </c>
      <c r="R18">
        <f t="shared" si="9"/>
        <v>2.6102261297986734E-2</v>
      </c>
      <c r="S18">
        <f t="shared" si="10"/>
        <v>231.29216774910552</v>
      </c>
      <c r="T18">
        <f t="shared" si="11"/>
        <v>34.689615698503594</v>
      </c>
      <c r="U18">
        <f t="shared" si="12"/>
        <v>33.807458064516098</v>
      </c>
      <c r="V18">
        <f t="shared" si="13"/>
        <v>5.2858932637132412</v>
      </c>
      <c r="W18">
        <f t="shared" si="14"/>
        <v>51.781525109466273</v>
      </c>
      <c r="X18">
        <f t="shared" si="15"/>
        <v>2.7096058125576485</v>
      </c>
      <c r="Y18">
        <f t="shared" si="16"/>
        <v>5.2327655603606402</v>
      </c>
      <c r="Z18">
        <f t="shared" si="17"/>
        <v>2.5762874511555927</v>
      </c>
      <c r="AA18">
        <f t="shared" si="18"/>
        <v>-48.391620936861017</v>
      </c>
      <c r="AB18">
        <f t="shared" si="19"/>
        <v>-28.854064924595086</v>
      </c>
      <c r="AC18">
        <f t="shared" si="20"/>
        <v>-2.2471435040221737</v>
      </c>
      <c r="AD18">
        <f t="shared" si="21"/>
        <v>151.79933838362723</v>
      </c>
      <c r="AE18">
        <v>8</v>
      </c>
      <c r="AF18">
        <v>2</v>
      </c>
      <c r="AG18">
        <f t="shared" si="22"/>
        <v>1</v>
      </c>
      <c r="AH18">
        <f t="shared" si="23"/>
        <v>0</v>
      </c>
      <c r="AI18">
        <f t="shared" si="24"/>
        <v>52680.715022026452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294</v>
      </c>
      <c r="AQ18">
        <v>869.41152</v>
      </c>
      <c r="AR18">
        <v>1014.41</v>
      </c>
      <c r="AS18">
        <f t="shared" si="27"/>
        <v>0.14293873285949465</v>
      </c>
      <c r="AT18">
        <v>0.5</v>
      </c>
      <c r="AU18">
        <f t="shared" si="28"/>
        <v>1180.1927010803656</v>
      </c>
      <c r="AV18">
        <f t="shared" si="29"/>
        <v>5.1010080959770452</v>
      </c>
      <c r="AW18">
        <f t="shared" si="30"/>
        <v>84.34762461122591</v>
      </c>
      <c r="AX18">
        <f t="shared" si="31"/>
        <v>0.31714987036799708</v>
      </c>
      <c r="AY18">
        <f t="shared" si="32"/>
        <v>4.8117189426733894E-3</v>
      </c>
      <c r="AZ18">
        <f t="shared" si="33"/>
        <v>2.215741169743989</v>
      </c>
      <c r="BA18" t="s">
        <v>295</v>
      </c>
      <c r="BB18">
        <v>692.69</v>
      </c>
      <c r="BC18">
        <f t="shared" si="34"/>
        <v>321.71999999999991</v>
      </c>
      <c r="BD18">
        <f t="shared" si="35"/>
        <v>0.45069774959592196</v>
      </c>
      <c r="BE18">
        <f t="shared" si="36"/>
        <v>0.87478740090060292</v>
      </c>
      <c r="BF18">
        <f t="shared" si="37"/>
        <v>0.48505331525193424</v>
      </c>
      <c r="BG18">
        <f t="shared" si="38"/>
        <v>0.8826149706517038</v>
      </c>
      <c r="BH18">
        <f t="shared" si="39"/>
        <v>1400.0093548387099</v>
      </c>
      <c r="BI18">
        <f t="shared" si="40"/>
        <v>1180.1927010803656</v>
      </c>
      <c r="BJ18">
        <f t="shared" si="41"/>
        <v>0.84298915360914251</v>
      </c>
      <c r="BK18">
        <f t="shared" si="42"/>
        <v>0.19597830721828502</v>
      </c>
      <c r="BL18">
        <v>6</v>
      </c>
      <c r="BM18">
        <v>0.5</v>
      </c>
      <c r="BN18" t="s">
        <v>289</v>
      </c>
      <c r="BO18">
        <v>2</v>
      </c>
      <c r="BP18">
        <v>1603996774</v>
      </c>
      <c r="BQ18">
        <v>393.12200000000001</v>
      </c>
      <c r="BR18">
        <v>399.76074193548402</v>
      </c>
      <c r="BS18">
        <v>26.580251612903201</v>
      </c>
      <c r="BT18">
        <v>25.298496774193499</v>
      </c>
      <c r="BU18">
        <v>391.011387096774</v>
      </c>
      <c r="BV18">
        <v>26.1902193548387</v>
      </c>
      <c r="BW18">
        <v>500.00922580645198</v>
      </c>
      <c r="BX18">
        <v>101.840419354839</v>
      </c>
      <c r="BY18">
        <v>0.100143587096774</v>
      </c>
      <c r="BZ18">
        <v>33.6267322580645</v>
      </c>
      <c r="CA18">
        <v>33.807458064516098</v>
      </c>
      <c r="CB18">
        <v>999.9</v>
      </c>
      <c r="CC18">
        <v>0</v>
      </c>
      <c r="CD18">
        <v>0</v>
      </c>
      <c r="CE18">
        <v>9998.8483870967702</v>
      </c>
      <c r="CF18">
        <v>0</v>
      </c>
      <c r="CG18">
        <v>459.03890322580702</v>
      </c>
      <c r="CH18">
        <v>1400.0093548387099</v>
      </c>
      <c r="CI18">
        <v>0.90000380645161304</v>
      </c>
      <c r="CJ18">
        <v>9.9996503225806402E-2</v>
      </c>
      <c r="CK18">
        <v>0</v>
      </c>
      <c r="CL18">
        <v>869.92338709677404</v>
      </c>
      <c r="CM18">
        <v>4.9997499999999997</v>
      </c>
      <c r="CN18">
        <v>12006.0451612903</v>
      </c>
      <c r="CO18">
        <v>12178.1419354839</v>
      </c>
      <c r="CP18">
        <v>47.041967741935501</v>
      </c>
      <c r="CQ18">
        <v>48.906999999999996</v>
      </c>
      <c r="CR18">
        <v>47.895000000000003</v>
      </c>
      <c r="CS18">
        <v>48.576258064516097</v>
      </c>
      <c r="CT18">
        <v>48.715451612903202</v>
      </c>
      <c r="CU18">
        <v>1255.51548387097</v>
      </c>
      <c r="CV18">
        <v>139.494838709677</v>
      </c>
      <c r="CW18">
        <v>0</v>
      </c>
      <c r="CX18">
        <v>191.39999985694899</v>
      </c>
      <c r="CY18">
        <v>0</v>
      </c>
      <c r="CZ18">
        <v>869.41152</v>
      </c>
      <c r="DA18">
        <v>-47.266000082963302</v>
      </c>
      <c r="DB18">
        <v>-621.19230868443901</v>
      </c>
      <c r="DC18">
        <v>11999.136</v>
      </c>
      <c r="DD18">
        <v>15</v>
      </c>
      <c r="DE18">
        <v>1603996546.5</v>
      </c>
      <c r="DF18" t="s">
        <v>290</v>
      </c>
      <c r="DG18">
        <v>1603996539.5</v>
      </c>
      <c r="DH18">
        <v>1603996546.5</v>
      </c>
      <c r="DI18">
        <v>1</v>
      </c>
      <c r="DJ18">
        <v>0.09</v>
      </c>
      <c r="DK18">
        <v>0.223</v>
      </c>
      <c r="DL18">
        <v>2.1110000000000002</v>
      </c>
      <c r="DM18">
        <v>0.39</v>
      </c>
      <c r="DN18">
        <v>400</v>
      </c>
      <c r="DO18">
        <v>25</v>
      </c>
      <c r="DP18">
        <v>0.11</v>
      </c>
      <c r="DQ18">
        <v>0.03</v>
      </c>
      <c r="DR18">
        <v>5.1135855774868899</v>
      </c>
      <c r="DS18">
        <v>-1.07426347893034</v>
      </c>
      <c r="DT18">
        <v>0.27146895106095897</v>
      </c>
      <c r="DU18">
        <v>0</v>
      </c>
      <c r="DV18">
        <v>-6.6600325806451597</v>
      </c>
      <c r="DW18">
        <v>0.99130693548385596</v>
      </c>
      <c r="DX18">
        <v>0.32140336440585798</v>
      </c>
      <c r="DY18">
        <v>0</v>
      </c>
      <c r="DZ18">
        <v>1.28101580645161</v>
      </c>
      <c r="EA18">
        <v>8.5417258064513696E-2</v>
      </c>
      <c r="EB18">
        <v>6.4833990359466102E-3</v>
      </c>
      <c r="EC18">
        <v>1</v>
      </c>
      <c r="ED18">
        <v>1</v>
      </c>
      <c r="EE18">
        <v>3</v>
      </c>
      <c r="EF18" t="s">
        <v>291</v>
      </c>
      <c r="EG18">
        <v>100</v>
      </c>
      <c r="EH18">
        <v>100</v>
      </c>
      <c r="EI18">
        <v>2.1110000000000002</v>
      </c>
      <c r="EJ18">
        <v>0.3901</v>
      </c>
      <c r="EK18">
        <v>2.1106999999999498</v>
      </c>
      <c r="EL18">
        <v>0</v>
      </c>
      <c r="EM18">
        <v>0</v>
      </c>
      <c r="EN18">
        <v>0</v>
      </c>
      <c r="EO18">
        <v>0.39003000000000299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</v>
      </c>
      <c r="EX18">
        <v>3.9</v>
      </c>
      <c r="EY18">
        <v>2</v>
      </c>
      <c r="EZ18">
        <v>487.89</v>
      </c>
      <c r="FA18">
        <v>550.12199999999996</v>
      </c>
      <c r="FB18">
        <v>32.087899999999998</v>
      </c>
      <c r="FC18">
        <v>31.1065</v>
      </c>
      <c r="FD18">
        <v>30.0016</v>
      </c>
      <c r="FE18">
        <v>30.8567</v>
      </c>
      <c r="FF18">
        <v>30.809200000000001</v>
      </c>
      <c r="FG18">
        <v>21.930900000000001</v>
      </c>
      <c r="FH18">
        <v>0</v>
      </c>
      <c r="FI18">
        <v>100</v>
      </c>
      <c r="FJ18">
        <v>-999.9</v>
      </c>
      <c r="FK18">
        <v>400</v>
      </c>
      <c r="FL18">
        <v>27.437799999999999</v>
      </c>
      <c r="FM18">
        <v>101.593</v>
      </c>
      <c r="FN18">
        <v>100.952</v>
      </c>
    </row>
    <row r="19" spans="1:170" x14ac:dyDescent="0.25">
      <c r="A19">
        <v>3</v>
      </c>
      <c r="B19">
        <v>1603997606.5</v>
      </c>
      <c r="C19">
        <v>1017</v>
      </c>
      <c r="D19" t="s">
        <v>296</v>
      </c>
      <c r="E19" t="s">
        <v>297</v>
      </c>
      <c r="F19" t="s">
        <v>298</v>
      </c>
      <c r="G19" t="s">
        <v>299</v>
      </c>
      <c r="H19">
        <v>1603997598.5</v>
      </c>
      <c r="I19">
        <f t="shared" si="0"/>
        <v>5.6128713355136292E-3</v>
      </c>
      <c r="J19">
        <f t="shared" si="1"/>
        <v>13.98129796801515</v>
      </c>
      <c r="K19">
        <f t="shared" si="2"/>
        <v>380.37929032258103</v>
      </c>
      <c r="L19">
        <f t="shared" si="3"/>
        <v>217.3437055030094</v>
      </c>
      <c r="M19">
        <f t="shared" si="4"/>
        <v>22.156144935156348</v>
      </c>
      <c r="N19">
        <f t="shared" si="5"/>
        <v>38.776088165122069</v>
      </c>
      <c r="O19">
        <f t="shared" si="6"/>
        <v>0.15755496375234096</v>
      </c>
      <c r="P19">
        <f t="shared" si="7"/>
        <v>2.9603767655145261</v>
      </c>
      <c r="Q19">
        <f t="shared" si="8"/>
        <v>0.15304041816716074</v>
      </c>
      <c r="R19">
        <f t="shared" si="9"/>
        <v>9.6045100339706854E-2</v>
      </c>
      <c r="S19">
        <f t="shared" si="10"/>
        <v>214.76575859964046</v>
      </c>
      <c r="T19">
        <f t="shared" si="11"/>
        <v>34.621331824186932</v>
      </c>
      <c r="U19">
        <f t="shared" si="12"/>
        <v>33.907509677419398</v>
      </c>
      <c r="V19">
        <f t="shared" si="13"/>
        <v>5.3155065448869925</v>
      </c>
      <c r="W19">
        <f t="shared" si="14"/>
        <v>30.511571865124715</v>
      </c>
      <c r="X19">
        <f t="shared" si="15"/>
        <v>1.7055100863381554</v>
      </c>
      <c r="Y19">
        <f t="shared" si="16"/>
        <v>5.5897155802962244</v>
      </c>
      <c r="Z19">
        <f t="shared" si="17"/>
        <v>3.6099964585488369</v>
      </c>
      <c r="AA19">
        <f t="shared" si="18"/>
        <v>-247.52762589615105</v>
      </c>
      <c r="AB19">
        <f t="shared" si="19"/>
        <v>144.29626762879764</v>
      </c>
      <c r="AC19">
        <f t="shared" si="20"/>
        <v>11.312548689443402</v>
      </c>
      <c r="AD19">
        <f t="shared" si="21"/>
        <v>122.84694902173044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52447.895924358563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896.63664000000006</v>
      </c>
      <c r="AR19">
        <v>1228.82</v>
      </c>
      <c r="AS19">
        <f t="shared" si="27"/>
        <v>0.2703271105613515</v>
      </c>
      <c r="AT19">
        <v>0.5</v>
      </c>
      <c r="AU19">
        <f t="shared" si="28"/>
        <v>1095.8717813922997</v>
      </c>
      <c r="AV19">
        <f t="shared" si="29"/>
        <v>13.98129796801515</v>
      </c>
      <c r="AW19">
        <f t="shared" si="30"/>
        <v>148.12192610475071</v>
      </c>
      <c r="AX19">
        <f t="shared" si="31"/>
        <v>0.44208264839439454</v>
      </c>
      <c r="AY19">
        <f t="shared" si="32"/>
        <v>1.3285354815263313E-2</v>
      </c>
      <c r="AZ19">
        <f t="shared" si="33"/>
        <v>1.6546442928988787</v>
      </c>
      <c r="BA19" t="s">
        <v>301</v>
      </c>
      <c r="BB19">
        <v>685.58</v>
      </c>
      <c r="BC19">
        <f t="shared" si="34"/>
        <v>543.2399999999999</v>
      </c>
      <c r="BD19">
        <f t="shared" si="35"/>
        <v>0.61148545762462259</v>
      </c>
      <c r="BE19">
        <f t="shared" si="36"/>
        <v>0.78915583155443436</v>
      </c>
      <c r="BF19">
        <f t="shared" si="37"/>
        <v>0.6470981589760032</v>
      </c>
      <c r="BG19">
        <f t="shared" si="38"/>
        <v>0.79842045995510158</v>
      </c>
      <c r="BH19">
        <f t="shared" si="39"/>
        <v>1299.9841935483901</v>
      </c>
      <c r="BI19">
        <f t="shared" si="40"/>
        <v>1095.8717813922997</v>
      </c>
      <c r="BJ19">
        <f t="shared" si="41"/>
        <v>0.84298854311531857</v>
      </c>
      <c r="BK19">
        <f t="shared" si="42"/>
        <v>0.19597708623063698</v>
      </c>
      <c r="BL19">
        <v>6</v>
      </c>
      <c r="BM19">
        <v>0.5</v>
      </c>
      <c r="BN19" t="s">
        <v>289</v>
      </c>
      <c r="BO19">
        <v>2</v>
      </c>
      <c r="BP19">
        <v>1603997598.5</v>
      </c>
      <c r="BQ19">
        <v>380.37929032258103</v>
      </c>
      <c r="BR19">
        <v>399.71848387096799</v>
      </c>
      <c r="BS19">
        <v>16.7304322580645</v>
      </c>
      <c r="BT19">
        <v>10.1078064516129</v>
      </c>
      <c r="BU19">
        <v>378.25964516129</v>
      </c>
      <c r="BV19">
        <v>16.7794225806452</v>
      </c>
      <c r="BW19">
        <v>500.01003225806397</v>
      </c>
      <c r="BX19">
        <v>101.840548387097</v>
      </c>
      <c r="BY19">
        <v>0.100038683870968</v>
      </c>
      <c r="BZ19">
        <v>34.811622580645199</v>
      </c>
      <c r="CA19">
        <v>33.907509677419398</v>
      </c>
      <c r="CB19">
        <v>999.9</v>
      </c>
      <c r="CC19">
        <v>0</v>
      </c>
      <c r="CD19">
        <v>0</v>
      </c>
      <c r="CE19">
        <v>9992.8703225806403</v>
      </c>
      <c r="CF19">
        <v>0</v>
      </c>
      <c r="CG19">
        <v>283.25716129032298</v>
      </c>
      <c r="CH19">
        <v>1299.9841935483901</v>
      </c>
      <c r="CI19">
        <v>0.89999874193548401</v>
      </c>
      <c r="CJ19">
        <v>0.10000116129032301</v>
      </c>
      <c r="CK19">
        <v>0</v>
      </c>
      <c r="CL19">
        <v>897.35554838709697</v>
      </c>
      <c r="CM19">
        <v>4.9997499999999997</v>
      </c>
      <c r="CN19">
        <v>11513.754838709699</v>
      </c>
      <c r="CO19">
        <v>11304.941935483899</v>
      </c>
      <c r="CP19">
        <v>48.741870967741903</v>
      </c>
      <c r="CQ19">
        <v>50.741870967741903</v>
      </c>
      <c r="CR19">
        <v>49.762</v>
      </c>
      <c r="CS19">
        <v>50.3241935483871</v>
      </c>
      <c r="CT19">
        <v>50.441129032258097</v>
      </c>
      <c r="CU19">
        <v>1165.48225806452</v>
      </c>
      <c r="CV19">
        <v>129.50193548387099</v>
      </c>
      <c r="CW19">
        <v>0</v>
      </c>
      <c r="CX19">
        <v>823.79999995231606</v>
      </c>
      <c r="CY19">
        <v>0</v>
      </c>
      <c r="CZ19">
        <v>896.63664000000006</v>
      </c>
      <c r="DA19">
        <v>-39.467153773265302</v>
      </c>
      <c r="DB19">
        <v>-493.19999920651799</v>
      </c>
      <c r="DC19">
        <v>11504.78</v>
      </c>
      <c r="DD19">
        <v>15</v>
      </c>
      <c r="DE19">
        <v>1603997448</v>
      </c>
      <c r="DF19" t="s">
        <v>302</v>
      </c>
      <c r="DG19">
        <v>1603997448</v>
      </c>
      <c r="DH19">
        <v>1603997441.5</v>
      </c>
      <c r="DI19">
        <v>2</v>
      </c>
      <c r="DJ19">
        <v>8.9999999999999993E-3</v>
      </c>
      <c r="DK19">
        <v>-0.439</v>
      </c>
      <c r="DL19">
        <v>2.12</v>
      </c>
      <c r="DM19">
        <v>-4.9000000000000002E-2</v>
      </c>
      <c r="DN19">
        <v>400</v>
      </c>
      <c r="DO19">
        <v>10</v>
      </c>
      <c r="DP19">
        <v>0.44</v>
      </c>
      <c r="DQ19">
        <v>0.08</v>
      </c>
      <c r="DR19">
        <v>13.993523692694099</v>
      </c>
      <c r="DS19">
        <v>-2.4444600396172902</v>
      </c>
      <c r="DT19">
        <v>0.19080861445817901</v>
      </c>
      <c r="DU19">
        <v>0</v>
      </c>
      <c r="DV19">
        <v>-19.3392129032258</v>
      </c>
      <c r="DW19">
        <v>2.8313177419354898</v>
      </c>
      <c r="DX19">
        <v>0.226180686751352</v>
      </c>
      <c r="DY19">
        <v>0</v>
      </c>
      <c r="DZ19">
        <v>6.6226274193548402</v>
      </c>
      <c r="EA19">
        <v>-0.222161129032278</v>
      </c>
      <c r="EB19">
        <v>1.6599271839401099E-2</v>
      </c>
      <c r="EC19">
        <v>0</v>
      </c>
      <c r="ED19">
        <v>0</v>
      </c>
      <c r="EE19">
        <v>3</v>
      </c>
      <c r="EF19" t="s">
        <v>303</v>
      </c>
      <c r="EG19">
        <v>100</v>
      </c>
      <c r="EH19">
        <v>100</v>
      </c>
      <c r="EI19">
        <v>2.1190000000000002</v>
      </c>
      <c r="EJ19">
        <v>-4.9000000000000002E-2</v>
      </c>
      <c r="EK19">
        <v>2.11961904761898</v>
      </c>
      <c r="EL19">
        <v>0</v>
      </c>
      <c r="EM19">
        <v>0</v>
      </c>
      <c r="EN19">
        <v>0</v>
      </c>
      <c r="EO19">
        <v>-4.8985000000000098E-2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2.6</v>
      </c>
      <c r="EX19">
        <v>2.8</v>
      </c>
      <c r="EY19">
        <v>2</v>
      </c>
      <c r="EZ19">
        <v>497.73399999999998</v>
      </c>
      <c r="FA19">
        <v>515.49699999999996</v>
      </c>
      <c r="FB19">
        <v>33.560899999999997</v>
      </c>
      <c r="FC19">
        <v>32.589500000000001</v>
      </c>
      <c r="FD19">
        <v>29.9998</v>
      </c>
      <c r="FE19">
        <v>32.425800000000002</v>
      </c>
      <c r="FF19">
        <v>32.374099999999999</v>
      </c>
      <c r="FG19">
        <v>21.863199999999999</v>
      </c>
      <c r="FH19">
        <v>-30</v>
      </c>
      <c r="FI19">
        <v>-30</v>
      </c>
      <c r="FJ19">
        <v>-999.9</v>
      </c>
      <c r="FK19">
        <v>400</v>
      </c>
      <c r="FL19">
        <v>26.5489</v>
      </c>
      <c r="FM19">
        <v>101.42400000000001</v>
      </c>
      <c r="FN19">
        <v>100.773</v>
      </c>
    </row>
    <row r="20" spans="1:170" x14ac:dyDescent="0.25">
      <c r="A20">
        <v>4</v>
      </c>
      <c r="B20">
        <v>1603997880.5</v>
      </c>
      <c r="C20">
        <v>1291</v>
      </c>
      <c r="D20" t="s">
        <v>304</v>
      </c>
      <c r="E20" t="s">
        <v>305</v>
      </c>
      <c r="F20" t="s">
        <v>298</v>
      </c>
      <c r="G20" t="s">
        <v>299</v>
      </c>
      <c r="H20">
        <v>1603997872.75</v>
      </c>
      <c r="I20">
        <f t="shared" si="0"/>
        <v>5.5020766999651248E-3</v>
      </c>
      <c r="J20">
        <f t="shared" si="1"/>
        <v>13.708212119018253</v>
      </c>
      <c r="K20">
        <f t="shared" si="2"/>
        <v>381.01456666666701</v>
      </c>
      <c r="L20">
        <f t="shared" si="3"/>
        <v>210.88355466952638</v>
      </c>
      <c r="M20">
        <f t="shared" si="4"/>
        <v>21.497218004939768</v>
      </c>
      <c r="N20">
        <f t="shared" si="5"/>
        <v>38.840170422613795</v>
      </c>
      <c r="O20">
        <f t="shared" si="6"/>
        <v>0.14764717772912495</v>
      </c>
      <c r="P20">
        <f t="shared" si="7"/>
        <v>2.9614063820839132</v>
      </c>
      <c r="Q20">
        <f t="shared" si="8"/>
        <v>0.14367620429209851</v>
      </c>
      <c r="R20">
        <f t="shared" si="9"/>
        <v>9.0145508276612829E-2</v>
      </c>
      <c r="S20">
        <f t="shared" si="10"/>
        <v>214.76597024826833</v>
      </c>
      <c r="T20">
        <f t="shared" si="11"/>
        <v>35.031689600010907</v>
      </c>
      <c r="U20">
        <f t="shared" si="12"/>
        <v>34.347886666666703</v>
      </c>
      <c r="V20">
        <f t="shared" si="13"/>
        <v>5.4475711149362418</v>
      </c>
      <c r="W20">
        <f t="shared" si="14"/>
        <v>29.431689774420278</v>
      </c>
      <c r="X20">
        <f t="shared" si="15"/>
        <v>1.6803079874214446</v>
      </c>
      <c r="Y20">
        <f t="shared" si="16"/>
        <v>5.7091794603034884</v>
      </c>
      <c r="Z20">
        <f t="shared" si="17"/>
        <v>3.7672631275147972</v>
      </c>
      <c r="AA20">
        <f t="shared" si="18"/>
        <v>-242.64158246846199</v>
      </c>
      <c r="AB20">
        <f t="shared" si="19"/>
        <v>135.00721716277593</v>
      </c>
      <c r="AC20">
        <f t="shared" si="20"/>
        <v>10.623137447942035</v>
      </c>
      <c r="AD20">
        <f t="shared" si="21"/>
        <v>117.75474239052431</v>
      </c>
      <c r="AE20">
        <v>6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52412.209513038928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909.21600000000001</v>
      </c>
      <c r="AR20">
        <v>1279.5</v>
      </c>
      <c r="AS20">
        <f t="shared" si="27"/>
        <v>0.2893974208675264</v>
      </c>
      <c r="AT20">
        <v>0.5</v>
      </c>
      <c r="AU20">
        <f t="shared" si="28"/>
        <v>1095.8707407471859</v>
      </c>
      <c r="AV20">
        <f t="shared" si="29"/>
        <v>13.708212119018253</v>
      </c>
      <c r="AW20">
        <f t="shared" si="30"/>
        <v>158.57108298821063</v>
      </c>
      <c r="AX20">
        <f t="shared" si="31"/>
        <v>0.4670652598671356</v>
      </c>
      <c r="AY20">
        <f t="shared" si="32"/>
        <v>1.3036172121078835E-2</v>
      </c>
      <c r="AZ20">
        <f t="shared" si="33"/>
        <v>1.549495896834701</v>
      </c>
      <c r="BA20" t="s">
        <v>307</v>
      </c>
      <c r="BB20">
        <v>681.89</v>
      </c>
      <c r="BC20">
        <f t="shared" si="34"/>
        <v>597.61</v>
      </c>
      <c r="BD20">
        <f t="shared" si="35"/>
        <v>0.61960810562072255</v>
      </c>
      <c r="BE20">
        <f t="shared" si="36"/>
        <v>0.7683852739526934</v>
      </c>
      <c r="BF20">
        <f t="shared" si="37"/>
        <v>0.6565050529847386</v>
      </c>
      <c r="BG20">
        <f t="shared" si="38"/>
        <v>0.77851943947049818</v>
      </c>
      <c r="BH20">
        <f t="shared" si="39"/>
        <v>1299.98266666667</v>
      </c>
      <c r="BI20">
        <f t="shared" si="40"/>
        <v>1095.8707407471859</v>
      </c>
      <c r="BJ20">
        <f t="shared" si="41"/>
        <v>0.8429887327322183</v>
      </c>
      <c r="BK20">
        <f t="shared" si="42"/>
        <v>0.19597746546443673</v>
      </c>
      <c r="BL20">
        <v>6</v>
      </c>
      <c r="BM20">
        <v>0.5</v>
      </c>
      <c r="BN20" t="s">
        <v>289</v>
      </c>
      <c r="BO20">
        <v>2</v>
      </c>
      <c r="BP20">
        <v>1603997872.75</v>
      </c>
      <c r="BQ20">
        <v>381.01456666666701</v>
      </c>
      <c r="BR20">
        <v>399.97916666666703</v>
      </c>
      <c r="BS20">
        <v>16.483496666666699</v>
      </c>
      <c r="BT20">
        <v>9.9901450000000001</v>
      </c>
      <c r="BU20">
        <v>378.89496666666702</v>
      </c>
      <c r="BV20">
        <v>16.532486666666699</v>
      </c>
      <c r="BW20">
        <v>500.02373333333298</v>
      </c>
      <c r="BX20">
        <v>101.83880000000001</v>
      </c>
      <c r="BY20">
        <v>0.100007123333333</v>
      </c>
      <c r="BZ20">
        <v>35.193503333333297</v>
      </c>
      <c r="CA20">
        <v>34.347886666666703</v>
      </c>
      <c r="CB20">
        <v>999.9</v>
      </c>
      <c r="CC20">
        <v>0</v>
      </c>
      <c r="CD20">
        <v>0</v>
      </c>
      <c r="CE20">
        <v>9998.8766666666706</v>
      </c>
      <c r="CF20">
        <v>0</v>
      </c>
      <c r="CG20">
        <v>238.87503333333299</v>
      </c>
      <c r="CH20">
        <v>1299.98266666667</v>
      </c>
      <c r="CI20">
        <v>0.89999200000000001</v>
      </c>
      <c r="CJ20">
        <v>0.100008</v>
      </c>
      <c r="CK20">
        <v>0</v>
      </c>
      <c r="CL20">
        <v>909.37466666666705</v>
      </c>
      <c r="CM20">
        <v>4.9997499999999997</v>
      </c>
      <c r="CN20">
        <v>11715.563333333301</v>
      </c>
      <c r="CO20">
        <v>11304.89</v>
      </c>
      <c r="CP20">
        <v>48.997766666666699</v>
      </c>
      <c r="CQ20">
        <v>50.905999999999999</v>
      </c>
      <c r="CR20">
        <v>49.983133333333299</v>
      </c>
      <c r="CS20">
        <v>50.620733333333298</v>
      </c>
      <c r="CT20">
        <v>50.703800000000001</v>
      </c>
      <c r="CU20">
        <v>1165.47266666667</v>
      </c>
      <c r="CV20">
        <v>129.51</v>
      </c>
      <c r="CW20">
        <v>0</v>
      </c>
      <c r="CX20">
        <v>273.10000014305098</v>
      </c>
      <c r="CY20">
        <v>0</v>
      </c>
      <c r="CZ20">
        <v>909.21600000000001</v>
      </c>
      <c r="DA20">
        <v>-51.237675230967497</v>
      </c>
      <c r="DB20">
        <v>-643.35384657513998</v>
      </c>
      <c r="DC20">
        <v>11713.5884615385</v>
      </c>
      <c r="DD20">
        <v>15</v>
      </c>
      <c r="DE20">
        <v>1603997448</v>
      </c>
      <c r="DF20" t="s">
        <v>302</v>
      </c>
      <c r="DG20">
        <v>1603997448</v>
      </c>
      <c r="DH20">
        <v>1603997441.5</v>
      </c>
      <c r="DI20">
        <v>2</v>
      </c>
      <c r="DJ20">
        <v>8.9999999999999993E-3</v>
      </c>
      <c r="DK20">
        <v>-0.439</v>
      </c>
      <c r="DL20">
        <v>2.12</v>
      </c>
      <c r="DM20">
        <v>-4.9000000000000002E-2</v>
      </c>
      <c r="DN20">
        <v>400</v>
      </c>
      <c r="DO20">
        <v>10</v>
      </c>
      <c r="DP20">
        <v>0.44</v>
      </c>
      <c r="DQ20">
        <v>0.08</v>
      </c>
      <c r="DR20">
        <v>13.7051951570005</v>
      </c>
      <c r="DS20">
        <v>-0.38423328230512399</v>
      </c>
      <c r="DT20">
        <v>4.9825112791607701E-2</v>
      </c>
      <c r="DU20">
        <v>1</v>
      </c>
      <c r="DV20">
        <v>-18.965229032258101</v>
      </c>
      <c r="DW20">
        <v>0.438541935483926</v>
      </c>
      <c r="DX20">
        <v>6.6409123904574596E-2</v>
      </c>
      <c r="DY20">
        <v>0</v>
      </c>
      <c r="DZ20">
        <v>6.4942493548387104</v>
      </c>
      <c r="EA20">
        <v>-0.20210854838709799</v>
      </c>
      <c r="EB20">
        <v>1.50734444841258E-2</v>
      </c>
      <c r="EC20">
        <v>0</v>
      </c>
      <c r="ED20">
        <v>1</v>
      </c>
      <c r="EE20">
        <v>3</v>
      </c>
      <c r="EF20" t="s">
        <v>291</v>
      </c>
      <c r="EG20">
        <v>100</v>
      </c>
      <c r="EH20">
        <v>100</v>
      </c>
      <c r="EI20">
        <v>2.12</v>
      </c>
      <c r="EJ20">
        <v>-4.8899999999999999E-2</v>
      </c>
      <c r="EK20">
        <v>2.11961904761898</v>
      </c>
      <c r="EL20">
        <v>0</v>
      </c>
      <c r="EM20">
        <v>0</v>
      </c>
      <c r="EN20">
        <v>0</v>
      </c>
      <c r="EO20">
        <v>-4.8985000000000098E-2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7.2</v>
      </c>
      <c r="EX20">
        <v>7.3</v>
      </c>
      <c r="EY20">
        <v>2</v>
      </c>
      <c r="EZ20">
        <v>490.55200000000002</v>
      </c>
      <c r="FA20">
        <v>513.83100000000002</v>
      </c>
      <c r="FB20">
        <v>33.924599999999998</v>
      </c>
      <c r="FC20">
        <v>32.615600000000001</v>
      </c>
      <c r="FD20">
        <v>29.9999</v>
      </c>
      <c r="FE20">
        <v>32.4649</v>
      </c>
      <c r="FF20">
        <v>32.419699999999999</v>
      </c>
      <c r="FG20">
        <v>21.981300000000001</v>
      </c>
      <c r="FH20">
        <v>-30</v>
      </c>
      <c r="FI20">
        <v>-30</v>
      </c>
      <c r="FJ20">
        <v>-999.9</v>
      </c>
      <c r="FK20">
        <v>400</v>
      </c>
      <c r="FL20">
        <v>26.5489</v>
      </c>
      <c r="FM20">
        <v>101.44</v>
      </c>
      <c r="FN20">
        <v>100.79600000000001</v>
      </c>
    </row>
    <row r="21" spans="1:170" x14ac:dyDescent="0.25">
      <c r="A21">
        <v>5</v>
      </c>
      <c r="B21">
        <v>1603998000.5</v>
      </c>
      <c r="C21">
        <v>1411</v>
      </c>
      <c r="D21" t="s">
        <v>308</v>
      </c>
      <c r="E21" t="s">
        <v>309</v>
      </c>
      <c r="F21" t="s">
        <v>310</v>
      </c>
      <c r="G21" t="s">
        <v>299</v>
      </c>
      <c r="H21">
        <v>1603997992.75</v>
      </c>
      <c r="I21">
        <f t="shared" si="0"/>
        <v>5.7516415392218452E-3</v>
      </c>
      <c r="J21">
        <f t="shared" si="1"/>
        <v>14.372295607264368</v>
      </c>
      <c r="K21">
        <f t="shared" si="2"/>
        <v>380.06096666666701</v>
      </c>
      <c r="L21">
        <f t="shared" si="3"/>
        <v>207.00128275633585</v>
      </c>
      <c r="M21">
        <f t="shared" si="4"/>
        <v>21.100353108317616</v>
      </c>
      <c r="N21">
        <f t="shared" si="5"/>
        <v>38.74092224247218</v>
      </c>
      <c r="O21">
        <f t="shared" si="6"/>
        <v>0.15210509995247912</v>
      </c>
      <c r="P21">
        <f t="shared" si="7"/>
        <v>2.9628981065096198</v>
      </c>
      <c r="Q21">
        <f t="shared" si="8"/>
        <v>0.14789645355522324</v>
      </c>
      <c r="R21">
        <f t="shared" si="9"/>
        <v>9.2803714038511398E-2</v>
      </c>
      <c r="S21">
        <f t="shared" si="10"/>
        <v>214.76361338725312</v>
      </c>
      <c r="T21">
        <f t="shared" si="11"/>
        <v>34.95204829449608</v>
      </c>
      <c r="U21">
        <f t="shared" si="12"/>
        <v>34.648163333333301</v>
      </c>
      <c r="V21">
        <f t="shared" si="13"/>
        <v>5.5392484325317364</v>
      </c>
      <c r="W21">
        <f t="shared" si="14"/>
        <v>30.08623495114589</v>
      </c>
      <c r="X21">
        <f t="shared" si="15"/>
        <v>1.7161728240300711</v>
      </c>
      <c r="Y21">
        <f t="shared" si="16"/>
        <v>5.7041794256303495</v>
      </c>
      <c r="Z21">
        <f t="shared" si="17"/>
        <v>3.8230756085016653</v>
      </c>
      <c r="AA21">
        <f t="shared" si="18"/>
        <v>-253.64739187968337</v>
      </c>
      <c r="AB21">
        <f t="shared" si="19"/>
        <v>84.579553906721941</v>
      </c>
      <c r="AC21">
        <f t="shared" si="20"/>
        <v>6.661068566753773</v>
      </c>
      <c r="AD21">
        <f t="shared" si="21"/>
        <v>52.356843981045472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52457.312736273961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311</v>
      </c>
      <c r="AQ21">
        <v>1105.9426923076901</v>
      </c>
      <c r="AR21">
        <v>1499.61</v>
      </c>
      <c r="AS21">
        <f t="shared" si="27"/>
        <v>0.2625131252074272</v>
      </c>
      <c r="AT21">
        <v>0.5</v>
      </c>
      <c r="AU21">
        <f t="shared" si="28"/>
        <v>1095.8596707471647</v>
      </c>
      <c r="AV21">
        <f t="shared" si="29"/>
        <v>14.372295607264368</v>
      </c>
      <c r="AW21">
        <f t="shared" si="30"/>
        <v>143.8387734783102</v>
      </c>
      <c r="AX21">
        <f t="shared" si="31"/>
        <v>0.46997552697034556</v>
      </c>
      <c r="AY21">
        <f t="shared" si="32"/>
        <v>1.3642296989438025E-2</v>
      </c>
      <c r="AZ21">
        <f t="shared" si="33"/>
        <v>1.1752855742493049</v>
      </c>
      <c r="BA21" t="s">
        <v>312</v>
      </c>
      <c r="BB21">
        <v>794.83</v>
      </c>
      <c r="BC21">
        <f t="shared" si="34"/>
        <v>704.77999999999986</v>
      </c>
      <c r="BD21">
        <f t="shared" si="35"/>
        <v>0.55856764904269396</v>
      </c>
      <c r="BE21">
        <f t="shared" si="36"/>
        <v>0.71434593170534</v>
      </c>
      <c r="BF21">
        <f t="shared" si="37"/>
        <v>0.50204145097035402</v>
      </c>
      <c r="BG21">
        <f t="shared" si="38"/>
        <v>0.69208665298932148</v>
      </c>
      <c r="BH21">
        <f t="shared" si="39"/>
        <v>1299.96966666667</v>
      </c>
      <c r="BI21">
        <f t="shared" si="40"/>
        <v>1095.8596707471647</v>
      </c>
      <c r="BJ21">
        <f t="shared" si="41"/>
        <v>0.84298864723291889</v>
      </c>
      <c r="BK21">
        <f t="shared" si="42"/>
        <v>0.19597729446583775</v>
      </c>
      <c r="BL21">
        <v>6</v>
      </c>
      <c r="BM21">
        <v>0.5</v>
      </c>
      <c r="BN21" t="s">
        <v>289</v>
      </c>
      <c r="BO21">
        <v>2</v>
      </c>
      <c r="BP21">
        <v>1603997992.75</v>
      </c>
      <c r="BQ21">
        <v>380.06096666666701</v>
      </c>
      <c r="BR21">
        <v>399.93090000000001</v>
      </c>
      <c r="BS21">
        <v>16.836210000000001</v>
      </c>
      <c r="BT21">
        <v>10.05044</v>
      </c>
      <c r="BU21">
        <v>377.94150000000002</v>
      </c>
      <c r="BV21">
        <v>16.885203333333301</v>
      </c>
      <c r="BW21">
        <v>499.99976666666703</v>
      </c>
      <c r="BX21">
        <v>101.83353333333299</v>
      </c>
      <c r="BY21">
        <v>9.9907983333333394E-2</v>
      </c>
      <c r="BZ21">
        <v>35.177660000000003</v>
      </c>
      <c r="CA21">
        <v>34.648163333333301</v>
      </c>
      <c r="CB21">
        <v>999.9</v>
      </c>
      <c r="CC21">
        <v>0</v>
      </c>
      <c r="CD21">
        <v>0</v>
      </c>
      <c r="CE21">
        <v>10007.852000000001</v>
      </c>
      <c r="CF21">
        <v>0</v>
      </c>
      <c r="CG21">
        <v>732.29499999999996</v>
      </c>
      <c r="CH21">
        <v>1299.96966666667</v>
      </c>
      <c r="CI21">
        <v>0.89999466666666605</v>
      </c>
      <c r="CJ21">
        <v>0.10000531</v>
      </c>
      <c r="CK21">
        <v>0</v>
      </c>
      <c r="CL21">
        <v>1107.7063333333299</v>
      </c>
      <c r="CM21">
        <v>4.9997499999999997</v>
      </c>
      <c r="CN21">
        <v>14240.003333333299</v>
      </c>
      <c r="CO21">
        <v>11304.79</v>
      </c>
      <c r="CP21">
        <v>49.082999999999998</v>
      </c>
      <c r="CQ21">
        <v>51</v>
      </c>
      <c r="CR21">
        <v>50.061999999999998</v>
      </c>
      <c r="CS21">
        <v>50.707999999999998</v>
      </c>
      <c r="CT21">
        <v>50.795466666666698</v>
      </c>
      <c r="CU21">
        <v>1165.4646666666699</v>
      </c>
      <c r="CV21">
        <v>129.505</v>
      </c>
      <c r="CW21">
        <v>0</v>
      </c>
      <c r="CX21">
        <v>119.5</v>
      </c>
      <c r="CY21">
        <v>0</v>
      </c>
      <c r="CZ21">
        <v>1105.9426923076901</v>
      </c>
      <c r="DA21">
        <v>-215.93606808807399</v>
      </c>
      <c r="DB21">
        <v>-2710.8034150625499</v>
      </c>
      <c r="DC21">
        <v>14217.9230769231</v>
      </c>
      <c r="DD21">
        <v>15</v>
      </c>
      <c r="DE21">
        <v>1603997448</v>
      </c>
      <c r="DF21" t="s">
        <v>302</v>
      </c>
      <c r="DG21">
        <v>1603997448</v>
      </c>
      <c r="DH21">
        <v>1603997441.5</v>
      </c>
      <c r="DI21">
        <v>2</v>
      </c>
      <c r="DJ21">
        <v>8.9999999999999993E-3</v>
      </c>
      <c r="DK21">
        <v>-0.439</v>
      </c>
      <c r="DL21">
        <v>2.12</v>
      </c>
      <c r="DM21">
        <v>-4.9000000000000002E-2</v>
      </c>
      <c r="DN21">
        <v>400</v>
      </c>
      <c r="DO21">
        <v>10</v>
      </c>
      <c r="DP21">
        <v>0.44</v>
      </c>
      <c r="DQ21">
        <v>0.08</v>
      </c>
      <c r="DR21">
        <v>14.3762900361766</v>
      </c>
      <c r="DS21">
        <v>-0.42988078059219098</v>
      </c>
      <c r="DT21">
        <v>5.0010847028589801E-2</v>
      </c>
      <c r="DU21">
        <v>1</v>
      </c>
      <c r="DV21">
        <v>-19.871316129032301</v>
      </c>
      <c r="DW21">
        <v>0.41239354838709102</v>
      </c>
      <c r="DX21">
        <v>5.5759993154846602E-2</v>
      </c>
      <c r="DY21">
        <v>0</v>
      </c>
      <c r="DZ21">
        <v>6.7841951612903202</v>
      </c>
      <c r="EA21">
        <v>0.295763709677415</v>
      </c>
      <c r="EB21">
        <v>2.25036329498534E-2</v>
      </c>
      <c r="EC21">
        <v>0</v>
      </c>
      <c r="ED21">
        <v>1</v>
      </c>
      <c r="EE21">
        <v>3</v>
      </c>
      <c r="EF21" t="s">
        <v>291</v>
      </c>
      <c r="EG21">
        <v>100</v>
      </c>
      <c r="EH21">
        <v>100</v>
      </c>
      <c r="EI21">
        <v>2.12</v>
      </c>
      <c r="EJ21">
        <v>-4.8899999999999999E-2</v>
      </c>
      <c r="EK21">
        <v>2.11961904761898</v>
      </c>
      <c r="EL21">
        <v>0</v>
      </c>
      <c r="EM21">
        <v>0</v>
      </c>
      <c r="EN21">
        <v>0</v>
      </c>
      <c r="EO21">
        <v>-4.8985000000000098E-2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9.1999999999999993</v>
      </c>
      <c r="EX21">
        <v>9.3000000000000007</v>
      </c>
      <c r="EY21">
        <v>2</v>
      </c>
      <c r="EZ21">
        <v>503.36599999999999</v>
      </c>
      <c r="FA21">
        <v>512.81899999999996</v>
      </c>
      <c r="FB21">
        <v>34.011800000000001</v>
      </c>
      <c r="FC21">
        <v>32.572200000000002</v>
      </c>
      <c r="FD21">
        <v>30.0001</v>
      </c>
      <c r="FE21">
        <v>32.433399999999999</v>
      </c>
      <c r="FF21">
        <v>32.391199999999998</v>
      </c>
      <c r="FG21">
        <v>22.0444</v>
      </c>
      <c r="FH21">
        <v>-30</v>
      </c>
      <c r="FI21">
        <v>-30</v>
      </c>
      <c r="FJ21">
        <v>-999.9</v>
      </c>
      <c r="FK21">
        <v>400</v>
      </c>
      <c r="FL21">
        <v>26.5489</v>
      </c>
      <c r="FM21">
        <v>101.458</v>
      </c>
      <c r="FN21">
        <v>100.80200000000001</v>
      </c>
    </row>
    <row r="22" spans="1:170" x14ac:dyDescent="0.25">
      <c r="A22">
        <v>6</v>
      </c>
      <c r="B22">
        <v>1603998097.5999999</v>
      </c>
      <c r="C22">
        <v>1508.0999999046301</v>
      </c>
      <c r="D22" t="s">
        <v>313</v>
      </c>
      <c r="E22" t="s">
        <v>314</v>
      </c>
      <c r="F22" t="s">
        <v>310</v>
      </c>
      <c r="G22" t="s">
        <v>299</v>
      </c>
      <c r="H22">
        <v>1603998089.8499999</v>
      </c>
      <c r="I22">
        <f t="shared" si="0"/>
        <v>4.6913918783350328E-3</v>
      </c>
      <c r="J22">
        <f t="shared" si="1"/>
        <v>12.373256206801019</v>
      </c>
      <c r="K22">
        <f t="shared" si="2"/>
        <v>382.91340000000002</v>
      </c>
      <c r="L22">
        <f t="shared" si="3"/>
        <v>191.68759502543696</v>
      </c>
      <c r="M22">
        <f t="shared" si="4"/>
        <v>19.53787580828865</v>
      </c>
      <c r="N22">
        <f t="shared" si="5"/>
        <v>39.028683382129046</v>
      </c>
      <c r="O22">
        <f t="shared" si="6"/>
        <v>0.11695966177146004</v>
      </c>
      <c r="P22">
        <f t="shared" si="7"/>
        <v>2.9606139617910538</v>
      </c>
      <c r="Q22">
        <f t="shared" si="8"/>
        <v>0.11445207783660906</v>
      </c>
      <c r="R22">
        <f t="shared" si="9"/>
        <v>7.1753367330831666E-2</v>
      </c>
      <c r="S22">
        <f t="shared" si="10"/>
        <v>214.76931820847844</v>
      </c>
      <c r="T22">
        <f t="shared" si="11"/>
        <v>35.399732148063535</v>
      </c>
      <c r="U22">
        <f t="shared" si="12"/>
        <v>34.948806666666698</v>
      </c>
      <c r="V22">
        <f t="shared" si="13"/>
        <v>5.6323784023153385</v>
      </c>
      <c r="W22">
        <f t="shared" si="14"/>
        <v>27.824966221792756</v>
      </c>
      <c r="X22">
        <f t="shared" si="15"/>
        <v>1.6027299959560362</v>
      </c>
      <c r="Y22">
        <f t="shared" si="16"/>
        <v>5.760042916784438</v>
      </c>
      <c r="Z22">
        <f t="shared" si="17"/>
        <v>4.0296484063593025</v>
      </c>
      <c r="AA22">
        <f t="shared" si="18"/>
        <v>-206.89038183457495</v>
      </c>
      <c r="AB22">
        <f t="shared" si="19"/>
        <v>64.672373376417426</v>
      </c>
      <c r="AC22">
        <f t="shared" si="20"/>
        <v>5.1090580858265646</v>
      </c>
      <c r="AD22">
        <f t="shared" si="21"/>
        <v>77.660367836147486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52362.084688958203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315</v>
      </c>
      <c r="AQ22">
        <v>1038.576</v>
      </c>
      <c r="AR22">
        <v>1407.53</v>
      </c>
      <c r="AS22">
        <f t="shared" si="27"/>
        <v>0.26212869352695856</v>
      </c>
      <c r="AT22">
        <v>0.5</v>
      </c>
      <c r="AU22">
        <f t="shared" si="28"/>
        <v>1095.8886307471651</v>
      </c>
      <c r="AV22">
        <f t="shared" si="29"/>
        <v>12.373256206801019</v>
      </c>
      <c r="AW22">
        <f t="shared" si="30"/>
        <v>143.63192751440093</v>
      </c>
      <c r="AX22">
        <f t="shared" si="31"/>
        <v>0.45311289990266634</v>
      </c>
      <c r="AY22">
        <f t="shared" si="32"/>
        <v>1.1817810061399566E-2</v>
      </c>
      <c r="AZ22">
        <f t="shared" si="33"/>
        <v>1.317591809766044</v>
      </c>
      <c r="BA22" t="s">
        <v>316</v>
      </c>
      <c r="BB22">
        <v>769.76</v>
      </c>
      <c r="BC22">
        <f t="shared" si="34"/>
        <v>637.77</v>
      </c>
      <c r="BD22">
        <f t="shared" si="35"/>
        <v>0.57850635809147488</v>
      </c>
      <c r="BE22">
        <f t="shared" si="36"/>
        <v>0.74410589330423071</v>
      </c>
      <c r="BF22">
        <f t="shared" si="37"/>
        <v>0.5331296287856977</v>
      </c>
      <c r="BG22">
        <f t="shared" si="38"/>
        <v>0.72824462390925582</v>
      </c>
      <c r="BH22">
        <f t="shared" si="39"/>
        <v>1300.0039999999999</v>
      </c>
      <c r="BI22">
        <f t="shared" si="40"/>
        <v>1095.8886307471651</v>
      </c>
      <c r="BJ22">
        <f t="shared" si="41"/>
        <v>0.84298866060963284</v>
      </c>
      <c r="BK22">
        <f t="shared" si="42"/>
        <v>0.19597732121926573</v>
      </c>
      <c r="BL22">
        <v>6</v>
      </c>
      <c r="BM22">
        <v>0.5</v>
      </c>
      <c r="BN22" t="s">
        <v>289</v>
      </c>
      <c r="BO22">
        <v>2</v>
      </c>
      <c r="BP22">
        <v>1603998089.8499999</v>
      </c>
      <c r="BQ22">
        <v>382.91340000000002</v>
      </c>
      <c r="BR22">
        <v>399.91590000000002</v>
      </c>
      <c r="BS22">
        <v>15.7245066666667</v>
      </c>
      <c r="BT22">
        <v>10.1837133333333</v>
      </c>
      <c r="BU22">
        <v>380.79376666666701</v>
      </c>
      <c r="BV22">
        <v>15.7735</v>
      </c>
      <c r="BW22">
        <v>500.03186666666699</v>
      </c>
      <c r="BX22">
        <v>101.825533333333</v>
      </c>
      <c r="BY22">
        <v>0.10008061</v>
      </c>
      <c r="BZ22">
        <v>35.353990000000003</v>
      </c>
      <c r="CA22">
        <v>34.948806666666698</v>
      </c>
      <c r="CB22">
        <v>999.9</v>
      </c>
      <c r="CC22">
        <v>0</v>
      </c>
      <c r="CD22">
        <v>0</v>
      </c>
      <c r="CE22">
        <v>9995.6880000000001</v>
      </c>
      <c r="CF22">
        <v>0</v>
      </c>
      <c r="CG22">
        <v>872.29639999999995</v>
      </c>
      <c r="CH22">
        <v>1300.0039999999999</v>
      </c>
      <c r="CI22">
        <v>0.89999379999999995</v>
      </c>
      <c r="CJ22">
        <v>0.10000618</v>
      </c>
      <c r="CK22">
        <v>0</v>
      </c>
      <c r="CL22">
        <v>1039.63466666667</v>
      </c>
      <c r="CM22">
        <v>4.9997499999999997</v>
      </c>
      <c r="CN22">
        <v>13374.47</v>
      </c>
      <c r="CO22">
        <v>11305.08</v>
      </c>
      <c r="CP22">
        <v>49.25</v>
      </c>
      <c r="CQ22">
        <v>51.125</v>
      </c>
      <c r="CR22">
        <v>50.178800000000003</v>
      </c>
      <c r="CS22">
        <v>50.874866666666698</v>
      </c>
      <c r="CT22">
        <v>50.928733333333298</v>
      </c>
      <c r="CU22">
        <v>1165.4949999999999</v>
      </c>
      <c r="CV22">
        <v>129.50899999999999</v>
      </c>
      <c r="CW22">
        <v>0</v>
      </c>
      <c r="CX22">
        <v>96.100000143051105</v>
      </c>
      <c r="CY22">
        <v>0</v>
      </c>
      <c r="CZ22">
        <v>1038.576</v>
      </c>
      <c r="DA22">
        <v>-165.49538460756099</v>
      </c>
      <c r="DB22">
        <v>-2058.43076928459</v>
      </c>
      <c r="DC22">
        <v>13361.14</v>
      </c>
      <c r="DD22">
        <v>15</v>
      </c>
      <c r="DE22">
        <v>1603997448</v>
      </c>
      <c r="DF22" t="s">
        <v>302</v>
      </c>
      <c r="DG22">
        <v>1603997448</v>
      </c>
      <c r="DH22">
        <v>1603997441.5</v>
      </c>
      <c r="DI22">
        <v>2</v>
      </c>
      <c r="DJ22">
        <v>8.9999999999999993E-3</v>
      </c>
      <c r="DK22">
        <v>-0.439</v>
      </c>
      <c r="DL22">
        <v>2.12</v>
      </c>
      <c r="DM22">
        <v>-4.9000000000000002E-2</v>
      </c>
      <c r="DN22">
        <v>400</v>
      </c>
      <c r="DO22">
        <v>10</v>
      </c>
      <c r="DP22">
        <v>0.44</v>
      </c>
      <c r="DQ22">
        <v>0.08</v>
      </c>
      <c r="DR22">
        <v>12.378306242480299</v>
      </c>
      <c r="DS22">
        <v>-0.57186482643019099</v>
      </c>
      <c r="DT22">
        <v>4.8698169650967599E-2</v>
      </c>
      <c r="DU22">
        <v>0</v>
      </c>
      <c r="DV22">
        <v>-17.002473333333299</v>
      </c>
      <c r="DW22">
        <v>0.62960088987757701</v>
      </c>
      <c r="DX22">
        <v>5.3677468478144703E-2</v>
      </c>
      <c r="DY22">
        <v>0</v>
      </c>
      <c r="DZ22">
        <v>5.5408076666666704</v>
      </c>
      <c r="EA22">
        <v>1.21268075639718E-2</v>
      </c>
      <c r="EB22">
        <v>4.9648911927207499E-3</v>
      </c>
      <c r="EC22">
        <v>1</v>
      </c>
      <c r="ED22">
        <v>1</v>
      </c>
      <c r="EE22">
        <v>3</v>
      </c>
      <c r="EF22" t="s">
        <v>291</v>
      </c>
      <c r="EG22">
        <v>100</v>
      </c>
      <c r="EH22">
        <v>100</v>
      </c>
      <c r="EI22">
        <v>2.1190000000000002</v>
      </c>
      <c r="EJ22">
        <v>-4.9000000000000002E-2</v>
      </c>
      <c r="EK22">
        <v>2.11961904761898</v>
      </c>
      <c r="EL22">
        <v>0</v>
      </c>
      <c r="EM22">
        <v>0</v>
      </c>
      <c r="EN22">
        <v>0</v>
      </c>
      <c r="EO22">
        <v>-4.8985000000000098E-2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10.8</v>
      </c>
      <c r="EX22">
        <v>10.9</v>
      </c>
      <c r="EY22">
        <v>2</v>
      </c>
      <c r="EZ22">
        <v>503.31099999999998</v>
      </c>
      <c r="FA22">
        <v>512.70100000000002</v>
      </c>
      <c r="FB22">
        <v>34.094700000000003</v>
      </c>
      <c r="FC22">
        <v>32.5381</v>
      </c>
      <c r="FD22">
        <v>29.9998</v>
      </c>
      <c r="FE22">
        <v>32.391500000000001</v>
      </c>
      <c r="FF22">
        <v>32.351199999999999</v>
      </c>
      <c r="FG22">
        <v>22.090599999999998</v>
      </c>
      <c r="FH22">
        <v>-30</v>
      </c>
      <c r="FI22">
        <v>-30</v>
      </c>
      <c r="FJ22">
        <v>-999.9</v>
      </c>
      <c r="FK22">
        <v>400</v>
      </c>
      <c r="FL22">
        <v>26.5489</v>
      </c>
      <c r="FM22">
        <v>101.47499999999999</v>
      </c>
      <c r="FN22">
        <v>100.82</v>
      </c>
    </row>
    <row r="23" spans="1:170" x14ac:dyDescent="0.25">
      <c r="A23">
        <v>7</v>
      </c>
      <c r="B23">
        <v>1603998196.0999999</v>
      </c>
      <c r="C23">
        <v>1606.5999999046301</v>
      </c>
      <c r="D23" t="s">
        <v>317</v>
      </c>
      <c r="E23" t="s">
        <v>318</v>
      </c>
      <c r="F23" t="s">
        <v>319</v>
      </c>
      <c r="G23" t="s">
        <v>320</v>
      </c>
      <c r="H23">
        <v>1603998188.0999999</v>
      </c>
      <c r="I23">
        <f t="shared" si="0"/>
        <v>8.607457526090833E-3</v>
      </c>
      <c r="J23">
        <f t="shared" si="1"/>
        <v>16.421427977235009</v>
      </c>
      <c r="K23">
        <f t="shared" si="2"/>
        <v>376.36290322580697</v>
      </c>
      <c r="L23">
        <f t="shared" si="3"/>
        <v>264.73290509810755</v>
      </c>
      <c r="M23">
        <f t="shared" si="4"/>
        <v>26.981816302468058</v>
      </c>
      <c r="N23">
        <f t="shared" si="5"/>
        <v>38.359246328441699</v>
      </c>
      <c r="O23">
        <f t="shared" si="6"/>
        <v>0.28756761882743875</v>
      </c>
      <c r="P23">
        <f t="shared" si="7"/>
        <v>2.9618569338868266</v>
      </c>
      <c r="Q23">
        <f t="shared" si="8"/>
        <v>0.27290810415813349</v>
      </c>
      <c r="R23">
        <f t="shared" si="9"/>
        <v>0.17182236647038973</v>
      </c>
      <c r="S23">
        <f t="shared" si="10"/>
        <v>214.77103631382673</v>
      </c>
      <c r="T23">
        <f t="shared" si="11"/>
        <v>34.297920804006672</v>
      </c>
      <c r="U23">
        <f t="shared" si="12"/>
        <v>33.484083870967702</v>
      </c>
      <c r="V23">
        <f t="shared" si="13"/>
        <v>5.191159991963227</v>
      </c>
      <c r="W23">
        <f t="shared" si="14"/>
        <v>36.509710038276459</v>
      </c>
      <c r="X23">
        <f t="shared" si="15"/>
        <v>2.0914445128129953</v>
      </c>
      <c r="Y23">
        <f t="shared" si="16"/>
        <v>5.7284610330247574</v>
      </c>
      <c r="Z23">
        <f t="shared" si="17"/>
        <v>3.0997154791502317</v>
      </c>
      <c r="AA23">
        <f t="shared" si="18"/>
        <v>-379.58887690060573</v>
      </c>
      <c r="AB23">
        <f t="shared" si="19"/>
        <v>282.69733385287981</v>
      </c>
      <c r="AC23">
        <f t="shared" si="20"/>
        <v>22.154086551675043</v>
      </c>
      <c r="AD23">
        <f t="shared" si="21"/>
        <v>140.03357981777586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52414.3026041044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321</v>
      </c>
      <c r="AQ23">
        <v>991.16988461538494</v>
      </c>
      <c r="AR23">
        <v>1289.21</v>
      </c>
      <c r="AS23">
        <f t="shared" si="27"/>
        <v>0.23118042474431244</v>
      </c>
      <c r="AT23">
        <v>0.5</v>
      </c>
      <c r="AU23">
        <f t="shared" si="28"/>
        <v>1095.900165263233</v>
      </c>
      <c r="AV23">
        <f t="shared" si="29"/>
        <v>16.421427977235009</v>
      </c>
      <c r="AW23">
        <f t="shared" si="30"/>
        <v>126.6753328414582</v>
      </c>
      <c r="AX23">
        <f t="shared" si="31"/>
        <v>0.45932004871200199</v>
      </c>
      <c r="AY23">
        <f t="shared" si="32"/>
        <v>1.5511609538783184E-2</v>
      </c>
      <c r="AZ23">
        <f t="shared" si="33"/>
        <v>1.5302937457823007</v>
      </c>
      <c r="BA23" t="s">
        <v>322</v>
      </c>
      <c r="BB23">
        <v>697.05</v>
      </c>
      <c r="BC23">
        <f t="shared" si="34"/>
        <v>592.16000000000008</v>
      </c>
      <c r="BD23">
        <f t="shared" si="35"/>
        <v>0.50331011109263557</v>
      </c>
      <c r="BE23">
        <f t="shared" si="36"/>
        <v>0.76914110166352834</v>
      </c>
      <c r="BF23">
        <f t="shared" si="37"/>
        <v>0.51947521830709198</v>
      </c>
      <c r="BG23">
        <f t="shared" si="38"/>
        <v>0.77470651703747728</v>
      </c>
      <c r="BH23">
        <f t="shared" si="39"/>
        <v>1300.0180645161299</v>
      </c>
      <c r="BI23">
        <f t="shared" si="40"/>
        <v>1095.900165263233</v>
      </c>
      <c r="BJ23">
        <f t="shared" si="41"/>
        <v>0.84298841314265105</v>
      </c>
      <c r="BK23">
        <f t="shared" si="42"/>
        <v>0.19597682628530233</v>
      </c>
      <c r="BL23">
        <v>6</v>
      </c>
      <c r="BM23">
        <v>0.5</v>
      </c>
      <c r="BN23" t="s">
        <v>289</v>
      </c>
      <c r="BO23">
        <v>2</v>
      </c>
      <c r="BP23">
        <v>1603998188.0999999</v>
      </c>
      <c r="BQ23">
        <v>376.36290322580697</v>
      </c>
      <c r="BR23">
        <v>399.95564516129002</v>
      </c>
      <c r="BS23">
        <v>20.520270967741901</v>
      </c>
      <c r="BT23">
        <v>10.4034483870968</v>
      </c>
      <c r="BU23">
        <v>374.24332258064499</v>
      </c>
      <c r="BV23">
        <v>20.569251612903201</v>
      </c>
      <c r="BW23">
        <v>500.00858064516098</v>
      </c>
      <c r="BX23">
        <v>101.82096774193499</v>
      </c>
      <c r="BY23">
        <v>9.9933599999999997E-2</v>
      </c>
      <c r="BZ23">
        <v>35.254487096774199</v>
      </c>
      <c r="CA23">
        <v>33.484083870967702</v>
      </c>
      <c r="CB23">
        <v>999.9</v>
      </c>
      <c r="CC23">
        <v>0</v>
      </c>
      <c r="CD23">
        <v>0</v>
      </c>
      <c r="CE23">
        <v>10003.1822580645</v>
      </c>
      <c r="CF23">
        <v>0</v>
      </c>
      <c r="CG23">
        <v>356.30838709677403</v>
      </c>
      <c r="CH23">
        <v>1300.0180645161299</v>
      </c>
      <c r="CI23">
        <v>0.900000322580645</v>
      </c>
      <c r="CJ23">
        <v>9.9999767741935502E-2</v>
      </c>
      <c r="CK23">
        <v>0</v>
      </c>
      <c r="CL23">
        <v>993.68990322580703</v>
      </c>
      <c r="CM23">
        <v>4.9997499999999997</v>
      </c>
      <c r="CN23">
        <v>12751.890322580601</v>
      </c>
      <c r="CO23">
        <v>11305.2322580645</v>
      </c>
      <c r="CP23">
        <v>49.370935483871001</v>
      </c>
      <c r="CQ23">
        <v>51.253999999999998</v>
      </c>
      <c r="CR23">
        <v>50.281999999999996</v>
      </c>
      <c r="CS23">
        <v>51.005935483870999</v>
      </c>
      <c r="CT23">
        <v>51.061999999999998</v>
      </c>
      <c r="CU23">
        <v>1165.5183870967701</v>
      </c>
      <c r="CV23">
        <v>129.49967741935501</v>
      </c>
      <c r="CW23">
        <v>0</v>
      </c>
      <c r="CX23">
        <v>97.899999856948895</v>
      </c>
      <c r="CY23">
        <v>0</v>
      </c>
      <c r="CZ23">
        <v>991.16988461538494</v>
      </c>
      <c r="DA23">
        <v>-202.31627351189999</v>
      </c>
      <c r="DB23">
        <v>-2547.64102578233</v>
      </c>
      <c r="DC23">
        <v>12719.75</v>
      </c>
      <c r="DD23">
        <v>15</v>
      </c>
      <c r="DE23">
        <v>1603997448</v>
      </c>
      <c r="DF23" t="s">
        <v>302</v>
      </c>
      <c r="DG23">
        <v>1603997448</v>
      </c>
      <c r="DH23">
        <v>1603997441.5</v>
      </c>
      <c r="DI23">
        <v>2</v>
      </c>
      <c r="DJ23">
        <v>8.9999999999999993E-3</v>
      </c>
      <c r="DK23">
        <v>-0.439</v>
      </c>
      <c r="DL23">
        <v>2.12</v>
      </c>
      <c r="DM23">
        <v>-4.9000000000000002E-2</v>
      </c>
      <c r="DN23">
        <v>400</v>
      </c>
      <c r="DO23">
        <v>10</v>
      </c>
      <c r="DP23">
        <v>0.44</v>
      </c>
      <c r="DQ23">
        <v>0.08</v>
      </c>
      <c r="DR23">
        <v>16.425590028224399</v>
      </c>
      <c r="DS23">
        <v>-0.63293067050099705</v>
      </c>
      <c r="DT23">
        <v>5.2083131961740102E-2</v>
      </c>
      <c r="DU23">
        <v>0</v>
      </c>
      <c r="DV23">
        <v>-23.594276666666701</v>
      </c>
      <c r="DW23">
        <v>0.70027408231368304</v>
      </c>
      <c r="DX23">
        <v>5.96041311953752E-2</v>
      </c>
      <c r="DY23">
        <v>0</v>
      </c>
      <c r="DZ23">
        <v>10.116616666666699</v>
      </c>
      <c r="EA23">
        <v>6.18580645161486E-2</v>
      </c>
      <c r="EB23">
        <v>5.1908948061860803E-3</v>
      </c>
      <c r="EC23">
        <v>1</v>
      </c>
      <c r="ED23">
        <v>1</v>
      </c>
      <c r="EE23">
        <v>3</v>
      </c>
      <c r="EF23" t="s">
        <v>291</v>
      </c>
      <c r="EG23">
        <v>100</v>
      </c>
      <c r="EH23">
        <v>100</v>
      </c>
      <c r="EI23">
        <v>2.1190000000000002</v>
      </c>
      <c r="EJ23">
        <v>-4.9000000000000002E-2</v>
      </c>
      <c r="EK23">
        <v>2.11961904761898</v>
      </c>
      <c r="EL23">
        <v>0</v>
      </c>
      <c r="EM23">
        <v>0</v>
      </c>
      <c r="EN23">
        <v>0</v>
      </c>
      <c r="EO23">
        <v>-4.8985000000000098E-2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12.5</v>
      </c>
      <c r="EX23">
        <v>12.6</v>
      </c>
      <c r="EY23">
        <v>2</v>
      </c>
      <c r="EZ23">
        <v>511.43799999999999</v>
      </c>
      <c r="FA23">
        <v>512.56100000000004</v>
      </c>
      <c r="FB23">
        <v>34.155000000000001</v>
      </c>
      <c r="FC23">
        <v>32.493899999999996</v>
      </c>
      <c r="FD23">
        <v>29.9998</v>
      </c>
      <c r="FE23">
        <v>32.3523</v>
      </c>
      <c r="FF23">
        <v>32.306800000000003</v>
      </c>
      <c r="FG23">
        <v>22.128799999999998</v>
      </c>
      <c r="FH23">
        <v>-30</v>
      </c>
      <c r="FI23">
        <v>-30</v>
      </c>
      <c r="FJ23">
        <v>-999.9</v>
      </c>
      <c r="FK23">
        <v>400</v>
      </c>
      <c r="FL23">
        <v>26.5489</v>
      </c>
      <c r="FM23">
        <v>101.482</v>
      </c>
      <c r="FN23">
        <v>100.83499999999999</v>
      </c>
    </row>
    <row r="24" spans="1:170" x14ac:dyDescent="0.25">
      <c r="A24">
        <v>8</v>
      </c>
      <c r="B24">
        <v>1603998318.5999999</v>
      </c>
      <c r="C24">
        <v>1729.0999999046301</v>
      </c>
      <c r="D24" t="s">
        <v>323</v>
      </c>
      <c r="E24" t="s">
        <v>324</v>
      </c>
      <c r="F24" t="s">
        <v>319</v>
      </c>
      <c r="G24" t="s">
        <v>320</v>
      </c>
      <c r="H24">
        <v>1603998310.5999999</v>
      </c>
      <c r="I24">
        <f t="shared" si="0"/>
        <v>6.9494222737498598E-3</v>
      </c>
      <c r="J24">
        <f t="shared" si="1"/>
        <v>12.913810733353538</v>
      </c>
      <c r="K24">
        <f t="shared" si="2"/>
        <v>381.29464516129002</v>
      </c>
      <c r="L24">
        <f t="shared" si="3"/>
        <v>260.31773039328647</v>
      </c>
      <c r="M24">
        <f t="shared" si="4"/>
        <v>26.529756668974873</v>
      </c>
      <c r="N24">
        <f t="shared" si="5"/>
        <v>38.858875037168886</v>
      </c>
      <c r="O24">
        <f t="shared" si="6"/>
        <v>0.20691843268071486</v>
      </c>
      <c r="P24">
        <f t="shared" si="7"/>
        <v>2.9615709493187459</v>
      </c>
      <c r="Q24">
        <f t="shared" si="8"/>
        <v>0.19920932258851043</v>
      </c>
      <c r="R24">
        <f t="shared" si="9"/>
        <v>0.12517452961409908</v>
      </c>
      <c r="S24">
        <f t="shared" si="10"/>
        <v>214.76585691033949</v>
      </c>
      <c r="T24">
        <f t="shared" si="11"/>
        <v>34.795132893676573</v>
      </c>
      <c r="U24">
        <f t="shared" si="12"/>
        <v>34.026509677419398</v>
      </c>
      <c r="V24">
        <f t="shared" si="13"/>
        <v>5.3509159327957603</v>
      </c>
      <c r="W24">
        <f t="shared" si="14"/>
        <v>33.426389872357937</v>
      </c>
      <c r="X24">
        <f t="shared" si="15"/>
        <v>1.9225463612562665</v>
      </c>
      <c r="Y24">
        <f t="shared" si="16"/>
        <v>5.7515824131702677</v>
      </c>
      <c r="Z24">
        <f t="shared" si="17"/>
        <v>3.428369571539494</v>
      </c>
      <c r="AA24">
        <f t="shared" si="18"/>
        <v>-306.46952227236881</v>
      </c>
      <c r="AB24">
        <f t="shared" si="19"/>
        <v>207.70253930465</v>
      </c>
      <c r="AC24">
        <f t="shared" si="20"/>
        <v>16.327424276238169</v>
      </c>
      <c r="AD24">
        <f t="shared" si="21"/>
        <v>132.32629821885885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52393.597428612433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325</v>
      </c>
      <c r="AQ24">
        <v>929.05643999999995</v>
      </c>
      <c r="AR24">
        <v>1155.99</v>
      </c>
      <c r="AS24">
        <f t="shared" si="27"/>
        <v>0.19631100615057229</v>
      </c>
      <c r="AT24">
        <v>0.5</v>
      </c>
      <c r="AU24">
        <f t="shared" si="28"/>
        <v>1095.8754878438344</v>
      </c>
      <c r="AV24">
        <f t="shared" si="29"/>
        <v>12.913810733353538</v>
      </c>
      <c r="AW24">
        <f t="shared" si="30"/>
        <v>107.56620981718619</v>
      </c>
      <c r="AX24">
        <f t="shared" si="31"/>
        <v>0.41842922516630771</v>
      </c>
      <c r="AY24">
        <f t="shared" si="32"/>
        <v>1.2311214515542068E-2</v>
      </c>
      <c r="AZ24">
        <f t="shared" si="33"/>
        <v>1.8218929229491605</v>
      </c>
      <c r="BA24" t="s">
        <v>326</v>
      </c>
      <c r="BB24">
        <v>672.29</v>
      </c>
      <c r="BC24">
        <f t="shared" si="34"/>
        <v>483.70000000000005</v>
      </c>
      <c r="BD24">
        <f t="shared" si="35"/>
        <v>0.46916179450072365</v>
      </c>
      <c r="BE24">
        <f t="shared" si="36"/>
        <v>0.81322809957564135</v>
      </c>
      <c r="BF24">
        <f t="shared" si="37"/>
        <v>0.51515737418080665</v>
      </c>
      <c r="BG24">
        <f t="shared" si="38"/>
        <v>0.82701934160256929</v>
      </c>
      <c r="BH24">
        <f t="shared" si="39"/>
        <v>1299.98903225806</v>
      </c>
      <c r="BI24">
        <f t="shared" si="40"/>
        <v>1095.8754878438344</v>
      </c>
      <c r="BJ24">
        <f t="shared" si="41"/>
        <v>0.84298825655499299</v>
      </c>
      <c r="BK24">
        <f t="shared" si="42"/>
        <v>0.19597651310998598</v>
      </c>
      <c r="BL24">
        <v>6</v>
      </c>
      <c r="BM24">
        <v>0.5</v>
      </c>
      <c r="BN24" t="s">
        <v>289</v>
      </c>
      <c r="BO24">
        <v>2</v>
      </c>
      <c r="BP24">
        <v>1603998310.5999999</v>
      </c>
      <c r="BQ24">
        <v>381.29464516129002</v>
      </c>
      <c r="BR24">
        <v>399.97080645161299</v>
      </c>
      <c r="BS24">
        <v>18.864587096774201</v>
      </c>
      <c r="BT24">
        <v>10.682661290322599</v>
      </c>
      <c r="BU24">
        <v>379.17503225806502</v>
      </c>
      <c r="BV24">
        <v>18.913567741935498</v>
      </c>
      <c r="BW24">
        <v>500.00387096774199</v>
      </c>
      <c r="BX24">
        <v>101.81303225806499</v>
      </c>
      <c r="BY24">
        <v>9.9951651612903203E-2</v>
      </c>
      <c r="BZ24">
        <v>35.327380645161298</v>
      </c>
      <c r="CA24">
        <v>34.026509677419398</v>
      </c>
      <c r="CB24">
        <v>999.9</v>
      </c>
      <c r="CC24">
        <v>0</v>
      </c>
      <c r="CD24">
        <v>0</v>
      </c>
      <c r="CE24">
        <v>10002.3403225806</v>
      </c>
      <c r="CF24">
        <v>0</v>
      </c>
      <c r="CG24">
        <v>402.44961290322601</v>
      </c>
      <c r="CH24">
        <v>1299.98903225806</v>
      </c>
      <c r="CI24">
        <v>0.90000800000000003</v>
      </c>
      <c r="CJ24">
        <v>9.9992200000000003E-2</v>
      </c>
      <c r="CK24">
        <v>0</v>
      </c>
      <c r="CL24">
        <v>930.99719354838703</v>
      </c>
      <c r="CM24">
        <v>4.9997499999999997</v>
      </c>
      <c r="CN24">
        <v>12067</v>
      </c>
      <c r="CO24">
        <v>11305.009677419401</v>
      </c>
      <c r="CP24">
        <v>49.395000000000003</v>
      </c>
      <c r="CQ24">
        <v>51.346548387096803</v>
      </c>
      <c r="CR24">
        <v>50.358741935483899</v>
      </c>
      <c r="CS24">
        <v>51.0783225806451</v>
      </c>
      <c r="CT24">
        <v>51.104741935483901</v>
      </c>
      <c r="CU24">
        <v>1165.49903225806</v>
      </c>
      <c r="CV24">
        <v>129.49</v>
      </c>
      <c r="CW24">
        <v>0</v>
      </c>
      <c r="CX24">
        <v>121.5</v>
      </c>
      <c r="CY24">
        <v>0</v>
      </c>
      <c r="CZ24">
        <v>929.05643999999995</v>
      </c>
      <c r="DA24">
        <v>-172.07630769439399</v>
      </c>
      <c r="DB24">
        <v>-2192.79230767946</v>
      </c>
      <c r="DC24">
        <v>12042.14</v>
      </c>
      <c r="DD24">
        <v>15</v>
      </c>
      <c r="DE24">
        <v>1603997448</v>
      </c>
      <c r="DF24" t="s">
        <v>302</v>
      </c>
      <c r="DG24">
        <v>1603997448</v>
      </c>
      <c r="DH24">
        <v>1603997441.5</v>
      </c>
      <c r="DI24">
        <v>2</v>
      </c>
      <c r="DJ24">
        <v>8.9999999999999993E-3</v>
      </c>
      <c r="DK24">
        <v>-0.439</v>
      </c>
      <c r="DL24">
        <v>2.12</v>
      </c>
      <c r="DM24">
        <v>-4.9000000000000002E-2</v>
      </c>
      <c r="DN24">
        <v>400</v>
      </c>
      <c r="DO24">
        <v>10</v>
      </c>
      <c r="DP24">
        <v>0.44</v>
      </c>
      <c r="DQ24">
        <v>0.08</v>
      </c>
      <c r="DR24">
        <v>12.915928356479499</v>
      </c>
      <c r="DS24">
        <v>-0.18679750531809999</v>
      </c>
      <c r="DT24">
        <v>2.1126581958886798E-2</v>
      </c>
      <c r="DU24">
        <v>1</v>
      </c>
      <c r="DV24">
        <v>-18.67529</v>
      </c>
      <c r="DW24">
        <v>0.20789766407122001</v>
      </c>
      <c r="DX24">
        <v>2.6826570783459999E-2</v>
      </c>
      <c r="DY24">
        <v>0</v>
      </c>
      <c r="DZ24">
        <v>8.1825779999999995</v>
      </c>
      <c r="EA24">
        <v>0.13052476084538001</v>
      </c>
      <c r="EB24">
        <v>9.6311956336341108E-3</v>
      </c>
      <c r="EC24">
        <v>1</v>
      </c>
      <c r="ED24">
        <v>2</v>
      </c>
      <c r="EE24">
        <v>3</v>
      </c>
      <c r="EF24" t="s">
        <v>327</v>
      </c>
      <c r="EG24">
        <v>100</v>
      </c>
      <c r="EH24">
        <v>100</v>
      </c>
      <c r="EI24">
        <v>2.1190000000000002</v>
      </c>
      <c r="EJ24">
        <v>-4.9000000000000002E-2</v>
      </c>
      <c r="EK24">
        <v>2.11961904761898</v>
      </c>
      <c r="EL24">
        <v>0</v>
      </c>
      <c r="EM24">
        <v>0</v>
      </c>
      <c r="EN24">
        <v>0</v>
      </c>
      <c r="EO24">
        <v>-4.8985000000000098E-2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14.5</v>
      </c>
      <c r="EX24">
        <v>14.6</v>
      </c>
      <c r="EY24">
        <v>2</v>
      </c>
      <c r="EZ24">
        <v>506.68400000000003</v>
      </c>
      <c r="FA24">
        <v>511.39800000000002</v>
      </c>
      <c r="FB24">
        <v>34.184600000000003</v>
      </c>
      <c r="FC24">
        <v>32.405099999999997</v>
      </c>
      <c r="FD24">
        <v>29.9999</v>
      </c>
      <c r="FE24">
        <v>32.264400000000002</v>
      </c>
      <c r="FF24">
        <v>32.223500000000001</v>
      </c>
      <c r="FG24">
        <v>22.152899999999999</v>
      </c>
      <c r="FH24">
        <v>-30</v>
      </c>
      <c r="FI24">
        <v>-30</v>
      </c>
      <c r="FJ24">
        <v>-999.9</v>
      </c>
      <c r="FK24">
        <v>400</v>
      </c>
      <c r="FL24">
        <v>26.5489</v>
      </c>
      <c r="FM24">
        <v>101.51</v>
      </c>
      <c r="FN24">
        <v>100.863</v>
      </c>
    </row>
    <row r="25" spans="1:170" x14ac:dyDescent="0.25">
      <c r="A25">
        <v>9</v>
      </c>
      <c r="B25">
        <v>1603998476.5999999</v>
      </c>
      <c r="C25">
        <v>1887.0999999046301</v>
      </c>
      <c r="D25" t="s">
        <v>328</v>
      </c>
      <c r="E25" t="s">
        <v>329</v>
      </c>
      <c r="F25" t="s">
        <v>330</v>
      </c>
      <c r="G25" t="s">
        <v>331</v>
      </c>
      <c r="H25">
        <v>1603998468.5999999</v>
      </c>
      <c r="I25">
        <f t="shared" si="0"/>
        <v>6.4696556494723651E-3</v>
      </c>
      <c r="J25">
        <f t="shared" si="1"/>
        <v>17.293432522081101</v>
      </c>
      <c r="K25">
        <f t="shared" si="2"/>
        <v>376.29235483871003</v>
      </c>
      <c r="L25">
        <f t="shared" si="3"/>
        <v>202.34628459912179</v>
      </c>
      <c r="M25">
        <f t="shared" si="4"/>
        <v>20.620705464655781</v>
      </c>
      <c r="N25">
        <f t="shared" si="5"/>
        <v>38.347201843134101</v>
      </c>
      <c r="O25">
        <f t="shared" si="6"/>
        <v>0.18141273098367081</v>
      </c>
      <c r="P25">
        <f t="shared" si="7"/>
        <v>2.9609922115312943</v>
      </c>
      <c r="Q25">
        <f t="shared" si="8"/>
        <v>0.17545645813290453</v>
      </c>
      <c r="R25">
        <f t="shared" si="9"/>
        <v>0.11017914269063084</v>
      </c>
      <c r="S25">
        <f t="shared" si="10"/>
        <v>214.76624717694799</v>
      </c>
      <c r="T25">
        <f t="shared" si="11"/>
        <v>35.022710249548581</v>
      </c>
      <c r="U25">
        <f t="shared" si="12"/>
        <v>34.560564516128998</v>
      </c>
      <c r="V25">
        <f t="shared" si="13"/>
        <v>5.5123661487409494</v>
      </c>
      <c r="W25">
        <f t="shared" si="14"/>
        <v>32.691254094343797</v>
      </c>
      <c r="X25">
        <f t="shared" si="15"/>
        <v>1.8911800909515271</v>
      </c>
      <c r="Y25">
        <f t="shared" si="16"/>
        <v>5.7849725969330033</v>
      </c>
      <c r="Z25">
        <f t="shared" si="17"/>
        <v>3.6211860577894224</v>
      </c>
      <c r="AA25">
        <f t="shared" si="18"/>
        <v>-285.3118141417313</v>
      </c>
      <c r="AB25">
        <f t="shared" si="19"/>
        <v>139.14179775060779</v>
      </c>
      <c r="AC25">
        <f t="shared" si="20"/>
        <v>10.97410897353407</v>
      </c>
      <c r="AD25">
        <f t="shared" si="21"/>
        <v>79.570339759358546</v>
      </c>
      <c r="AE25">
        <v>7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52359.207785974686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332</v>
      </c>
      <c r="AQ25">
        <v>1123.7360000000001</v>
      </c>
      <c r="AR25">
        <v>1681.64</v>
      </c>
      <c r="AS25">
        <f t="shared" si="27"/>
        <v>0.33176185152589133</v>
      </c>
      <c r="AT25">
        <v>0.5</v>
      </c>
      <c r="AU25">
        <f t="shared" si="28"/>
        <v>1095.8722846181461</v>
      </c>
      <c r="AV25">
        <f t="shared" si="29"/>
        <v>17.293432522081101</v>
      </c>
      <c r="AW25">
        <f t="shared" si="30"/>
        <v>181.78430909041234</v>
      </c>
      <c r="AX25">
        <f t="shared" si="31"/>
        <v>0.52191313241835358</v>
      </c>
      <c r="AY25">
        <f t="shared" si="32"/>
        <v>1.6307721486107749E-2</v>
      </c>
      <c r="AZ25">
        <f t="shared" si="33"/>
        <v>0.93982065126899916</v>
      </c>
      <c r="BA25" t="s">
        <v>333</v>
      </c>
      <c r="BB25">
        <v>803.97</v>
      </c>
      <c r="BC25">
        <f t="shared" si="34"/>
        <v>877.67000000000007</v>
      </c>
      <c r="BD25">
        <f t="shared" si="35"/>
        <v>0.6356648854353002</v>
      </c>
      <c r="BE25">
        <f t="shared" si="36"/>
        <v>0.64294925776307821</v>
      </c>
      <c r="BF25">
        <f t="shared" si="37"/>
        <v>0.5774428906730189</v>
      </c>
      <c r="BG25">
        <f t="shared" si="38"/>
        <v>0.62060711946895164</v>
      </c>
      <c r="BH25">
        <f t="shared" si="39"/>
        <v>1299.98451612903</v>
      </c>
      <c r="BI25">
        <f t="shared" si="40"/>
        <v>1095.8722846181461</v>
      </c>
      <c r="BJ25">
        <f t="shared" si="41"/>
        <v>0.84298872103594746</v>
      </c>
      <c r="BK25">
        <f t="shared" si="42"/>
        <v>0.19597744207189502</v>
      </c>
      <c r="BL25">
        <v>6</v>
      </c>
      <c r="BM25">
        <v>0.5</v>
      </c>
      <c r="BN25" t="s">
        <v>289</v>
      </c>
      <c r="BO25">
        <v>2</v>
      </c>
      <c r="BP25">
        <v>1603998468.5999999</v>
      </c>
      <c r="BQ25">
        <v>376.29235483871003</v>
      </c>
      <c r="BR25">
        <v>399.96606451612899</v>
      </c>
      <c r="BS25">
        <v>18.557719354838699</v>
      </c>
      <c r="BT25">
        <v>10.9381387096774</v>
      </c>
      <c r="BU25">
        <v>374.17283870967702</v>
      </c>
      <c r="BV25">
        <v>18.606703225806498</v>
      </c>
      <c r="BW25">
        <v>499.99551612903201</v>
      </c>
      <c r="BX25">
        <v>101.80800000000001</v>
      </c>
      <c r="BY25">
        <v>0.100001451612903</v>
      </c>
      <c r="BZ25">
        <v>35.432200000000002</v>
      </c>
      <c r="CA25">
        <v>34.560564516128998</v>
      </c>
      <c r="CB25">
        <v>999.9</v>
      </c>
      <c r="CC25">
        <v>0</v>
      </c>
      <c r="CD25">
        <v>0</v>
      </c>
      <c r="CE25">
        <v>9999.5535483871008</v>
      </c>
      <c r="CF25">
        <v>0</v>
      </c>
      <c r="CG25">
        <v>531.35390322580599</v>
      </c>
      <c r="CH25">
        <v>1299.98451612903</v>
      </c>
      <c r="CI25">
        <v>0.89999332258064502</v>
      </c>
      <c r="CJ25">
        <v>0.100006648387097</v>
      </c>
      <c r="CK25">
        <v>0</v>
      </c>
      <c r="CL25">
        <v>1126.12161290323</v>
      </c>
      <c r="CM25">
        <v>4.9997499999999997</v>
      </c>
      <c r="CN25">
        <v>14365.2870967742</v>
      </c>
      <c r="CO25">
        <v>11304.9064516129</v>
      </c>
      <c r="CP25">
        <v>49.429064516129003</v>
      </c>
      <c r="CQ25">
        <v>51.5</v>
      </c>
      <c r="CR25">
        <v>50.473580645161299</v>
      </c>
      <c r="CS25">
        <v>51.144935483871002</v>
      </c>
      <c r="CT25">
        <v>51.170999999999999</v>
      </c>
      <c r="CU25">
        <v>1165.4748387096799</v>
      </c>
      <c r="CV25">
        <v>129.509677419355</v>
      </c>
      <c r="CW25">
        <v>0</v>
      </c>
      <c r="CX25">
        <v>157.299999952316</v>
      </c>
      <c r="CY25">
        <v>0</v>
      </c>
      <c r="CZ25">
        <v>1123.7360000000001</v>
      </c>
      <c r="DA25">
        <v>-145.83846134394801</v>
      </c>
      <c r="DB25">
        <v>-1828.1999973120201</v>
      </c>
      <c r="DC25">
        <v>14335.744000000001</v>
      </c>
      <c r="DD25">
        <v>15</v>
      </c>
      <c r="DE25">
        <v>1603997448</v>
      </c>
      <c r="DF25" t="s">
        <v>302</v>
      </c>
      <c r="DG25">
        <v>1603997448</v>
      </c>
      <c r="DH25">
        <v>1603997441.5</v>
      </c>
      <c r="DI25">
        <v>2</v>
      </c>
      <c r="DJ25">
        <v>8.9999999999999993E-3</v>
      </c>
      <c r="DK25">
        <v>-0.439</v>
      </c>
      <c r="DL25">
        <v>2.12</v>
      </c>
      <c r="DM25">
        <v>-4.9000000000000002E-2</v>
      </c>
      <c r="DN25">
        <v>400</v>
      </c>
      <c r="DO25">
        <v>10</v>
      </c>
      <c r="DP25">
        <v>0.44</v>
      </c>
      <c r="DQ25">
        <v>0.08</v>
      </c>
      <c r="DR25">
        <v>17.294954652603298</v>
      </c>
      <c r="DS25">
        <v>1.96144927177952E-3</v>
      </c>
      <c r="DT25">
        <v>3.9166631333698097E-2</v>
      </c>
      <c r="DU25">
        <v>1</v>
      </c>
      <c r="DV25">
        <v>-23.6761366666667</v>
      </c>
      <c r="DW25">
        <v>-2.6271857619499499E-2</v>
      </c>
      <c r="DX25">
        <v>4.8825010553562802E-2</v>
      </c>
      <c r="DY25">
        <v>1</v>
      </c>
      <c r="DZ25">
        <v>7.6210903333333304</v>
      </c>
      <c r="EA25">
        <v>0.29656498331480402</v>
      </c>
      <c r="EB25">
        <v>2.1826708636184501E-2</v>
      </c>
      <c r="EC25">
        <v>0</v>
      </c>
      <c r="ED25">
        <v>2</v>
      </c>
      <c r="EE25">
        <v>3</v>
      </c>
      <c r="EF25" t="s">
        <v>327</v>
      </c>
      <c r="EG25">
        <v>100</v>
      </c>
      <c r="EH25">
        <v>100</v>
      </c>
      <c r="EI25">
        <v>2.1190000000000002</v>
      </c>
      <c r="EJ25">
        <v>-4.9000000000000002E-2</v>
      </c>
      <c r="EK25">
        <v>2.11961904761898</v>
      </c>
      <c r="EL25">
        <v>0</v>
      </c>
      <c r="EM25">
        <v>0</v>
      </c>
      <c r="EN25">
        <v>0</v>
      </c>
      <c r="EO25">
        <v>-4.8985000000000098E-2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17.100000000000001</v>
      </c>
      <c r="EX25">
        <v>17.3</v>
      </c>
      <c r="EY25">
        <v>2</v>
      </c>
      <c r="EZ25">
        <v>489.56200000000001</v>
      </c>
      <c r="FA25">
        <v>511.40800000000002</v>
      </c>
      <c r="FB25">
        <v>34.209899999999998</v>
      </c>
      <c r="FC25">
        <v>32.288600000000002</v>
      </c>
      <c r="FD25">
        <v>29.9999</v>
      </c>
      <c r="FE25">
        <v>32.146799999999999</v>
      </c>
      <c r="FF25">
        <v>32.107700000000001</v>
      </c>
      <c r="FG25">
        <v>22.170500000000001</v>
      </c>
      <c r="FH25">
        <v>-30</v>
      </c>
      <c r="FI25">
        <v>-30</v>
      </c>
      <c r="FJ25">
        <v>-999.9</v>
      </c>
      <c r="FK25">
        <v>400</v>
      </c>
      <c r="FL25">
        <v>26.5489</v>
      </c>
      <c r="FM25">
        <v>101.54</v>
      </c>
      <c r="FN25">
        <v>100.89700000000001</v>
      </c>
    </row>
    <row r="26" spans="1:170" x14ac:dyDescent="0.25">
      <c r="A26">
        <v>10</v>
      </c>
      <c r="B26">
        <v>1603998648.0999999</v>
      </c>
      <c r="C26">
        <v>2058.5999999046298</v>
      </c>
      <c r="D26" t="s">
        <v>334</v>
      </c>
      <c r="E26" t="s">
        <v>335</v>
      </c>
      <c r="F26" t="s">
        <v>330</v>
      </c>
      <c r="G26" t="s">
        <v>331</v>
      </c>
      <c r="H26">
        <v>1603998640.0999999</v>
      </c>
      <c r="I26">
        <f t="shared" si="0"/>
        <v>5.2025373855864266E-3</v>
      </c>
      <c r="J26">
        <f t="shared" si="1"/>
        <v>13.56368824471221</v>
      </c>
      <c r="K26">
        <f t="shared" si="2"/>
        <v>381.31738709677398</v>
      </c>
      <c r="L26">
        <f t="shared" si="3"/>
        <v>193.93454346827738</v>
      </c>
      <c r="M26">
        <f t="shared" si="4"/>
        <v>19.763177740507093</v>
      </c>
      <c r="N26">
        <f t="shared" si="5"/>
        <v>38.858695114168718</v>
      </c>
      <c r="O26">
        <f t="shared" si="6"/>
        <v>0.13129932605038008</v>
      </c>
      <c r="P26">
        <f t="shared" si="7"/>
        <v>2.9628009196136391</v>
      </c>
      <c r="Q26">
        <f t="shared" si="8"/>
        <v>0.1281503621318146</v>
      </c>
      <c r="R26">
        <f t="shared" si="9"/>
        <v>8.0370608058536505E-2</v>
      </c>
      <c r="S26">
        <f t="shared" si="10"/>
        <v>214.76955990912737</v>
      </c>
      <c r="T26">
        <f t="shared" si="11"/>
        <v>35.60033495580246</v>
      </c>
      <c r="U26">
        <f t="shared" si="12"/>
        <v>35.308051612903199</v>
      </c>
      <c r="V26">
        <f t="shared" si="13"/>
        <v>5.7454434774196752</v>
      </c>
      <c r="W26">
        <f t="shared" si="14"/>
        <v>30.013681816166276</v>
      </c>
      <c r="X26">
        <f t="shared" si="15"/>
        <v>1.7606982741218153</v>
      </c>
      <c r="Y26">
        <f t="shared" si="16"/>
        <v>5.8663188505365245</v>
      </c>
      <c r="Z26">
        <f t="shared" si="17"/>
        <v>3.9847452032978596</v>
      </c>
      <c r="AA26">
        <f t="shared" si="18"/>
        <v>-229.4318987043614</v>
      </c>
      <c r="AB26">
        <f t="shared" si="19"/>
        <v>60.270963732914716</v>
      </c>
      <c r="AC26">
        <f t="shared" si="20"/>
        <v>4.7738489318296669</v>
      </c>
      <c r="AD26">
        <f t="shared" si="21"/>
        <v>50.382473869510342</v>
      </c>
      <c r="AE26">
        <v>6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52367.694231080939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336</v>
      </c>
      <c r="AQ26">
        <v>1040.0608</v>
      </c>
      <c r="AR26">
        <v>1427.8</v>
      </c>
      <c r="AS26">
        <f t="shared" si="27"/>
        <v>0.27156408460568704</v>
      </c>
      <c r="AT26">
        <v>0.5</v>
      </c>
      <c r="AU26">
        <f t="shared" si="28"/>
        <v>1095.8932904019675</v>
      </c>
      <c r="AV26">
        <f t="shared" si="29"/>
        <v>13.56368824471221</v>
      </c>
      <c r="AW26">
        <f t="shared" si="30"/>
        <v>148.80262911676235</v>
      </c>
      <c r="AX26">
        <f t="shared" si="31"/>
        <v>1.1212985011906429</v>
      </c>
      <c r="AY26">
        <f t="shared" si="32"/>
        <v>1.2904026193409244E-2</v>
      </c>
      <c r="AZ26">
        <f t="shared" si="33"/>
        <v>1.284689732455526</v>
      </c>
      <c r="BA26" t="s">
        <v>337</v>
      </c>
      <c r="BB26">
        <v>-173.19</v>
      </c>
      <c r="BC26">
        <f t="shared" si="34"/>
        <v>1600.99</v>
      </c>
      <c r="BD26">
        <f t="shared" si="35"/>
        <v>0.24218714670297753</v>
      </c>
      <c r="BE26">
        <f t="shared" si="36"/>
        <v>0.53395511852052391</v>
      </c>
      <c r="BF26">
        <f t="shared" si="37"/>
        <v>0.54433053281786559</v>
      </c>
      <c r="BG26">
        <f t="shared" si="38"/>
        <v>0.72028500107533899</v>
      </c>
      <c r="BH26">
        <f t="shared" si="39"/>
        <v>1300.01</v>
      </c>
      <c r="BI26">
        <f t="shared" si="40"/>
        <v>1095.8932904019675</v>
      </c>
      <c r="BJ26">
        <f t="shared" si="41"/>
        <v>0.84298835424494245</v>
      </c>
      <c r="BK26">
        <f t="shared" si="42"/>
        <v>0.19597670848988508</v>
      </c>
      <c r="BL26">
        <v>6</v>
      </c>
      <c r="BM26">
        <v>0.5</v>
      </c>
      <c r="BN26" t="s">
        <v>289</v>
      </c>
      <c r="BO26">
        <v>2</v>
      </c>
      <c r="BP26">
        <v>1603998640.0999999</v>
      </c>
      <c r="BQ26">
        <v>381.31738709677398</v>
      </c>
      <c r="BR26">
        <v>399.97370967741898</v>
      </c>
      <c r="BS26">
        <v>17.277596774193501</v>
      </c>
      <c r="BT26">
        <v>11.142641935483899</v>
      </c>
      <c r="BU26">
        <v>379.19774193548398</v>
      </c>
      <c r="BV26">
        <v>17.326587096774201</v>
      </c>
      <c r="BW26">
        <v>500.01835483871002</v>
      </c>
      <c r="BX26">
        <v>101.80648387096799</v>
      </c>
      <c r="BY26">
        <v>9.9950058064516095E-2</v>
      </c>
      <c r="BZ26">
        <v>35.685380645161302</v>
      </c>
      <c r="CA26">
        <v>35.308051612903199</v>
      </c>
      <c r="CB26">
        <v>999.9</v>
      </c>
      <c r="CC26">
        <v>0</v>
      </c>
      <c r="CD26">
        <v>0</v>
      </c>
      <c r="CE26">
        <v>10009.9596774194</v>
      </c>
      <c r="CF26">
        <v>0</v>
      </c>
      <c r="CG26">
        <v>433.77741935483903</v>
      </c>
      <c r="CH26">
        <v>1300.01</v>
      </c>
      <c r="CI26">
        <v>0.90000229032257995</v>
      </c>
      <c r="CJ26">
        <v>9.9996941935483905E-2</v>
      </c>
      <c r="CK26">
        <v>0</v>
      </c>
      <c r="CL26">
        <v>1042.6938709677399</v>
      </c>
      <c r="CM26">
        <v>4.9997499999999997</v>
      </c>
      <c r="CN26">
        <v>13509.9516129032</v>
      </c>
      <c r="CO26">
        <v>11305.164516129</v>
      </c>
      <c r="CP26">
        <v>49.545999999999999</v>
      </c>
      <c r="CQ26">
        <v>51.554000000000002</v>
      </c>
      <c r="CR26">
        <v>50.554000000000002</v>
      </c>
      <c r="CS26">
        <v>51.258000000000003</v>
      </c>
      <c r="CT26">
        <v>51.3</v>
      </c>
      <c r="CU26">
        <v>1165.51193548387</v>
      </c>
      <c r="CV26">
        <v>129.49612903225801</v>
      </c>
      <c r="CW26">
        <v>0</v>
      </c>
      <c r="CX26">
        <v>170.89999985694899</v>
      </c>
      <c r="CY26">
        <v>0</v>
      </c>
      <c r="CZ26">
        <v>1040.0608</v>
      </c>
      <c r="DA26">
        <v>-145.77461561115999</v>
      </c>
      <c r="DB26">
        <v>-1913.8538492821899</v>
      </c>
      <c r="DC26">
        <v>13475.18</v>
      </c>
      <c r="DD26">
        <v>15</v>
      </c>
      <c r="DE26">
        <v>1603997448</v>
      </c>
      <c r="DF26" t="s">
        <v>302</v>
      </c>
      <c r="DG26">
        <v>1603997448</v>
      </c>
      <c r="DH26">
        <v>1603997441.5</v>
      </c>
      <c r="DI26">
        <v>2</v>
      </c>
      <c r="DJ26">
        <v>8.9999999999999993E-3</v>
      </c>
      <c r="DK26">
        <v>-0.439</v>
      </c>
      <c r="DL26">
        <v>2.12</v>
      </c>
      <c r="DM26">
        <v>-4.9000000000000002E-2</v>
      </c>
      <c r="DN26">
        <v>400</v>
      </c>
      <c r="DO26">
        <v>10</v>
      </c>
      <c r="DP26">
        <v>0.44</v>
      </c>
      <c r="DQ26">
        <v>0.08</v>
      </c>
      <c r="DR26">
        <v>13.5563632914549</v>
      </c>
      <c r="DS26">
        <v>0.30566501364404602</v>
      </c>
      <c r="DT26">
        <v>5.18760466068433E-2</v>
      </c>
      <c r="DU26">
        <v>1</v>
      </c>
      <c r="DV26">
        <v>-18.65727</v>
      </c>
      <c r="DW26">
        <v>-0.17091790878757501</v>
      </c>
      <c r="DX26">
        <v>5.0176177282318303E-2</v>
      </c>
      <c r="DY26">
        <v>1</v>
      </c>
      <c r="DZ26">
        <v>6.1346333333333298</v>
      </c>
      <c r="EA26">
        <v>0.12544391546161501</v>
      </c>
      <c r="EB26">
        <v>9.96963902166083E-3</v>
      </c>
      <c r="EC26">
        <v>1</v>
      </c>
      <c r="ED26">
        <v>3</v>
      </c>
      <c r="EE26">
        <v>3</v>
      </c>
      <c r="EF26" t="s">
        <v>338</v>
      </c>
      <c r="EG26">
        <v>100</v>
      </c>
      <c r="EH26">
        <v>100</v>
      </c>
      <c r="EI26">
        <v>2.12</v>
      </c>
      <c r="EJ26">
        <v>-4.9000000000000002E-2</v>
      </c>
      <c r="EK26">
        <v>2.11961904761898</v>
      </c>
      <c r="EL26">
        <v>0</v>
      </c>
      <c r="EM26">
        <v>0</v>
      </c>
      <c r="EN26">
        <v>0</v>
      </c>
      <c r="EO26">
        <v>-4.8985000000000098E-2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</v>
      </c>
      <c r="EX26">
        <v>20.100000000000001</v>
      </c>
      <c r="EY26">
        <v>2</v>
      </c>
      <c r="EZ26">
        <v>490.16199999999998</v>
      </c>
      <c r="FA26">
        <v>510.58600000000001</v>
      </c>
      <c r="FB26">
        <v>34.353200000000001</v>
      </c>
      <c r="FC26">
        <v>32.192100000000003</v>
      </c>
      <c r="FD26">
        <v>29.999700000000001</v>
      </c>
      <c r="FE26">
        <v>32.034399999999998</v>
      </c>
      <c r="FF26">
        <v>31.992899999999999</v>
      </c>
      <c r="FG26">
        <v>22.194900000000001</v>
      </c>
      <c r="FH26">
        <v>-30</v>
      </c>
      <c r="FI26">
        <v>-30</v>
      </c>
      <c r="FJ26">
        <v>-999.9</v>
      </c>
      <c r="FK26">
        <v>400</v>
      </c>
      <c r="FL26">
        <v>26.5489</v>
      </c>
      <c r="FM26">
        <v>101.562</v>
      </c>
      <c r="FN26">
        <v>100.923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2020-10-29T12:12:02Z</dcterms:created>
  <dcterms:modified xsi:type="dcterms:W3CDTF">2021-05-13T18:58:19Z</dcterms:modified>
</cp:coreProperties>
</file>