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6800 Point measurements\"/>
    </mc:Choice>
  </mc:AlternateContent>
  <xr:revisionPtr revIDLastSave="0" documentId="13_ncr:1_{13CEB475-953D-4D5E-AED7-2FC375C5A138}" xr6:coauthVersionLast="46" xr6:coauthVersionMax="46" xr10:uidLastSave="{00000000-0000-0000-0000-000000000000}"/>
  <bookViews>
    <workbookView xWindow="1560" yWindow="1560" windowWidth="21600" windowHeight="11385" activeTab="1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x246aHWCoWQ+Oe9553m9OUavbQw=="/>
    </ext>
  </extLst>
</workbook>
</file>

<file path=xl/calcChain.xml><?xml version="1.0" encoding="utf-8"?>
<calcChain xmlns="http://schemas.openxmlformats.org/spreadsheetml/2006/main">
  <c r="BK38" i="1" l="1"/>
  <c r="BJ38" i="1"/>
  <c r="BH38" i="1"/>
  <c r="BI38" i="1" s="1"/>
  <c r="AU38" i="1" s="1"/>
  <c r="BG38" i="1"/>
  <c r="BF38" i="1"/>
  <c r="BE38" i="1"/>
  <c r="BD38" i="1"/>
  <c r="BC38" i="1"/>
  <c r="AX38" i="1" s="1"/>
  <c r="AZ38" i="1"/>
  <c r="AS38" i="1"/>
  <c r="AM38" i="1"/>
  <c r="AN38" i="1" s="1"/>
  <c r="AI38" i="1"/>
  <c r="AH38" i="1"/>
  <c r="AG38" i="1"/>
  <c r="I38" i="1" s="1"/>
  <c r="Y38" i="1"/>
  <c r="X38" i="1"/>
  <c r="W38" i="1" s="1"/>
  <c r="P38" i="1"/>
  <c r="N38" i="1"/>
  <c r="K38" i="1"/>
  <c r="J38" i="1"/>
  <c r="AV38" i="1" s="1"/>
  <c r="AY38" i="1" s="1"/>
  <c r="BK37" i="1"/>
  <c r="BJ37" i="1"/>
  <c r="BI37" i="1"/>
  <c r="BH37" i="1"/>
  <c r="BG37" i="1"/>
  <c r="BF37" i="1"/>
  <c r="BE37" i="1"/>
  <c r="BD37" i="1"/>
  <c r="BC37" i="1"/>
  <c r="AX37" i="1" s="1"/>
  <c r="AZ37" i="1"/>
  <c r="AU37" i="1"/>
  <c r="AS37" i="1"/>
  <c r="AW37" i="1" s="1"/>
  <c r="AN37" i="1"/>
  <c r="AM37" i="1"/>
  <c r="AI37" i="1"/>
  <c r="AG37" i="1" s="1"/>
  <c r="Y37" i="1"/>
  <c r="X37" i="1"/>
  <c r="W37" i="1" s="1"/>
  <c r="S37" i="1"/>
  <c r="P37" i="1"/>
  <c r="BK36" i="1"/>
  <c r="BJ36" i="1"/>
  <c r="BI36" i="1"/>
  <c r="BH36" i="1"/>
  <c r="BG36" i="1"/>
  <c r="BF36" i="1"/>
  <c r="BE36" i="1"/>
  <c r="BD36" i="1"/>
  <c r="BC36" i="1"/>
  <c r="AZ36" i="1"/>
  <c r="AX36" i="1"/>
  <c r="AS36" i="1"/>
  <c r="AN36" i="1"/>
  <c r="AM36" i="1"/>
  <c r="AI36" i="1"/>
  <c r="AG36" i="1" s="1"/>
  <c r="Y36" i="1"/>
  <c r="X36" i="1"/>
  <c r="P36" i="1"/>
  <c r="BK35" i="1"/>
  <c r="BJ35" i="1"/>
  <c r="BI35" i="1"/>
  <c r="AU35" i="1" s="1"/>
  <c r="BH35" i="1"/>
  <c r="BG35" i="1"/>
  <c r="BF35" i="1"/>
  <c r="BE35" i="1"/>
  <c r="BD35" i="1"/>
  <c r="BC35" i="1"/>
  <c r="AX35" i="1" s="1"/>
  <c r="AZ35" i="1"/>
  <c r="AS35" i="1"/>
  <c r="AW35" i="1" s="1"/>
  <c r="AN35" i="1"/>
  <c r="AM35" i="1"/>
  <c r="AI35" i="1"/>
  <c r="AG35" i="1" s="1"/>
  <c r="Y35" i="1"/>
  <c r="W35" i="1" s="1"/>
  <c r="X35" i="1"/>
  <c r="S35" i="1"/>
  <c r="P35" i="1"/>
  <c r="BK34" i="1"/>
  <c r="BJ34" i="1"/>
  <c r="BI34" i="1" s="1"/>
  <c r="BH34" i="1"/>
  <c r="BG34" i="1"/>
  <c r="BF34" i="1"/>
  <c r="BE34" i="1"/>
  <c r="BD34" i="1"/>
  <c r="BC34" i="1"/>
  <c r="AX34" i="1" s="1"/>
  <c r="AZ34" i="1"/>
  <c r="AS34" i="1"/>
  <c r="AM34" i="1"/>
  <c r="AN34" i="1" s="1"/>
  <c r="AI34" i="1"/>
  <c r="AG34" i="1"/>
  <c r="Y34" i="1"/>
  <c r="X34" i="1"/>
  <c r="W34" i="1"/>
  <c r="P34" i="1"/>
  <c r="BK33" i="1"/>
  <c r="BJ33" i="1"/>
  <c r="BI33" i="1" s="1"/>
  <c r="BH33" i="1"/>
  <c r="BG33" i="1"/>
  <c r="BF33" i="1"/>
  <c r="BE33" i="1"/>
  <c r="BD33" i="1"/>
  <c r="BC33" i="1"/>
  <c r="AX33" i="1" s="1"/>
  <c r="AZ33" i="1"/>
  <c r="AS33" i="1"/>
  <c r="AM33" i="1"/>
  <c r="AN33" i="1" s="1"/>
  <c r="AI33" i="1"/>
  <c r="AG33" i="1" s="1"/>
  <c r="Y33" i="1"/>
  <c r="W33" i="1" s="1"/>
  <c r="X33" i="1"/>
  <c r="P33" i="1"/>
  <c r="BK32" i="1"/>
  <c r="BJ32" i="1"/>
  <c r="BH32" i="1"/>
  <c r="BI32" i="1" s="1"/>
  <c r="S32" i="1" s="1"/>
  <c r="BG32" i="1"/>
  <c r="BF32" i="1"/>
  <c r="BE32" i="1"/>
  <c r="BD32" i="1"/>
  <c r="BC32" i="1"/>
  <c r="AZ32" i="1"/>
  <c r="AX32" i="1"/>
  <c r="AU32" i="1"/>
  <c r="AS32" i="1"/>
  <c r="AW32" i="1" s="1"/>
  <c r="AM32" i="1"/>
  <c r="AN32" i="1" s="1"/>
  <c r="AI32" i="1"/>
  <c r="AG32" i="1" s="1"/>
  <c r="Y32" i="1"/>
  <c r="X32" i="1"/>
  <c r="W32" i="1" s="1"/>
  <c r="P32" i="1"/>
  <c r="BK31" i="1"/>
  <c r="BJ31" i="1"/>
  <c r="BH31" i="1"/>
  <c r="BI31" i="1" s="1"/>
  <c r="BG31" i="1"/>
  <c r="BF31" i="1"/>
  <c r="BE31" i="1"/>
  <c r="BD31" i="1"/>
  <c r="BC31" i="1"/>
  <c r="AZ31" i="1"/>
  <c r="AX31" i="1"/>
  <c r="AS31" i="1"/>
  <c r="AN31" i="1"/>
  <c r="AM31" i="1"/>
  <c r="AI31" i="1"/>
  <c r="AH31" i="1"/>
  <c r="AG31" i="1"/>
  <c r="N31" i="1" s="1"/>
  <c r="Y31" i="1"/>
  <c r="X31" i="1"/>
  <c r="W31" i="1" s="1"/>
  <c r="P31" i="1"/>
  <c r="BK30" i="1"/>
  <c r="BJ30" i="1"/>
  <c r="BH30" i="1"/>
  <c r="BI30" i="1" s="1"/>
  <c r="AU30" i="1" s="1"/>
  <c r="AW30" i="1" s="1"/>
  <c r="BG30" i="1"/>
  <c r="BF30" i="1"/>
  <c r="BE30" i="1"/>
  <c r="BD30" i="1"/>
  <c r="BC30" i="1"/>
  <c r="AX30" i="1" s="1"/>
  <c r="AZ30" i="1"/>
  <c r="AS30" i="1"/>
  <c r="AN30" i="1"/>
  <c r="AM30" i="1"/>
  <c r="AI30" i="1"/>
  <c r="AH30" i="1"/>
  <c r="AG30" i="1"/>
  <c r="I30" i="1" s="1"/>
  <c r="AA30" i="1"/>
  <c r="Y30" i="1"/>
  <c r="X30" i="1"/>
  <c r="W30" i="1" s="1"/>
  <c r="S30" i="1"/>
  <c r="P30" i="1"/>
  <c r="N30" i="1"/>
  <c r="K30" i="1"/>
  <c r="J30" i="1"/>
  <c r="AV30" i="1" s="1"/>
  <c r="BK29" i="1"/>
  <c r="BJ29" i="1"/>
  <c r="BI29" i="1"/>
  <c r="BH29" i="1"/>
  <c r="BG29" i="1"/>
  <c r="BF29" i="1"/>
  <c r="BE29" i="1"/>
  <c r="BD29" i="1"/>
  <c r="BC29" i="1"/>
  <c r="AX29" i="1" s="1"/>
  <c r="AZ29" i="1"/>
  <c r="AU29" i="1"/>
  <c r="AW29" i="1" s="1"/>
  <c r="AS29" i="1"/>
  <c r="AN29" i="1"/>
  <c r="AM29" i="1"/>
  <c r="AI29" i="1"/>
  <c r="AG29" i="1" s="1"/>
  <c r="Y29" i="1"/>
  <c r="X29" i="1"/>
  <c r="W29" i="1" s="1"/>
  <c r="S29" i="1"/>
  <c r="P29" i="1"/>
  <c r="N29" i="1"/>
  <c r="BK28" i="1"/>
  <c r="BJ28" i="1"/>
  <c r="BI28" i="1"/>
  <c r="BH28" i="1"/>
  <c r="BG28" i="1"/>
  <c r="BF28" i="1"/>
  <c r="BE28" i="1"/>
  <c r="BD28" i="1"/>
  <c r="BC28" i="1"/>
  <c r="AZ28" i="1"/>
  <c r="AX28" i="1"/>
  <c r="AS28" i="1"/>
  <c r="AN28" i="1"/>
  <c r="AM28" i="1"/>
  <c r="AI28" i="1"/>
  <c r="AG28" i="1" s="1"/>
  <c r="AH28" i="1" s="1"/>
  <c r="Y28" i="1"/>
  <c r="X28" i="1"/>
  <c r="W28" i="1" s="1"/>
  <c r="P28" i="1"/>
  <c r="BK27" i="1"/>
  <c r="BJ27" i="1"/>
  <c r="BI27" i="1"/>
  <c r="AU27" i="1" s="1"/>
  <c r="BH27" i="1"/>
  <c r="BG27" i="1"/>
  <c r="BF27" i="1"/>
  <c r="BE27" i="1"/>
  <c r="BD27" i="1"/>
  <c r="BC27" i="1"/>
  <c r="AX27" i="1" s="1"/>
  <c r="AZ27" i="1"/>
  <c r="AS27" i="1"/>
  <c r="AW27" i="1" s="1"/>
  <c r="AN27" i="1"/>
  <c r="AM27" i="1"/>
  <c r="AI27" i="1"/>
  <c r="AG27" i="1" s="1"/>
  <c r="Y27" i="1"/>
  <c r="W27" i="1" s="1"/>
  <c r="X27" i="1"/>
  <c r="S27" i="1"/>
  <c r="P27" i="1"/>
  <c r="K27" i="1"/>
  <c r="BK26" i="1"/>
  <c r="BJ26" i="1"/>
  <c r="BI26" i="1" s="1"/>
  <c r="BH26" i="1"/>
  <c r="BG26" i="1"/>
  <c r="BF26" i="1"/>
  <c r="BE26" i="1"/>
  <c r="BD26" i="1"/>
  <c r="BC26" i="1"/>
  <c r="AX26" i="1" s="1"/>
  <c r="AZ26" i="1"/>
  <c r="AS26" i="1"/>
  <c r="AM26" i="1"/>
  <c r="AN26" i="1" s="1"/>
  <c r="AI26" i="1"/>
  <c r="AG26" i="1"/>
  <c r="Y26" i="1"/>
  <c r="X26" i="1"/>
  <c r="W26" i="1"/>
  <c r="P26" i="1"/>
  <c r="N26" i="1"/>
  <c r="BK25" i="1"/>
  <c r="BJ25" i="1"/>
  <c r="BI25" i="1"/>
  <c r="BH25" i="1"/>
  <c r="BG25" i="1"/>
  <c r="BF25" i="1"/>
  <c r="BE25" i="1"/>
  <c r="BD25" i="1"/>
  <c r="BC25" i="1"/>
  <c r="AX25" i="1" s="1"/>
  <c r="AZ25" i="1"/>
  <c r="AS25" i="1"/>
  <c r="AM25" i="1"/>
  <c r="AN25" i="1" s="1"/>
  <c r="AI25" i="1"/>
  <c r="AG25" i="1" s="1"/>
  <c r="Y25" i="1"/>
  <c r="W25" i="1" s="1"/>
  <c r="X25" i="1"/>
  <c r="P25" i="1"/>
  <c r="I25" i="1"/>
  <c r="AA25" i="1" s="1"/>
  <c r="BK24" i="1"/>
  <c r="BJ24" i="1"/>
  <c r="BH24" i="1"/>
  <c r="BI24" i="1" s="1"/>
  <c r="S24" i="1" s="1"/>
  <c r="BG24" i="1"/>
  <c r="BF24" i="1"/>
  <c r="BE24" i="1"/>
  <c r="BD24" i="1"/>
  <c r="BC24" i="1"/>
  <c r="AZ24" i="1"/>
  <c r="AX24" i="1"/>
  <c r="AU24" i="1"/>
  <c r="AS24" i="1"/>
  <c r="AM24" i="1"/>
  <c r="AN24" i="1" s="1"/>
  <c r="AI24" i="1"/>
  <c r="AG24" i="1" s="1"/>
  <c r="Y24" i="1"/>
  <c r="X24" i="1"/>
  <c r="W24" i="1" s="1"/>
  <c r="P24" i="1"/>
  <c r="BK23" i="1"/>
  <c r="BJ23" i="1"/>
  <c r="BH23" i="1"/>
  <c r="BI23" i="1" s="1"/>
  <c r="BG23" i="1"/>
  <c r="BF23" i="1"/>
  <c r="BE23" i="1"/>
  <c r="BD23" i="1"/>
  <c r="BC23" i="1"/>
  <c r="AZ23" i="1"/>
  <c r="AX23" i="1"/>
  <c r="AS23" i="1"/>
  <c r="AN23" i="1"/>
  <c r="AM23" i="1"/>
  <c r="AI23" i="1"/>
  <c r="AG23" i="1"/>
  <c r="Y23" i="1"/>
  <c r="X23" i="1"/>
  <c r="W23" i="1"/>
  <c r="P23" i="1"/>
  <c r="BK22" i="1"/>
  <c r="BJ22" i="1"/>
  <c r="BH22" i="1"/>
  <c r="BI22" i="1" s="1"/>
  <c r="AU22" i="1" s="1"/>
  <c r="AW22" i="1" s="1"/>
  <c r="BG22" i="1"/>
  <c r="BF22" i="1"/>
  <c r="BE22" i="1"/>
  <c r="BD22" i="1"/>
  <c r="BC22" i="1"/>
  <c r="AX22" i="1" s="1"/>
  <c r="AZ22" i="1"/>
  <c r="AS22" i="1"/>
  <c r="AM22" i="1"/>
  <c r="AN22" i="1" s="1"/>
  <c r="AI22" i="1"/>
  <c r="AH22" i="1"/>
  <c r="AG22" i="1"/>
  <c r="I22" i="1" s="1"/>
  <c r="AA22" i="1"/>
  <c r="Y22" i="1"/>
  <c r="X22" i="1"/>
  <c r="W22" i="1" s="1"/>
  <c r="P22" i="1"/>
  <c r="N22" i="1"/>
  <c r="K22" i="1"/>
  <c r="J22" i="1"/>
  <c r="AV22" i="1" s="1"/>
  <c r="BK21" i="1"/>
  <c r="S21" i="1" s="1"/>
  <c r="BJ21" i="1"/>
  <c r="BI21" i="1"/>
  <c r="BH21" i="1"/>
  <c r="BG21" i="1"/>
  <c r="BF21" i="1"/>
  <c r="BE21" i="1"/>
  <c r="BD21" i="1"/>
  <c r="BC21" i="1"/>
  <c r="AX21" i="1" s="1"/>
  <c r="AZ21" i="1"/>
  <c r="AU21" i="1"/>
  <c r="AW21" i="1" s="1"/>
  <c r="AS21" i="1"/>
  <c r="AN21" i="1"/>
  <c r="AM21" i="1"/>
  <c r="AI21" i="1"/>
  <c r="AG21" i="1" s="1"/>
  <c r="N21" i="1" s="1"/>
  <c r="Y21" i="1"/>
  <c r="X21" i="1"/>
  <c r="W21" i="1" s="1"/>
  <c r="P21" i="1"/>
  <c r="K21" i="1"/>
  <c r="BK20" i="1"/>
  <c r="BJ20" i="1"/>
  <c r="BI20" i="1"/>
  <c r="BH20" i="1"/>
  <c r="BG20" i="1"/>
  <c r="BF20" i="1"/>
  <c r="BE20" i="1"/>
  <c r="BD20" i="1"/>
  <c r="BC20" i="1"/>
  <c r="AZ20" i="1"/>
  <c r="AX20" i="1"/>
  <c r="AS20" i="1"/>
  <c r="AN20" i="1"/>
  <c r="AM20" i="1"/>
  <c r="AI20" i="1"/>
  <c r="AG20" i="1" s="1"/>
  <c r="Y20" i="1"/>
  <c r="X20" i="1"/>
  <c r="W20" i="1" s="1"/>
  <c r="P20" i="1"/>
  <c r="N20" i="1"/>
  <c r="BK19" i="1"/>
  <c r="BJ19" i="1"/>
  <c r="BI19" i="1"/>
  <c r="AU19" i="1" s="1"/>
  <c r="BH19" i="1"/>
  <c r="BG19" i="1"/>
  <c r="BF19" i="1"/>
  <c r="BE19" i="1"/>
  <c r="BD19" i="1"/>
  <c r="BC19" i="1"/>
  <c r="AX19" i="1" s="1"/>
  <c r="AZ19" i="1"/>
  <c r="AS19" i="1"/>
  <c r="AN19" i="1"/>
  <c r="AM19" i="1"/>
  <c r="AI19" i="1"/>
  <c r="AG19" i="1" s="1"/>
  <c r="Y19" i="1"/>
  <c r="W19" i="1" s="1"/>
  <c r="X19" i="1"/>
  <c r="P19" i="1"/>
  <c r="BK18" i="1"/>
  <c r="BJ18" i="1"/>
  <c r="BI18" i="1" s="1"/>
  <c r="BH18" i="1"/>
  <c r="BG18" i="1"/>
  <c r="BF18" i="1"/>
  <c r="BE18" i="1"/>
  <c r="BD18" i="1"/>
  <c r="BC18" i="1"/>
  <c r="AX18" i="1" s="1"/>
  <c r="AZ18" i="1"/>
  <c r="AS18" i="1"/>
  <c r="AM18" i="1"/>
  <c r="AN18" i="1" s="1"/>
  <c r="AI18" i="1"/>
  <c r="AG18" i="1"/>
  <c r="N18" i="1" s="1"/>
  <c r="Y18" i="1"/>
  <c r="X18" i="1"/>
  <c r="W18" i="1"/>
  <c r="P18" i="1"/>
  <c r="J18" i="1"/>
  <c r="AV18" i="1" s="1"/>
  <c r="BK17" i="1"/>
  <c r="BJ17" i="1"/>
  <c r="BI17" i="1" s="1"/>
  <c r="BH17" i="1"/>
  <c r="BG17" i="1"/>
  <c r="BF17" i="1"/>
  <c r="BE17" i="1"/>
  <c r="BD17" i="1"/>
  <c r="BC17" i="1"/>
  <c r="AX17" i="1" s="1"/>
  <c r="AZ17" i="1"/>
  <c r="AS17" i="1"/>
  <c r="AM17" i="1"/>
  <c r="AN17" i="1" s="1"/>
  <c r="AI17" i="1"/>
  <c r="AG17" i="1" s="1"/>
  <c r="Y17" i="1"/>
  <c r="W17" i="1" s="1"/>
  <c r="X17" i="1"/>
  <c r="P17" i="1"/>
  <c r="AH17" i="1" l="1"/>
  <c r="N17" i="1"/>
  <c r="K17" i="1"/>
  <c r="J17" i="1"/>
  <c r="AV17" i="1" s="1"/>
  <c r="I17" i="1"/>
  <c r="S17" i="1"/>
  <c r="AU17" i="1"/>
  <c r="AW17" i="1" s="1"/>
  <c r="AW18" i="1"/>
  <c r="J19" i="1"/>
  <c r="AV19" i="1" s="1"/>
  <c r="AY19" i="1" s="1"/>
  <c r="AH19" i="1"/>
  <c r="N19" i="1"/>
  <c r="K20" i="1"/>
  <c r="J20" i="1"/>
  <c r="AV20" i="1" s="1"/>
  <c r="AY20" i="1" s="1"/>
  <c r="AW24" i="1"/>
  <c r="I28" i="1"/>
  <c r="AU34" i="1"/>
  <c r="AW34" i="1" s="1"/>
  <c r="S34" i="1"/>
  <c r="S19" i="1"/>
  <c r="S22" i="1"/>
  <c r="AU23" i="1"/>
  <c r="AW23" i="1" s="1"/>
  <c r="S23" i="1"/>
  <c r="K26" i="1"/>
  <c r="J26" i="1"/>
  <c r="AV26" i="1" s="1"/>
  <c r="AY26" i="1" s="1"/>
  <c r="I26" i="1"/>
  <c r="AH26" i="1"/>
  <c r="J27" i="1"/>
  <c r="AV27" i="1" s="1"/>
  <c r="AY27" i="1" s="1"/>
  <c r="I27" i="1"/>
  <c r="AH27" i="1"/>
  <c r="N27" i="1"/>
  <c r="T32" i="1"/>
  <c r="U32" i="1" s="1"/>
  <c r="W36" i="1"/>
  <c r="AA38" i="1"/>
  <c r="K35" i="1"/>
  <c r="J35" i="1"/>
  <c r="AV35" i="1" s="1"/>
  <c r="AY35" i="1" s="1"/>
  <c r="I35" i="1"/>
  <c r="AH35" i="1"/>
  <c r="N35" i="1"/>
  <c r="AU36" i="1"/>
  <c r="S36" i="1"/>
  <c r="AU18" i="1"/>
  <c r="AY18" i="1" s="1"/>
  <c r="S18" i="1"/>
  <c r="AW19" i="1"/>
  <c r="AU28" i="1"/>
  <c r="AW28" i="1" s="1"/>
  <c r="S28" i="1"/>
  <c r="T30" i="1"/>
  <c r="U30" i="1" s="1"/>
  <c r="AB30" i="1" s="1"/>
  <c r="I33" i="1"/>
  <c r="AH33" i="1"/>
  <c r="N33" i="1"/>
  <c r="K33" i="1"/>
  <c r="K37" i="1"/>
  <c r="J37" i="1"/>
  <c r="AV37" i="1" s="1"/>
  <c r="AY37" i="1" s="1"/>
  <c r="I37" i="1"/>
  <c r="AH37" i="1"/>
  <c r="N23" i="1"/>
  <c r="K23" i="1"/>
  <c r="J23" i="1"/>
  <c r="AV23" i="1" s="1"/>
  <c r="AY23" i="1" s="1"/>
  <c r="I23" i="1"/>
  <c r="AH25" i="1"/>
  <c r="N25" i="1"/>
  <c r="K25" i="1"/>
  <c r="N34" i="1"/>
  <c r="K34" i="1"/>
  <c r="J34" i="1"/>
  <c r="AV34" i="1" s="1"/>
  <c r="I34" i="1"/>
  <c r="AH34" i="1"/>
  <c r="AH36" i="1"/>
  <c r="N36" i="1"/>
  <c r="K36" i="1"/>
  <c r="J36" i="1"/>
  <c r="AV36" i="1" s="1"/>
  <c r="AY36" i="1" s="1"/>
  <c r="N37" i="1"/>
  <c r="I19" i="1"/>
  <c r="J21" i="1"/>
  <c r="AV21" i="1" s="1"/>
  <c r="AY21" i="1" s="1"/>
  <c r="I21" i="1"/>
  <c r="AH21" i="1"/>
  <c r="AY22" i="1"/>
  <c r="AH23" i="1"/>
  <c r="J25" i="1"/>
  <c r="AV25" i="1" s="1"/>
  <c r="J33" i="1"/>
  <c r="AV33" i="1" s="1"/>
  <c r="AU33" i="1"/>
  <c r="AW33" i="1" s="1"/>
  <c r="S33" i="1"/>
  <c r="K18" i="1"/>
  <c r="I18" i="1"/>
  <c r="AH18" i="1"/>
  <c r="AU20" i="1"/>
  <c r="AW20" i="1" s="1"/>
  <c r="S20" i="1"/>
  <c r="K24" i="1"/>
  <c r="J24" i="1"/>
  <c r="AV24" i="1" s="1"/>
  <c r="AY24" i="1" s="1"/>
  <c r="I24" i="1"/>
  <c r="T24" i="1" s="1"/>
  <c r="U24" i="1" s="1"/>
  <c r="AH24" i="1"/>
  <c r="N24" i="1"/>
  <c r="N28" i="1"/>
  <c r="K28" i="1"/>
  <c r="J28" i="1"/>
  <c r="AV28" i="1" s="1"/>
  <c r="AY28" i="1" s="1"/>
  <c r="AU31" i="1"/>
  <c r="AW31" i="1" s="1"/>
  <c r="S31" i="1"/>
  <c r="T37" i="1"/>
  <c r="U37" i="1" s="1"/>
  <c r="AW38" i="1"/>
  <c r="K19" i="1"/>
  <c r="I20" i="1"/>
  <c r="AH20" i="1"/>
  <c r="AU25" i="1"/>
  <c r="AW25" i="1" s="1"/>
  <c r="S25" i="1"/>
  <c r="AU26" i="1"/>
  <c r="AW26" i="1" s="1"/>
  <c r="S26" i="1"/>
  <c r="K29" i="1"/>
  <c r="J29" i="1"/>
  <c r="AV29" i="1" s="1"/>
  <c r="AY29" i="1" s="1"/>
  <c r="I29" i="1"/>
  <c r="T29" i="1" s="1"/>
  <c r="U29" i="1" s="1"/>
  <c r="AH29" i="1"/>
  <c r="AY30" i="1"/>
  <c r="Q30" i="1"/>
  <c r="O30" i="1" s="1"/>
  <c r="R30" i="1" s="1"/>
  <c r="L30" i="1" s="1"/>
  <c r="M30" i="1" s="1"/>
  <c r="K32" i="1"/>
  <c r="J32" i="1"/>
  <c r="AV32" i="1" s="1"/>
  <c r="AY32" i="1" s="1"/>
  <c r="I32" i="1"/>
  <c r="AH32" i="1"/>
  <c r="N32" i="1"/>
  <c r="I36" i="1"/>
  <c r="AW36" i="1"/>
  <c r="S38" i="1"/>
  <c r="I31" i="1"/>
  <c r="J31" i="1"/>
  <c r="AV31" i="1" s="1"/>
  <c r="AY31" i="1" s="1"/>
  <c r="K31" i="1"/>
  <c r="V24" i="1" l="1"/>
  <c r="Z24" i="1" s="1"/>
  <c r="AC24" i="1"/>
  <c r="AB24" i="1"/>
  <c r="AC29" i="1"/>
  <c r="V29" i="1"/>
  <c r="Z29" i="1" s="1"/>
  <c r="AB29" i="1"/>
  <c r="T25" i="1"/>
  <c r="U25" i="1" s="1"/>
  <c r="AC37" i="1"/>
  <c r="V37" i="1"/>
  <c r="Z37" i="1" s="1"/>
  <c r="AA33" i="1"/>
  <c r="T34" i="1"/>
  <c r="U34" i="1" s="1"/>
  <c r="AA24" i="1"/>
  <c r="Q24" i="1"/>
  <c r="O24" i="1" s="1"/>
  <c r="R24" i="1" s="1"/>
  <c r="L24" i="1" s="1"/>
  <c r="M24" i="1" s="1"/>
  <c r="V30" i="1"/>
  <c r="Z30" i="1" s="1"/>
  <c r="AC30" i="1"/>
  <c r="AD30" i="1" s="1"/>
  <c r="T36" i="1"/>
  <c r="U36" i="1" s="1"/>
  <c r="T23" i="1"/>
  <c r="U23" i="1" s="1"/>
  <c r="T38" i="1"/>
  <c r="U38" i="1" s="1"/>
  <c r="T18" i="1"/>
  <c r="U18" i="1" s="1"/>
  <c r="AA36" i="1"/>
  <c r="T31" i="1"/>
  <c r="U31" i="1" s="1"/>
  <c r="AB37" i="1"/>
  <c r="AA29" i="1"/>
  <c r="Q29" i="1"/>
  <c r="O29" i="1" s="1"/>
  <c r="R29" i="1" s="1"/>
  <c r="L29" i="1" s="1"/>
  <c r="M29" i="1" s="1"/>
  <c r="T33" i="1"/>
  <c r="U33" i="1" s="1"/>
  <c r="AA21" i="1"/>
  <c r="AA37" i="1"/>
  <c r="Q37" i="1"/>
  <c r="O37" i="1" s="1"/>
  <c r="R37" i="1" s="1"/>
  <c r="L37" i="1" s="1"/>
  <c r="M37" i="1" s="1"/>
  <c r="T17" i="1"/>
  <c r="U17" i="1" s="1"/>
  <c r="Q17" i="1" s="1"/>
  <c r="O17" i="1" s="1"/>
  <c r="R17" i="1" s="1"/>
  <c r="L17" i="1" s="1"/>
  <c r="M17" i="1" s="1"/>
  <c r="T28" i="1"/>
  <c r="U28" i="1" s="1"/>
  <c r="AA27" i="1"/>
  <c r="T22" i="1"/>
  <c r="U22" i="1" s="1"/>
  <c r="AA28" i="1"/>
  <c r="Q28" i="1"/>
  <c r="O28" i="1" s="1"/>
  <c r="R28" i="1" s="1"/>
  <c r="L28" i="1" s="1"/>
  <c r="M28" i="1" s="1"/>
  <c r="AA17" i="1"/>
  <c r="AA20" i="1"/>
  <c r="Q20" i="1"/>
  <c r="O20" i="1" s="1"/>
  <c r="R20" i="1" s="1"/>
  <c r="L20" i="1" s="1"/>
  <c r="M20" i="1" s="1"/>
  <c r="T20" i="1"/>
  <c r="U20" i="1" s="1"/>
  <c r="AY33" i="1"/>
  <c r="AA19" i="1"/>
  <c r="AA34" i="1"/>
  <c r="Q34" i="1"/>
  <c r="O34" i="1" s="1"/>
  <c r="R34" i="1" s="1"/>
  <c r="L34" i="1" s="1"/>
  <c r="M34" i="1" s="1"/>
  <c r="AA23" i="1"/>
  <c r="Q23" i="1"/>
  <c r="O23" i="1" s="1"/>
  <c r="R23" i="1" s="1"/>
  <c r="L23" i="1" s="1"/>
  <c r="M23" i="1" s="1"/>
  <c r="T19" i="1"/>
  <c r="U19" i="1" s="1"/>
  <c r="AY17" i="1"/>
  <c r="AA18" i="1"/>
  <c r="Q18" i="1"/>
  <c r="O18" i="1" s="1"/>
  <c r="R18" i="1" s="1"/>
  <c r="L18" i="1" s="1"/>
  <c r="M18" i="1" s="1"/>
  <c r="AA32" i="1"/>
  <c r="Q32" i="1"/>
  <c r="O32" i="1" s="1"/>
  <c r="R32" i="1" s="1"/>
  <c r="L32" i="1" s="1"/>
  <c r="M32" i="1" s="1"/>
  <c r="T26" i="1"/>
  <c r="U26" i="1" s="1"/>
  <c r="T27" i="1"/>
  <c r="U27" i="1" s="1"/>
  <c r="AY34" i="1"/>
  <c r="AA35" i="1"/>
  <c r="T35" i="1"/>
  <c r="U35" i="1" s="1"/>
  <c r="AB32" i="1"/>
  <c r="V32" i="1"/>
  <c r="Z32" i="1" s="1"/>
  <c r="AC32" i="1"/>
  <c r="AA31" i="1"/>
  <c r="Q31" i="1"/>
  <c r="O31" i="1" s="1"/>
  <c r="R31" i="1" s="1"/>
  <c r="L31" i="1" s="1"/>
  <c r="M31" i="1" s="1"/>
  <c r="AY25" i="1"/>
  <c r="AA26" i="1"/>
  <c r="T21" i="1"/>
  <c r="U21" i="1" s="1"/>
  <c r="V25" i="1" l="1"/>
  <c r="Z25" i="1" s="1"/>
  <c r="AC25" i="1"/>
  <c r="AB25" i="1"/>
  <c r="Q25" i="1"/>
  <c r="O25" i="1" s="1"/>
  <c r="R25" i="1" s="1"/>
  <c r="L25" i="1" s="1"/>
  <c r="M25" i="1" s="1"/>
  <c r="AD32" i="1"/>
  <c r="V22" i="1"/>
  <c r="Z22" i="1" s="1"/>
  <c r="AC22" i="1"/>
  <c r="AB22" i="1"/>
  <c r="Q22" i="1"/>
  <c r="O22" i="1" s="1"/>
  <c r="R22" i="1" s="1"/>
  <c r="L22" i="1" s="1"/>
  <c r="M22" i="1" s="1"/>
  <c r="V38" i="1"/>
  <c r="Z38" i="1" s="1"/>
  <c r="AC38" i="1"/>
  <c r="AD38" i="1" s="1"/>
  <c r="Q38" i="1"/>
  <c r="O38" i="1" s="1"/>
  <c r="R38" i="1" s="1"/>
  <c r="L38" i="1" s="1"/>
  <c r="M38" i="1" s="1"/>
  <c r="AB38" i="1"/>
  <c r="AC26" i="1"/>
  <c r="AD26" i="1" s="1"/>
  <c r="AB26" i="1"/>
  <c r="V26" i="1"/>
  <c r="Z26" i="1" s="1"/>
  <c r="AC20" i="1"/>
  <c r="AD20" i="1" s="1"/>
  <c r="V20" i="1"/>
  <c r="Z20" i="1" s="1"/>
  <c r="AB20" i="1"/>
  <c r="V31" i="1"/>
  <c r="Z31" i="1" s="1"/>
  <c r="AC31" i="1"/>
  <c r="AB31" i="1"/>
  <c r="V23" i="1"/>
  <c r="Z23" i="1" s="1"/>
  <c r="AC23" i="1"/>
  <c r="AD23" i="1" s="1"/>
  <c r="AB23" i="1"/>
  <c r="V34" i="1"/>
  <c r="Z34" i="1" s="1"/>
  <c r="AC34" i="1"/>
  <c r="AB34" i="1"/>
  <c r="V21" i="1"/>
  <c r="Z21" i="1" s="1"/>
  <c r="AC21" i="1"/>
  <c r="AD21" i="1" s="1"/>
  <c r="AB21" i="1"/>
  <c r="Q26" i="1"/>
  <c r="O26" i="1" s="1"/>
  <c r="R26" i="1" s="1"/>
  <c r="L26" i="1" s="1"/>
  <c r="M26" i="1" s="1"/>
  <c r="V36" i="1"/>
  <c r="Z36" i="1" s="1"/>
  <c r="AC36" i="1"/>
  <c r="AB36" i="1"/>
  <c r="AD29" i="1"/>
  <c r="V27" i="1"/>
  <c r="Z27" i="1" s="1"/>
  <c r="AC27" i="1"/>
  <c r="AD27" i="1" s="1"/>
  <c r="AB27" i="1"/>
  <c r="V35" i="1"/>
  <c r="Z35" i="1" s="1"/>
  <c r="AC35" i="1"/>
  <c r="AD35" i="1" s="1"/>
  <c r="AB35" i="1"/>
  <c r="V28" i="1"/>
  <c r="Z28" i="1" s="1"/>
  <c r="AC28" i="1"/>
  <c r="AD28" i="1" s="1"/>
  <c r="AB28" i="1"/>
  <c r="V33" i="1"/>
  <c r="Z33" i="1" s="1"/>
  <c r="AC33" i="1"/>
  <c r="AB33" i="1"/>
  <c r="Q33" i="1"/>
  <c r="O33" i="1" s="1"/>
  <c r="R33" i="1" s="1"/>
  <c r="L33" i="1" s="1"/>
  <c r="M33" i="1" s="1"/>
  <c r="V19" i="1"/>
  <c r="Z19" i="1" s="1"/>
  <c r="AC19" i="1"/>
  <c r="AB19" i="1"/>
  <c r="Q27" i="1"/>
  <c r="O27" i="1" s="1"/>
  <c r="R27" i="1" s="1"/>
  <c r="L27" i="1" s="1"/>
  <c r="M27" i="1" s="1"/>
  <c r="Q21" i="1"/>
  <c r="O21" i="1" s="1"/>
  <c r="R21" i="1" s="1"/>
  <c r="L21" i="1" s="1"/>
  <c r="M21" i="1" s="1"/>
  <c r="Q36" i="1"/>
  <c r="O36" i="1" s="1"/>
  <c r="R36" i="1" s="1"/>
  <c r="L36" i="1" s="1"/>
  <c r="M36" i="1" s="1"/>
  <c r="Q35" i="1"/>
  <c r="O35" i="1" s="1"/>
  <c r="R35" i="1" s="1"/>
  <c r="L35" i="1" s="1"/>
  <c r="M35" i="1" s="1"/>
  <c r="Q19" i="1"/>
  <c r="O19" i="1" s="1"/>
  <c r="R19" i="1" s="1"/>
  <c r="L19" i="1" s="1"/>
  <c r="M19" i="1" s="1"/>
  <c r="AD24" i="1"/>
  <c r="V17" i="1"/>
  <c r="Z17" i="1" s="1"/>
  <c r="AB17" i="1"/>
  <c r="AC17" i="1"/>
  <c r="AD17" i="1" s="1"/>
  <c r="AC18" i="1"/>
  <c r="V18" i="1"/>
  <c r="Z18" i="1" s="1"/>
  <c r="AB18" i="1"/>
  <c r="AD37" i="1"/>
  <c r="AD33" i="1" l="1"/>
  <c r="AD22" i="1"/>
  <c r="AD31" i="1"/>
  <c r="AD18" i="1"/>
  <c r="AD34" i="1"/>
  <c r="AD19" i="1"/>
  <c r="AD36" i="1"/>
  <c r="AD25" i="1"/>
</calcChain>
</file>

<file path=xl/sharedStrings.xml><?xml version="1.0" encoding="utf-8"?>
<sst xmlns="http://schemas.openxmlformats.org/spreadsheetml/2006/main" count="763" uniqueCount="407">
  <si>
    <t>SysConst</t>
  </si>
  <si>
    <t>AvgTime</t>
  </si>
  <si>
    <t>Oxygen</t>
  </si>
  <si>
    <t>4</t>
  </si>
  <si>
    <t>ChambConst</t>
  </si>
  <si>
    <t>Chamber</t>
  </si>
  <si>
    <t>Aperture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</si>
  <si>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</si>
  <si>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</si>
  <si>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</si>
  <si>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</si>
  <si>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</si>
  <si>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</si>
  <si>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</si>
  <si>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</si>
  <si>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6800-01A</t>
  </si>
  <si>
    <t>6 cm²</t>
  </si>
  <si>
    <t>LTConst</t>
  </si>
  <si>
    <t>deltaTw</t>
  </si>
  <si>
    <t>fT1</t>
  </si>
  <si>
    <t>fT2</t>
  </si>
  <si>
    <t>fTeb</t>
  </si>
  <si>
    <t>LQConst</t>
  </si>
  <si>
    <t>Leaf</t>
  </si>
  <si>
    <t>Ambient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</si>
  <si>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</si>
  <si>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</si>
  <si>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</si>
  <si>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</si>
  <si>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</si>
  <si>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</si>
  <si>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</si>
  <si>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</si>
  <si>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</si>
  <si>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</si>
  <si>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</si>
  <si>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</si>
  <si>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</si>
  <si>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</si>
  <si>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standard</t>
  </si>
  <si>
    <t>Sun+Sky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</si>
  <si>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</si>
  <si>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</si>
  <si>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</si>
  <si>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</si>
  <si>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</si>
  <si>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</si>
  <si>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</si>
  <si>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</si>
  <si>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</si>
  <si>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</si>
  <si>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</si>
  <si>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</si>
  <si>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Fs_true</t>
  </si>
  <si>
    <t>leak_wt</t>
  </si>
  <si>
    <t>1.99697 70.6026 365.207 602.61 844.571 1019.25 1169.54 1256.22</t>
  </si>
  <si>
    <t>0.417842 101.17 402.761 601.548 801.67 1001.77 1202.44 1400.81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</si>
  <si>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</si>
  <si>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</si>
  <si>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</si>
  <si>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</si>
  <si>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</si>
  <si>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</si>
  <si>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</si>
  <si>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</si>
  <si>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</si>
  <si>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</si>
  <si>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</si>
  <si>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</si>
  <si>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</si>
  <si>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</si>
  <si>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</si>
  <si>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</si>
  <si>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</si>
  <si>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</si>
  <si>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</si>
  <si>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</si>
  <si>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</si>
  <si>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</si>
  <si>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</si>
  <si>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</si>
  <si>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</si>
  <si>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</si>
  <si>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</si>
  <si>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</si>
  <si>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</si>
  <si>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</si>
  <si>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</si>
  <si>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</si>
  <si>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</si>
  <si>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</si>
  <si>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</si>
  <si>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</si>
  <si>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</si>
  <si>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</si>
  <si>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</si>
  <si>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</si>
  <si>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</si>
  <si>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</si>
  <si>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</si>
  <si>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</si>
  <si>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</si>
  <si>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</si>
  <si>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</si>
  <si>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</si>
  <si>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</si>
  <si>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</si>
  <si>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</si>
  <si>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</si>
  <si>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</si>
  <si>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</si>
  <si>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</si>
  <si>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</si>
  <si>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</si>
  <si>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</si>
  <si>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</si>
  <si>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</si>
  <si>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</si>
  <si>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</si>
  <si>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</si>
  <si>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</si>
  <si>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</si>
  <si>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</si>
  <si>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</si>
  <si>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</si>
  <si>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</si>
  <si>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</si>
  <si>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</si>
  <si>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</si>
  <si>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</si>
  <si>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</si>
  <si>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</si>
  <si>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</si>
  <si>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</si>
  <si>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</si>
  <si>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</si>
  <si>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</si>
  <si>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</si>
  <si>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</si>
  <si>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</si>
  <si>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</si>
  <si>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</si>
  <si>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</si>
  <si>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</si>
  <si>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</si>
  <si>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</si>
  <si>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</si>
  <si>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</si>
  <si>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</si>
  <si>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</si>
  <si>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</si>
  <si>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</si>
  <si>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</si>
  <si>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</si>
  <si>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</si>
  <si>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</si>
  <si>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</si>
  <si>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</si>
  <si>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</si>
  <si>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</si>
  <si>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</si>
  <si>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</si>
  <si>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</si>
  <si>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</si>
  <si>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</si>
  <si>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</si>
  <si>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</si>
  <si>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</si>
  <si>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</si>
  <si>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</si>
  <si>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</si>
  <si>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</si>
  <si>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</si>
  <si>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</si>
  <si>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</si>
  <si>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</si>
  <si>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</si>
  <si>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</si>
  <si>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</si>
  <si>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</si>
  <si>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</si>
  <si>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</si>
  <si>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</si>
  <si>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</si>
  <si>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</si>
  <si>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</si>
  <si>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</si>
  <si>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</si>
  <si>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</si>
  <si>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</si>
  <si>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</si>
  <si>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</si>
  <si>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</si>
  <si>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</si>
  <si>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</si>
  <si>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</si>
  <si>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</si>
  <si>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</si>
  <si>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</si>
  <si>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</si>
  <si>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</si>
  <si>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</si>
  <si>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</si>
  <si>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</si>
  <si>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</si>
  <si>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</si>
  <si>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</si>
  <si>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</si>
  <si>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</si>
  <si>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</si>
  <si>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</si>
  <si>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</si>
  <si>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</si>
  <si>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</si>
  <si>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</si>
  <si>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</si>
  <si>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</si>
  <si>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</si>
  <si>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</si>
  <si>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</si>
  <si>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</si>
  <si>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</si>
  <si>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</si>
  <si>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</si>
  <si>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</si>
  <si>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</si>
  <si>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</si>
  <si>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</si>
  <si>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</si>
  <si>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</si>
  <si>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</si>
  <si>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</si>
  <si>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</si>
  <si>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</si>
  <si>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</si>
  <si>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</si>
  <si>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</si>
  <si>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</si>
  <si>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</si>
  <si>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</si>
  <si>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</si>
  <si>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</si>
  <si>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</si>
  <si>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</si>
  <si>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</si>
  <si>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</si>
  <si>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</si>
  <si>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</si>
  <si>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</si>
  <si>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</si>
  <si>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</si>
  <si>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</si>
  <si>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</si>
  <si>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</si>
  <si>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</si>
  <si>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</si>
  <si>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</si>
  <si>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</si>
  <si>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</si>
  <si>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20201206 11:49:10</t>
  </si>
  <si>
    <t>11:49:10</t>
  </si>
  <si>
    <t>CC12</t>
  </si>
  <si>
    <t>_1</t>
  </si>
  <si>
    <t>RECT-4143-20200907-06_33_50</t>
  </si>
  <si>
    <t>RECT-1288-20201206-11_49_22</t>
  </si>
  <si>
    <t>DARK-1289-20201206-11_49_24</t>
  </si>
  <si>
    <t>0: Broadleaf</t>
  </si>
  <si>
    <t>11:46:46</t>
  </si>
  <si>
    <t>3/3</t>
  </si>
  <si>
    <t>20201206 11:53:37</t>
  </si>
  <si>
    <t>11:53:37</t>
  </si>
  <si>
    <t>RECT-1290-20201206-11_53_48</t>
  </si>
  <si>
    <t>DARK-1291-20201206-11_53_50</t>
  </si>
  <si>
    <t>1/3</t>
  </si>
  <si>
    <t>20201206 11:57:40</t>
  </si>
  <si>
    <t>11:57:40</t>
  </si>
  <si>
    <t>NY1</t>
  </si>
  <si>
    <t>_6</t>
  </si>
  <si>
    <t>RECT-1292-20201206-11_57_51</t>
  </si>
  <si>
    <t>DARK-1293-20201206-11_57_53</t>
  </si>
  <si>
    <t>11:58:17</t>
  </si>
  <si>
    <t>0/3</t>
  </si>
  <si>
    <t>20201206 12:01:31</t>
  </si>
  <si>
    <t>12:01:31</t>
  </si>
  <si>
    <t>RECT-1294-20201206-12_01_42</t>
  </si>
  <si>
    <t>DARK-1295-20201206-12_01_44</t>
  </si>
  <si>
    <t>20201207 12:04:21</t>
  </si>
  <si>
    <t>12:04:21</t>
  </si>
  <si>
    <t>25189.01</t>
  </si>
  <si>
    <t>RECT-1296-20201207-12_04_22</t>
  </si>
  <si>
    <t>DARK-1297-20201207-12_04_23</t>
  </si>
  <si>
    <t>12:02:42</t>
  </si>
  <si>
    <t>20201207 12:09:03</t>
  </si>
  <si>
    <t>12:09:03</t>
  </si>
  <si>
    <t>RECT-1300-20201207-12_09_03</t>
  </si>
  <si>
    <t>DARK-1301-20201207-12_09_05</t>
  </si>
  <si>
    <t>12:06:44</t>
  </si>
  <si>
    <t>20201207 12:14:33</t>
  </si>
  <si>
    <t>12:14:33</t>
  </si>
  <si>
    <t>Haines2</t>
  </si>
  <si>
    <t>_7</t>
  </si>
  <si>
    <t>RECT-1302-20201207-12_14_33</t>
  </si>
  <si>
    <t>DARK-1303-20201207-12_14_35</t>
  </si>
  <si>
    <t>12:11:40</t>
  </si>
  <si>
    <t>20201207 12:16:58</t>
  </si>
  <si>
    <t>12:16:58</t>
  </si>
  <si>
    <t>RECT-1304-20201207-12_16_59</t>
  </si>
  <si>
    <t>DARK-1305-20201207-12_17_01</t>
  </si>
  <si>
    <t>20201207 12:21:25</t>
  </si>
  <si>
    <t>12:21:25</t>
  </si>
  <si>
    <t>ANU65</t>
  </si>
  <si>
    <t>_8</t>
  </si>
  <si>
    <t>RECT-1306-20201207-12_21_26</t>
  </si>
  <si>
    <t>DARK-1307-20201207-12_21_28</t>
  </si>
  <si>
    <t>12:19:00</t>
  </si>
  <si>
    <t>20201207 12:24:00</t>
  </si>
  <si>
    <t>12:24:00</t>
  </si>
  <si>
    <t>RECT-1308-20201207-12_24_01</t>
  </si>
  <si>
    <t>DARK-1309-20201207-12_24_03</t>
  </si>
  <si>
    <t>20201207 12:33:42</t>
  </si>
  <si>
    <t>12:33:42</t>
  </si>
  <si>
    <t>Vru42</t>
  </si>
  <si>
    <t>RECT-1310-20201207-12_33_43</t>
  </si>
  <si>
    <t>DARK-1311-20201207-12_33_45</t>
  </si>
  <si>
    <t>12:32:21</t>
  </si>
  <si>
    <t>20201207 12:36:51</t>
  </si>
  <si>
    <t>12:36:51</t>
  </si>
  <si>
    <t>RECT-1312-20201207-12_36_51</t>
  </si>
  <si>
    <t>DARK-1313-20201207-12_36_53</t>
  </si>
  <si>
    <t>20201207 12:41:38</t>
  </si>
  <si>
    <t>12:41:38</t>
  </si>
  <si>
    <t>Haines</t>
  </si>
  <si>
    <t>RECT-1314-20201207-12_41_38</t>
  </si>
  <si>
    <t>DARK-1315-20201207-12_41_40</t>
  </si>
  <si>
    <t>12:38:13</t>
  </si>
  <si>
    <t>20201207 12:43:32</t>
  </si>
  <si>
    <t>12:43:32</t>
  </si>
  <si>
    <t>RECT-1316-20201207-12_43_32</t>
  </si>
  <si>
    <t>DARK-1317-20201207-12_43_34</t>
  </si>
  <si>
    <t>20201207 12:46:42</t>
  </si>
  <si>
    <t>12:46:42</t>
  </si>
  <si>
    <t>_2</t>
  </si>
  <si>
    <t>RECT-1318-20201207-12_46_43</t>
  </si>
  <si>
    <t>DARK-1319-20201207-12_46_45</t>
  </si>
  <si>
    <t>20201207 12:48:37</t>
  </si>
  <si>
    <t>12:48:37</t>
  </si>
  <si>
    <t>RECT-1320-20201207-12_48_37</t>
  </si>
  <si>
    <t>DARK-1321-20201207-12_48_39</t>
  </si>
  <si>
    <t>12:49:16</t>
  </si>
  <si>
    <t>20201207 12:54:26</t>
  </si>
  <si>
    <t>12:54:26</t>
  </si>
  <si>
    <t>T48</t>
  </si>
  <si>
    <t>_4</t>
  </si>
  <si>
    <t>RECT-1322-20201207-12_54_27</t>
  </si>
  <si>
    <t>DARK-1323-20201207-12_54_29</t>
  </si>
  <si>
    <t>12:51:18</t>
  </si>
  <si>
    <t>2/3</t>
  </si>
  <si>
    <t>20201207 13:01:28</t>
  </si>
  <si>
    <t>13:01:28</t>
  </si>
  <si>
    <t>RECT-1324-20201207-13_01_29</t>
  </si>
  <si>
    <t>DARK-1325-20201207-13_01_31</t>
  </si>
  <si>
    <t>13:02:09</t>
  </si>
  <si>
    <t>20201207 13:06:09</t>
  </si>
  <si>
    <t>13:06:09</t>
  </si>
  <si>
    <t>OCK1-SO2</t>
  </si>
  <si>
    <t>RECT-1328-20201207-13_06_10</t>
  </si>
  <si>
    <t>DARK-1329-20201207-13_06_12</t>
  </si>
  <si>
    <t>13:04:52</t>
  </si>
  <si>
    <t>20201207 13:08:49</t>
  </si>
  <si>
    <t>13:08:49</t>
  </si>
  <si>
    <t>RECT-1330-20201207-13_08_50</t>
  </si>
  <si>
    <t>DARK-1331-20201207-13_08_52</t>
  </si>
  <si>
    <t>20201207 13:30:23</t>
  </si>
  <si>
    <t>13:30:23</t>
  </si>
  <si>
    <t>b40-14</t>
  </si>
  <si>
    <t>RECT-1332-20201207-13_30_23</t>
  </si>
  <si>
    <t>DARK-1333-20201207-13_30_25</t>
  </si>
  <si>
    <t>13:31:03</t>
  </si>
  <si>
    <t>20201207 13:35:08</t>
  </si>
  <si>
    <t>13:35:08</t>
  </si>
  <si>
    <t>RECT-1334-20201207-13_35_08</t>
  </si>
  <si>
    <t>DARK-1335-20201207-13_35_10</t>
  </si>
  <si>
    <t>13:32:28</t>
  </si>
  <si>
    <t>File opened</t>
  </si>
  <si>
    <t>2020-12-07 11:12:54</t>
  </si>
  <si>
    <t>Console s/n</t>
  </si>
  <si>
    <t>68C-901325</t>
  </si>
  <si>
    <t>Console ver</t>
  </si>
  <si>
    <t>Bluestem v.1.4.02</t>
  </si>
  <si>
    <t>Scripts ver</t>
  </si>
  <si>
    <t>2020.02  1.4.02, Jan 2020</t>
  </si>
  <si>
    <t>Head s/n</t>
  </si>
  <si>
    <t>68H-581325</t>
  </si>
  <si>
    <t>Head ver</t>
  </si>
  <si>
    <t>1.4.0</t>
  </si>
  <si>
    <t>Head cal</t>
  </si>
  <si>
    <t>{"h2oaspanconc1": "13.51", "co2bspan2a": "0.182058", "ssa_ref": "31243.3", "co2azero": "0.968485", "h2obspan2": "0", "oxygen": "21", "h2oaspan1": "1.01106", "flowmeterzero": "0.990522", "co2aspanconc2": "0", "h2oaspan2b": "0.0752776", "co2bspan2": "0", "h2obspanconc2": "0", "h2obspan1": "1.02041", "h2obspan2a": "0.0741299", "co2bspanconc1": "995.1", "co2bspan1": "0.994117", "h2obzero": "1.0713", "h2oaspanconc2": "0", "co2aspan2": "0", "co2aspanconc1": "995.1", "co2aspan2a": "0.183186", "co2bspan2b": "0.180987", "co2aspan1": "0.993652", "h2oazero": "1.06897", "co2aspan2b": "0.182023", "h2obspanconc1": "13.5", "h2oaspan2": "0", "tbzero": "-0.0452194", "chamberpressurezero": "2.56567", "h2obspan2b": "0.0756432", "h2oaspan2a": "0.0744543", "co2bzero": "0.945393", "tazero": "-0.045269", "co2bspanconc2": "0", "flowbzero": "0.21903", "flowazero": "0.42501", "ssb_ref": "34304.3"}</t>
  </si>
  <si>
    <t>Chamber type</t>
  </si>
  <si>
    <t>Chamber s/n</t>
  </si>
  <si>
    <t>MPF-651270</t>
  </si>
  <si>
    <t>Chamber rev</t>
  </si>
  <si>
    <t>0</t>
  </si>
  <si>
    <t>Chamber cal</t>
  </si>
  <si>
    <t>Fluorometer</t>
  </si>
  <si>
    <t>Flr. Version</t>
  </si>
  <si>
    <t>11:12:54</t>
  </si>
  <si>
    <t>Stability Definition:	ΔCO2 (Meas2): Slp&lt;0.2 Per=15	ΔH2O (Meas2): Slp&lt;0.2 Per=15	A (GasEx): Slp&lt;0.5 Per=15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</si>
</sst>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1000"/>
  <sheetViews>
    <sheetView topLeftCell="A16" workbookViewId="0"/>
  </sheetViews>
  <sheetFormatPr defaultColWidth="12.625" defaultRowHeight="15" customHeight="1" x14ac:dyDescent="0.2"/>
  <cols>
    <col min="1" max="1" width="7.625" customWidth="1"/>
    <col min="2" max="2" width="10.25" customWidth="1"/>
    <col min="3" max="170" width="7.625" customWidth="1"/>
  </cols>
  <sheetData>
    <row r="2" spans="1:170" x14ac:dyDescent="0.25">
      <c r="A2" s="1" t="s">
        <v>0</v>
      </c>
      <c r="B2" s="1" t="s">
        <v>1</v>
      </c>
      <c r="C2" s="1" t="s">
        <v>2</v>
      </c>
    </row>
    <row r="3" spans="1:170" x14ac:dyDescent="0.25">
      <c r="B3" s="1" t="s">
        <v>3</v>
      </c>
      <c r="C3" s="1">
        <v>21</v>
      </c>
    </row>
    <row r="4" spans="1:170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</row>
    <row r="5" spans="1:170" x14ac:dyDescent="0.25">
      <c r="B5" s="1" t="s">
        <v>15</v>
      </c>
      <c r="C5" s="1" t="s">
        <v>16</v>
      </c>
      <c r="D5" s="1">
        <v>0.57799999999999996</v>
      </c>
      <c r="E5" s="1">
        <v>0.52297389999999999</v>
      </c>
      <c r="F5" s="1">
        <v>3.7402519999999999E-3</v>
      </c>
      <c r="G5" s="1">
        <v>-6.1979609999999997E-2</v>
      </c>
      <c r="H5" s="1">
        <v>-5.6085859999999996E-3</v>
      </c>
      <c r="I5" s="1">
        <v>1</v>
      </c>
      <c r="J5" s="1">
        <v>6</v>
      </c>
      <c r="K5" s="1">
        <v>96.9</v>
      </c>
    </row>
    <row r="6" spans="1:170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170" x14ac:dyDescent="0.25">
      <c r="B7" s="1">
        <v>0</v>
      </c>
      <c r="C7" s="1">
        <v>1</v>
      </c>
      <c r="D7" s="1">
        <v>0</v>
      </c>
      <c r="E7" s="1">
        <v>0</v>
      </c>
    </row>
    <row r="8" spans="1:170" x14ac:dyDescent="0.25">
      <c r="A8" s="1" t="s">
        <v>22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31</v>
      </c>
      <c r="K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37</v>
      </c>
      <c r="Q8" s="1" t="s">
        <v>38</v>
      </c>
    </row>
    <row r="9" spans="1:170" x14ac:dyDescent="0.25">
      <c r="B9" s="1" t="s">
        <v>39</v>
      </c>
      <c r="C9" s="1" t="s">
        <v>40</v>
      </c>
      <c r="D9" s="1">
        <v>0.49</v>
      </c>
      <c r="E9" s="1">
        <v>0.84</v>
      </c>
      <c r="F9" s="1">
        <v>0.7</v>
      </c>
      <c r="G9" s="1">
        <v>0.87</v>
      </c>
      <c r="H9" s="1">
        <v>0.75</v>
      </c>
      <c r="I9" s="1">
        <v>0.84</v>
      </c>
      <c r="J9" s="1">
        <v>0.87</v>
      </c>
      <c r="K9" s="1">
        <v>0.39</v>
      </c>
      <c r="L9" s="1">
        <v>0.18</v>
      </c>
      <c r="M9" s="1">
        <v>0.23</v>
      </c>
      <c r="N9" s="1">
        <v>0.26</v>
      </c>
      <c r="O9" s="1">
        <v>0.21</v>
      </c>
      <c r="P9" s="1">
        <v>0.19</v>
      </c>
      <c r="Q9" s="1">
        <v>0.25</v>
      </c>
    </row>
    <row r="10" spans="1:170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170" x14ac:dyDescent="0.25">
      <c r="B11" s="1">
        <v>0</v>
      </c>
      <c r="C11" s="1">
        <v>0</v>
      </c>
      <c r="D11" s="1">
        <v>0</v>
      </c>
      <c r="E11" s="1">
        <v>0</v>
      </c>
      <c r="F11" s="1">
        <v>1</v>
      </c>
    </row>
    <row r="12" spans="1:170" x14ac:dyDescent="0.25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52</v>
      </c>
      <c r="G12" s="1" t="s">
        <v>53</v>
      </c>
      <c r="H12" s="1" t="s">
        <v>54</v>
      </c>
    </row>
    <row r="13" spans="1:170" x14ac:dyDescent="0.25">
      <c r="B13" s="1">
        <v>-6276</v>
      </c>
      <c r="C13" s="1">
        <v>6.6</v>
      </c>
      <c r="D13" s="1">
        <v>1.7090000000000001E-5</v>
      </c>
      <c r="E13" s="1">
        <v>3.11</v>
      </c>
      <c r="F13" s="1" t="s">
        <v>55</v>
      </c>
      <c r="G13" s="1" t="s">
        <v>56</v>
      </c>
      <c r="H13" s="1">
        <v>0</v>
      </c>
    </row>
    <row r="14" spans="1:170" x14ac:dyDescent="0.25">
      <c r="A14" s="1" t="s">
        <v>57</v>
      </c>
      <c r="B14" s="1" t="s">
        <v>57</v>
      </c>
      <c r="C14" s="1" t="s">
        <v>57</v>
      </c>
      <c r="D14" s="1" t="s">
        <v>57</v>
      </c>
      <c r="E14" s="1" t="s">
        <v>57</v>
      </c>
      <c r="F14" s="1" t="s">
        <v>58</v>
      </c>
      <c r="G14" s="1" t="s">
        <v>58</v>
      </c>
      <c r="H14" s="1" t="s">
        <v>59</v>
      </c>
      <c r="I14" s="1" t="s">
        <v>59</v>
      </c>
      <c r="J14" s="1" t="s">
        <v>59</v>
      </c>
      <c r="K14" s="1" t="s">
        <v>59</v>
      </c>
      <c r="L14" s="1" t="s">
        <v>59</v>
      </c>
      <c r="M14" s="1" t="s">
        <v>59</v>
      </c>
      <c r="N14" s="1" t="s">
        <v>59</v>
      </c>
      <c r="O14" s="1" t="s">
        <v>59</v>
      </c>
      <c r="P14" s="1" t="s">
        <v>59</v>
      </c>
      <c r="Q14" s="1" t="s">
        <v>59</v>
      </c>
      <c r="R14" s="1" t="s">
        <v>59</v>
      </c>
      <c r="S14" s="1" t="s">
        <v>59</v>
      </c>
      <c r="T14" s="1" t="s">
        <v>59</v>
      </c>
      <c r="U14" s="1" t="s">
        <v>59</v>
      </c>
      <c r="V14" s="1" t="s">
        <v>59</v>
      </c>
      <c r="W14" s="1" t="s">
        <v>59</v>
      </c>
      <c r="X14" s="1" t="s">
        <v>59</v>
      </c>
      <c r="Y14" s="1" t="s">
        <v>59</v>
      </c>
      <c r="Z14" s="1" t="s">
        <v>59</v>
      </c>
      <c r="AA14" s="1" t="s">
        <v>59</v>
      </c>
      <c r="AB14" s="1" t="s">
        <v>59</v>
      </c>
      <c r="AC14" s="1" t="s">
        <v>59</v>
      </c>
      <c r="AD14" s="1" t="s">
        <v>59</v>
      </c>
      <c r="AE14" s="1" t="s">
        <v>60</v>
      </c>
      <c r="AF14" s="1" t="s">
        <v>60</v>
      </c>
      <c r="AG14" s="1" t="s">
        <v>60</v>
      </c>
      <c r="AH14" s="1" t="s">
        <v>60</v>
      </c>
      <c r="AI14" s="1" t="s">
        <v>60</v>
      </c>
      <c r="AJ14" s="1" t="s">
        <v>61</v>
      </c>
      <c r="AK14" s="1" t="s">
        <v>61</v>
      </c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 t="s">
        <v>62</v>
      </c>
      <c r="BI14" s="1" t="s">
        <v>62</v>
      </c>
      <c r="BJ14" s="1" t="s">
        <v>62</v>
      </c>
      <c r="BK14" s="1" t="s">
        <v>62</v>
      </c>
      <c r="BL14" s="1" t="s">
        <v>63</v>
      </c>
      <c r="BM14" s="1" t="s">
        <v>63</v>
      </c>
      <c r="BN14" s="1" t="s">
        <v>63</v>
      </c>
      <c r="BO14" s="1" t="s">
        <v>63</v>
      </c>
      <c r="BP14" s="1" t="s">
        <v>64</v>
      </c>
      <c r="BQ14" s="1" t="s">
        <v>64</v>
      </c>
      <c r="BR14" s="1" t="s">
        <v>64</v>
      </c>
      <c r="BS14" s="1" t="s">
        <v>64</v>
      </c>
      <c r="BT14" s="1" t="s">
        <v>64</v>
      </c>
      <c r="BU14" s="1" t="s">
        <v>64</v>
      </c>
      <c r="BV14" s="1" t="s">
        <v>64</v>
      </c>
      <c r="BW14" s="1" t="s">
        <v>64</v>
      </c>
      <c r="BX14" s="1" t="s">
        <v>64</v>
      </c>
      <c r="BY14" s="1" t="s">
        <v>64</v>
      </c>
      <c r="BZ14" s="1" t="s">
        <v>64</v>
      </c>
      <c r="CA14" s="1" t="s">
        <v>64</v>
      </c>
      <c r="CB14" s="1" t="s">
        <v>64</v>
      </c>
      <c r="CC14" s="1" t="s">
        <v>64</v>
      </c>
      <c r="CD14" s="1" t="s">
        <v>64</v>
      </c>
      <c r="CE14" s="1" t="s">
        <v>64</v>
      </c>
      <c r="CF14" s="1" t="s">
        <v>64</v>
      </c>
      <c r="CG14" s="1" t="s">
        <v>64</v>
      </c>
      <c r="CH14" s="1" t="s">
        <v>65</v>
      </c>
      <c r="CI14" s="1" t="s">
        <v>65</v>
      </c>
      <c r="CJ14" s="1" t="s">
        <v>65</v>
      </c>
      <c r="CK14" s="1" t="s">
        <v>65</v>
      </c>
      <c r="CL14" s="1" t="s">
        <v>65</v>
      </c>
      <c r="CM14" s="1" t="s">
        <v>65</v>
      </c>
      <c r="CN14" s="1" t="s">
        <v>65</v>
      </c>
      <c r="CO14" s="1" t="s">
        <v>65</v>
      </c>
      <c r="CP14" s="1" t="s">
        <v>65</v>
      </c>
      <c r="CQ14" s="1" t="s">
        <v>65</v>
      </c>
      <c r="CR14" s="1" t="s">
        <v>65</v>
      </c>
      <c r="CS14" s="1" t="s">
        <v>65</v>
      </c>
      <c r="CT14" s="1" t="s">
        <v>65</v>
      </c>
      <c r="CU14" s="1" t="s">
        <v>65</v>
      </c>
      <c r="CV14" s="1" t="s">
        <v>65</v>
      </c>
      <c r="CW14" s="1" t="s">
        <v>65</v>
      </c>
      <c r="CX14" s="1" t="s">
        <v>65</v>
      </c>
      <c r="CY14" s="1" t="s">
        <v>65</v>
      </c>
      <c r="CZ14" s="1" t="s">
        <v>66</v>
      </c>
      <c r="DA14" s="1" t="s">
        <v>66</v>
      </c>
      <c r="DB14" s="1" t="s">
        <v>66</v>
      </c>
      <c r="DC14" s="1" t="s">
        <v>66</v>
      </c>
      <c r="DD14" s="1" t="s">
        <v>66</v>
      </c>
      <c r="DE14" s="1" t="s">
        <v>67</v>
      </c>
      <c r="DF14" s="1" t="s">
        <v>67</v>
      </c>
      <c r="DG14" s="1" t="s">
        <v>67</v>
      </c>
      <c r="DH14" s="1" t="s">
        <v>67</v>
      </c>
      <c r="DI14" s="1" t="s">
        <v>67</v>
      </c>
      <c r="DJ14" s="1" t="s">
        <v>67</v>
      </c>
      <c r="DK14" s="1" t="s">
        <v>67</v>
      </c>
      <c r="DL14" s="1" t="s">
        <v>67</v>
      </c>
      <c r="DM14" s="1" t="s">
        <v>67</v>
      </c>
      <c r="DN14" s="1" t="s">
        <v>67</v>
      </c>
      <c r="DO14" s="1" t="s">
        <v>67</v>
      </c>
      <c r="DP14" s="1" t="s">
        <v>67</v>
      </c>
      <c r="DQ14" s="1" t="s">
        <v>67</v>
      </c>
      <c r="DR14" s="1" t="s">
        <v>68</v>
      </c>
      <c r="DS14" s="1" t="s">
        <v>68</v>
      </c>
      <c r="DT14" s="1" t="s">
        <v>68</v>
      </c>
      <c r="DU14" s="1" t="s">
        <v>68</v>
      </c>
      <c r="DV14" s="1" t="s">
        <v>68</v>
      </c>
      <c r="DW14" s="1" t="s">
        <v>68</v>
      </c>
      <c r="DX14" s="1" t="s">
        <v>68</v>
      </c>
      <c r="DY14" s="1" t="s">
        <v>68</v>
      </c>
      <c r="DZ14" s="1" t="s">
        <v>68</v>
      </c>
      <c r="EA14" s="1" t="s">
        <v>68</v>
      </c>
      <c r="EB14" s="1" t="s">
        <v>68</v>
      </c>
      <c r="EC14" s="1" t="s">
        <v>68</v>
      </c>
      <c r="ED14" s="1" t="s">
        <v>68</v>
      </c>
      <c r="EE14" s="1" t="s">
        <v>68</v>
      </c>
      <c r="EF14" s="1" t="s">
        <v>68</v>
      </c>
      <c r="EG14" s="1" t="s">
        <v>69</v>
      </c>
      <c r="EH14" s="1" t="s">
        <v>69</v>
      </c>
      <c r="EI14" s="1" t="s">
        <v>69</v>
      </c>
      <c r="EJ14" s="1" t="s">
        <v>69</v>
      </c>
      <c r="EK14" s="1" t="s">
        <v>69</v>
      </c>
      <c r="EL14" s="1" t="s">
        <v>69</v>
      </c>
      <c r="EM14" s="1" t="s">
        <v>69</v>
      </c>
      <c r="EN14" s="1" t="s">
        <v>69</v>
      </c>
      <c r="EO14" s="1" t="s">
        <v>69</v>
      </c>
      <c r="EP14" s="1" t="s">
        <v>69</v>
      </c>
      <c r="EQ14" s="1" t="s">
        <v>69</v>
      </c>
      <c r="ER14" s="1" t="s">
        <v>69</v>
      </c>
      <c r="ES14" s="1" t="s">
        <v>69</v>
      </c>
      <c r="ET14" s="1" t="s">
        <v>69</v>
      </c>
      <c r="EU14" s="1" t="s">
        <v>69</v>
      </c>
      <c r="EV14" s="1" t="s">
        <v>69</v>
      </c>
      <c r="EW14" s="1" t="s">
        <v>69</v>
      </c>
      <c r="EX14" s="1" t="s">
        <v>69</v>
      </c>
      <c r="EY14" s="1" t="s">
        <v>70</v>
      </c>
      <c r="EZ14" s="1" t="s">
        <v>70</v>
      </c>
      <c r="FA14" s="1" t="s">
        <v>70</v>
      </c>
      <c r="FB14" s="1" t="s">
        <v>70</v>
      </c>
      <c r="FC14" s="1" t="s">
        <v>70</v>
      </c>
      <c r="FD14" s="1" t="s">
        <v>70</v>
      </c>
      <c r="FE14" s="1" t="s">
        <v>70</v>
      </c>
      <c r="FF14" s="1" t="s">
        <v>70</v>
      </c>
      <c r="FG14" s="1" t="s">
        <v>70</v>
      </c>
      <c r="FH14" s="1" t="s">
        <v>70</v>
      </c>
      <c r="FI14" s="1" t="s">
        <v>70</v>
      </c>
      <c r="FJ14" s="1" t="s">
        <v>70</v>
      </c>
      <c r="FK14" s="1" t="s">
        <v>70</v>
      </c>
      <c r="FL14" s="1" t="s">
        <v>70</v>
      </c>
      <c r="FM14" s="1" t="s">
        <v>70</v>
      </c>
      <c r="FN14" s="1" t="s">
        <v>70</v>
      </c>
    </row>
    <row r="15" spans="1:170" x14ac:dyDescent="0.2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80</v>
      </c>
      <c r="K15" s="1" t="s">
        <v>81</v>
      </c>
      <c r="L15" s="1" t="s">
        <v>82</v>
      </c>
      <c r="M15" s="1" t="s">
        <v>83</v>
      </c>
      <c r="N15" s="1" t="s">
        <v>84</v>
      </c>
      <c r="O15" s="1" t="s">
        <v>85</v>
      </c>
      <c r="P15" s="1" t="s">
        <v>86</v>
      </c>
      <c r="Q15" s="1" t="s">
        <v>87</v>
      </c>
      <c r="R15" s="1" t="s">
        <v>88</v>
      </c>
      <c r="S15" s="1" t="s">
        <v>89</v>
      </c>
      <c r="T15" s="1" t="s">
        <v>90</v>
      </c>
      <c r="U15" s="1" t="s">
        <v>91</v>
      </c>
      <c r="V15" s="1" t="s">
        <v>92</v>
      </c>
      <c r="W15" s="1" t="s">
        <v>93</v>
      </c>
      <c r="X15" s="1" t="s">
        <v>94</v>
      </c>
      <c r="Y15" s="1" t="s">
        <v>95</v>
      </c>
      <c r="Z15" s="1" t="s">
        <v>96</v>
      </c>
      <c r="AA15" s="1" t="s">
        <v>97</v>
      </c>
      <c r="AB15" s="1" t="s">
        <v>98</v>
      </c>
      <c r="AC15" s="1" t="s">
        <v>99</v>
      </c>
      <c r="AD15" s="1" t="s">
        <v>100</v>
      </c>
      <c r="AE15" s="1" t="s">
        <v>60</v>
      </c>
      <c r="AF15" s="1" t="s">
        <v>101</v>
      </c>
      <c r="AG15" s="1" t="s">
        <v>102</v>
      </c>
      <c r="AH15" s="1" t="s">
        <v>103</v>
      </c>
      <c r="AI15" s="1" t="s">
        <v>104</v>
      </c>
      <c r="AJ15" s="1" t="s">
        <v>105</v>
      </c>
      <c r="AK15" s="1" t="s">
        <v>106</v>
      </c>
      <c r="AL15" s="1" t="s">
        <v>107</v>
      </c>
      <c r="AM15" s="1" t="s">
        <v>108</v>
      </c>
      <c r="AN15" s="1" t="s">
        <v>109</v>
      </c>
      <c r="AO15" s="1" t="s">
        <v>110</v>
      </c>
      <c r="AP15" s="1" t="s">
        <v>111</v>
      </c>
      <c r="AQ15" s="1" t="s">
        <v>112</v>
      </c>
      <c r="AR15" s="1" t="s">
        <v>113</v>
      </c>
      <c r="AS15" s="1" t="s">
        <v>114</v>
      </c>
      <c r="AT15" s="1" t="s">
        <v>115</v>
      </c>
      <c r="AU15" s="1" t="s">
        <v>116</v>
      </c>
      <c r="AV15" s="1" t="s">
        <v>117</v>
      </c>
      <c r="AW15" s="1" t="s">
        <v>118</v>
      </c>
      <c r="AX15" s="1" t="s">
        <v>119</v>
      </c>
      <c r="AY15" s="1" t="s">
        <v>120</v>
      </c>
      <c r="AZ15" s="1" t="s">
        <v>121</v>
      </c>
      <c r="BA15" s="1" t="s">
        <v>122</v>
      </c>
      <c r="BB15" s="1" t="s">
        <v>123</v>
      </c>
      <c r="BC15" s="1" t="s">
        <v>124</v>
      </c>
      <c r="BD15" s="1" t="s">
        <v>125</v>
      </c>
      <c r="BE15" s="1" t="s">
        <v>126</v>
      </c>
      <c r="BF15" s="1" t="s">
        <v>127</v>
      </c>
      <c r="BG15" s="1" t="s">
        <v>128</v>
      </c>
      <c r="BH15" s="1" t="s">
        <v>129</v>
      </c>
      <c r="BI15" s="1" t="s">
        <v>130</v>
      </c>
      <c r="BJ15" s="1" t="s">
        <v>131</v>
      </c>
      <c r="BK15" s="1" t="s">
        <v>132</v>
      </c>
      <c r="BL15" s="1" t="s">
        <v>133</v>
      </c>
      <c r="BM15" s="1" t="s">
        <v>134</v>
      </c>
      <c r="BN15" s="1" t="s">
        <v>135</v>
      </c>
      <c r="BO15" s="1" t="s">
        <v>136</v>
      </c>
      <c r="BP15" s="1" t="s">
        <v>78</v>
      </c>
      <c r="BQ15" s="1" t="s">
        <v>137</v>
      </c>
      <c r="BR15" s="1" t="s">
        <v>138</v>
      </c>
      <c r="BS15" s="1" t="s">
        <v>139</v>
      </c>
      <c r="BT15" s="1" t="s">
        <v>140</v>
      </c>
      <c r="BU15" s="1" t="s">
        <v>141</v>
      </c>
      <c r="BV15" s="1" t="s">
        <v>142</v>
      </c>
      <c r="BW15" s="1" t="s">
        <v>143</v>
      </c>
      <c r="BX15" s="1" t="s">
        <v>144</v>
      </c>
      <c r="BY15" s="1" t="s">
        <v>145</v>
      </c>
      <c r="BZ15" s="1" t="s">
        <v>146</v>
      </c>
      <c r="CA15" s="1" t="s">
        <v>147</v>
      </c>
      <c r="CB15" s="1" t="s">
        <v>148</v>
      </c>
      <c r="CC15" s="1" t="s">
        <v>149</v>
      </c>
      <c r="CD15" s="1" t="s">
        <v>150</v>
      </c>
      <c r="CE15" s="1" t="s">
        <v>151</v>
      </c>
      <c r="CF15" s="1" t="s">
        <v>152</v>
      </c>
      <c r="CG15" s="1" t="s">
        <v>153</v>
      </c>
      <c r="CH15" s="1" t="s">
        <v>154</v>
      </c>
      <c r="CI15" s="1" t="s">
        <v>155</v>
      </c>
      <c r="CJ15" s="1" t="s">
        <v>156</v>
      </c>
      <c r="CK15" s="1" t="s">
        <v>157</v>
      </c>
      <c r="CL15" s="1" t="s">
        <v>158</v>
      </c>
      <c r="CM15" s="1" t="s">
        <v>159</v>
      </c>
      <c r="CN15" s="1" t="s">
        <v>160</v>
      </c>
      <c r="CO15" s="1" t="s">
        <v>161</v>
      </c>
      <c r="CP15" s="1" t="s">
        <v>162</v>
      </c>
      <c r="CQ15" s="1" t="s">
        <v>163</v>
      </c>
      <c r="CR15" s="1" t="s">
        <v>164</v>
      </c>
      <c r="CS15" s="1" t="s">
        <v>165</v>
      </c>
      <c r="CT15" s="1" t="s">
        <v>166</v>
      </c>
      <c r="CU15" s="1" t="s">
        <v>167</v>
      </c>
      <c r="CV15" s="1" t="s">
        <v>168</v>
      </c>
      <c r="CW15" s="1" t="s">
        <v>169</v>
      </c>
      <c r="CX15" s="1" t="s">
        <v>170</v>
      </c>
      <c r="CY15" s="1" t="s">
        <v>171</v>
      </c>
      <c r="CZ15" s="1" t="s">
        <v>172</v>
      </c>
      <c r="DA15" s="1" t="s">
        <v>173</v>
      </c>
      <c r="DB15" s="1" t="s">
        <v>174</v>
      </c>
      <c r="DC15" s="1" t="s">
        <v>175</v>
      </c>
      <c r="DD15" s="1" t="s">
        <v>176</v>
      </c>
      <c r="DE15" s="1" t="s">
        <v>72</v>
      </c>
      <c r="DF15" s="1" t="s">
        <v>75</v>
      </c>
      <c r="DG15" s="1" t="s">
        <v>177</v>
      </c>
      <c r="DH15" s="1" t="s">
        <v>178</v>
      </c>
      <c r="DI15" s="1" t="s">
        <v>179</v>
      </c>
      <c r="DJ15" s="1" t="s">
        <v>180</v>
      </c>
      <c r="DK15" s="1" t="s">
        <v>181</v>
      </c>
      <c r="DL15" s="1" t="s">
        <v>182</v>
      </c>
      <c r="DM15" s="1" t="s">
        <v>183</v>
      </c>
      <c r="DN15" s="1" t="s">
        <v>184</v>
      </c>
      <c r="DO15" s="1" t="s">
        <v>185</v>
      </c>
      <c r="DP15" s="1" t="s">
        <v>186</v>
      </c>
      <c r="DQ15" s="1" t="s">
        <v>187</v>
      </c>
      <c r="DR15" s="1" t="s">
        <v>188</v>
      </c>
      <c r="DS15" s="1" t="s">
        <v>189</v>
      </c>
      <c r="DT15" s="1" t="s">
        <v>190</v>
      </c>
      <c r="DU15" s="1" t="s">
        <v>191</v>
      </c>
      <c r="DV15" s="1" t="s">
        <v>192</v>
      </c>
      <c r="DW15" s="1" t="s">
        <v>193</v>
      </c>
      <c r="DX15" s="1" t="s">
        <v>194</v>
      </c>
      <c r="DY15" s="1" t="s">
        <v>195</v>
      </c>
      <c r="DZ15" s="1" t="s">
        <v>196</v>
      </c>
      <c r="EA15" s="1" t="s">
        <v>197</v>
      </c>
      <c r="EB15" s="1" t="s">
        <v>198</v>
      </c>
      <c r="EC15" s="1" t="s">
        <v>199</v>
      </c>
      <c r="ED15" s="1" t="s">
        <v>200</v>
      </c>
      <c r="EE15" s="1" t="s">
        <v>201</v>
      </c>
      <c r="EF15" s="1" t="s">
        <v>202</v>
      </c>
      <c r="EG15" s="1" t="s">
        <v>203</v>
      </c>
      <c r="EH15" s="1" t="s">
        <v>204</v>
      </c>
      <c r="EI15" s="1" t="s">
        <v>205</v>
      </c>
      <c r="EJ15" s="1" t="s">
        <v>206</v>
      </c>
      <c r="EK15" s="1" t="s">
        <v>207</v>
      </c>
      <c r="EL15" s="1" t="s">
        <v>208</v>
      </c>
      <c r="EM15" s="1" t="s">
        <v>209</v>
      </c>
      <c r="EN15" s="1" t="s">
        <v>210</v>
      </c>
      <c r="EO15" s="1" t="s">
        <v>211</v>
      </c>
      <c r="EP15" s="1" t="s">
        <v>212</v>
      </c>
      <c r="EQ15" s="1" t="s">
        <v>213</v>
      </c>
      <c r="ER15" s="1" t="s">
        <v>214</v>
      </c>
      <c r="ES15" s="1" t="s">
        <v>215</v>
      </c>
      <c r="ET15" s="1" t="s">
        <v>216</v>
      </c>
      <c r="EU15" s="1" t="s">
        <v>217</v>
      </c>
      <c r="EV15" s="1" t="s">
        <v>218</v>
      </c>
      <c r="EW15" s="1" t="s">
        <v>219</v>
      </c>
      <c r="EX15" s="1" t="s">
        <v>220</v>
      </c>
      <c r="EY15" s="1" t="s">
        <v>221</v>
      </c>
      <c r="EZ15" s="1" t="s">
        <v>222</v>
      </c>
      <c r="FA15" s="1" t="s">
        <v>223</v>
      </c>
      <c r="FB15" s="1" t="s">
        <v>224</v>
      </c>
      <c r="FC15" s="1" t="s">
        <v>225</v>
      </c>
      <c r="FD15" s="1" t="s">
        <v>226</v>
      </c>
      <c r="FE15" s="1" t="s">
        <v>227</v>
      </c>
      <c r="FF15" s="1" t="s">
        <v>228</v>
      </c>
      <c r="FG15" s="1" t="s">
        <v>229</v>
      </c>
      <c r="FH15" s="1" t="s">
        <v>230</v>
      </c>
      <c r="FI15" s="1" t="s">
        <v>231</v>
      </c>
      <c r="FJ15" s="1" t="s">
        <v>232</v>
      </c>
      <c r="FK15" s="1" t="s">
        <v>233</v>
      </c>
      <c r="FL15" s="1" t="s">
        <v>234</v>
      </c>
      <c r="FM15" s="1" t="s">
        <v>235</v>
      </c>
      <c r="FN15" s="1" t="s">
        <v>236</v>
      </c>
    </row>
    <row r="16" spans="1:170" x14ac:dyDescent="0.25">
      <c r="B16" s="1" t="s">
        <v>237</v>
      </c>
      <c r="C16" s="1" t="s">
        <v>237</v>
      </c>
      <c r="H16" s="1" t="s">
        <v>237</v>
      </c>
      <c r="I16" s="1" t="s">
        <v>238</v>
      </c>
      <c r="J16" s="1" t="s">
        <v>239</v>
      </c>
      <c r="K16" s="1" t="s">
        <v>240</v>
      </c>
      <c r="L16" s="1" t="s">
        <v>240</v>
      </c>
      <c r="M16" s="1" t="s">
        <v>144</v>
      </c>
      <c r="N16" s="1" t="s">
        <v>144</v>
      </c>
      <c r="O16" s="1" t="s">
        <v>238</v>
      </c>
      <c r="P16" s="1" t="s">
        <v>238</v>
      </c>
      <c r="Q16" s="1" t="s">
        <v>238</v>
      </c>
      <c r="R16" s="1" t="s">
        <v>238</v>
      </c>
      <c r="S16" s="1" t="s">
        <v>241</v>
      </c>
      <c r="T16" s="1" t="s">
        <v>242</v>
      </c>
      <c r="U16" s="1" t="s">
        <v>242</v>
      </c>
      <c r="V16" s="1" t="s">
        <v>243</v>
      </c>
      <c r="W16" s="1" t="s">
        <v>244</v>
      </c>
      <c r="X16" s="1" t="s">
        <v>243</v>
      </c>
      <c r="Y16" s="1" t="s">
        <v>243</v>
      </c>
      <c r="Z16" s="1" t="s">
        <v>243</v>
      </c>
      <c r="AA16" s="1" t="s">
        <v>241</v>
      </c>
      <c r="AB16" s="1" t="s">
        <v>241</v>
      </c>
      <c r="AC16" s="1" t="s">
        <v>241</v>
      </c>
      <c r="AD16" s="1" t="s">
        <v>241</v>
      </c>
      <c r="AE16" s="1" t="s">
        <v>245</v>
      </c>
      <c r="AF16" s="1" t="s">
        <v>244</v>
      </c>
      <c r="AH16" s="1" t="s">
        <v>244</v>
      </c>
      <c r="AI16" s="1" t="s">
        <v>245</v>
      </c>
      <c r="AO16" s="1" t="s">
        <v>239</v>
      </c>
      <c r="AU16" s="1" t="s">
        <v>239</v>
      </c>
      <c r="AV16" s="1" t="s">
        <v>239</v>
      </c>
      <c r="AW16" s="1" t="s">
        <v>239</v>
      </c>
      <c r="AY16" s="1" t="s">
        <v>246</v>
      </c>
      <c r="BH16" s="1" t="s">
        <v>239</v>
      </c>
      <c r="BI16" s="1" t="s">
        <v>239</v>
      </c>
      <c r="BK16" s="1" t="s">
        <v>247</v>
      </c>
      <c r="BL16" s="1" t="s">
        <v>248</v>
      </c>
      <c r="BO16" s="1" t="s">
        <v>238</v>
      </c>
      <c r="BP16" s="1" t="s">
        <v>237</v>
      </c>
      <c r="BQ16" s="1" t="s">
        <v>240</v>
      </c>
      <c r="BR16" s="1" t="s">
        <v>240</v>
      </c>
      <c r="BS16" s="1" t="s">
        <v>249</v>
      </c>
      <c r="BT16" s="1" t="s">
        <v>249</v>
      </c>
      <c r="BU16" s="1" t="s">
        <v>240</v>
      </c>
      <c r="BV16" s="1" t="s">
        <v>249</v>
      </c>
      <c r="BW16" s="1" t="s">
        <v>245</v>
      </c>
      <c r="BX16" s="1" t="s">
        <v>243</v>
      </c>
      <c r="BY16" s="1" t="s">
        <v>243</v>
      </c>
      <c r="BZ16" s="1" t="s">
        <v>242</v>
      </c>
      <c r="CA16" s="1" t="s">
        <v>242</v>
      </c>
      <c r="CB16" s="1" t="s">
        <v>242</v>
      </c>
      <c r="CC16" s="1" t="s">
        <v>242</v>
      </c>
      <c r="CD16" s="1" t="s">
        <v>242</v>
      </c>
      <c r="CE16" s="1" t="s">
        <v>250</v>
      </c>
      <c r="CF16" s="1" t="s">
        <v>239</v>
      </c>
      <c r="CG16" s="1" t="s">
        <v>239</v>
      </c>
      <c r="CH16" s="1" t="s">
        <v>239</v>
      </c>
      <c r="CM16" s="1" t="s">
        <v>239</v>
      </c>
      <c r="CP16" s="1" t="s">
        <v>242</v>
      </c>
      <c r="CQ16" s="1" t="s">
        <v>242</v>
      </c>
      <c r="CR16" s="1" t="s">
        <v>242</v>
      </c>
      <c r="CS16" s="1" t="s">
        <v>242</v>
      </c>
      <c r="CT16" s="1" t="s">
        <v>242</v>
      </c>
      <c r="CU16" s="1" t="s">
        <v>239</v>
      </c>
      <c r="CV16" s="1" t="s">
        <v>239</v>
      </c>
      <c r="CW16" s="1" t="s">
        <v>239</v>
      </c>
      <c r="CX16" s="1" t="s">
        <v>237</v>
      </c>
      <c r="DA16" s="1" t="s">
        <v>251</v>
      </c>
      <c r="DB16" s="1" t="s">
        <v>251</v>
      </c>
      <c r="DD16" s="1" t="s">
        <v>237</v>
      </c>
      <c r="DE16" s="1" t="s">
        <v>252</v>
      </c>
      <c r="DG16" s="1" t="s">
        <v>237</v>
      </c>
      <c r="DH16" s="1" t="s">
        <v>237</v>
      </c>
      <c r="DJ16" s="1" t="s">
        <v>253</v>
      </c>
      <c r="DK16" s="1" t="s">
        <v>254</v>
      </c>
      <c r="DL16" s="1" t="s">
        <v>253</v>
      </c>
      <c r="DM16" s="1" t="s">
        <v>254</v>
      </c>
      <c r="DN16" s="1" t="s">
        <v>253</v>
      </c>
      <c r="DO16" s="1" t="s">
        <v>254</v>
      </c>
      <c r="DP16" s="1" t="s">
        <v>244</v>
      </c>
      <c r="DQ16" s="1" t="s">
        <v>244</v>
      </c>
      <c r="DR16" s="1" t="s">
        <v>239</v>
      </c>
      <c r="DS16" s="1" t="s">
        <v>255</v>
      </c>
      <c r="DT16" s="1" t="s">
        <v>239</v>
      </c>
      <c r="DV16" s="1" t="s">
        <v>240</v>
      </c>
      <c r="DW16" s="1" t="s">
        <v>256</v>
      </c>
      <c r="DX16" s="1" t="s">
        <v>240</v>
      </c>
      <c r="DZ16" s="1" t="s">
        <v>249</v>
      </c>
      <c r="EA16" s="1" t="s">
        <v>257</v>
      </c>
      <c r="EB16" s="1" t="s">
        <v>249</v>
      </c>
      <c r="EG16" s="1" t="s">
        <v>244</v>
      </c>
      <c r="EH16" s="1" t="s">
        <v>244</v>
      </c>
      <c r="EI16" s="1" t="s">
        <v>253</v>
      </c>
      <c r="EJ16" s="1" t="s">
        <v>254</v>
      </c>
      <c r="EK16" s="1" t="s">
        <v>254</v>
      </c>
      <c r="EO16" s="1" t="s">
        <v>254</v>
      </c>
      <c r="ES16" s="1" t="s">
        <v>240</v>
      </c>
      <c r="ET16" s="1" t="s">
        <v>240</v>
      </c>
      <c r="EU16" s="1" t="s">
        <v>249</v>
      </c>
      <c r="EV16" s="1" t="s">
        <v>249</v>
      </c>
      <c r="EW16" s="1" t="s">
        <v>258</v>
      </c>
      <c r="EX16" s="1" t="s">
        <v>258</v>
      </c>
      <c r="EZ16" s="1" t="s">
        <v>245</v>
      </c>
      <c r="FA16" s="1" t="s">
        <v>245</v>
      </c>
      <c r="FB16" s="1" t="s">
        <v>242</v>
      </c>
      <c r="FC16" s="1" t="s">
        <v>242</v>
      </c>
      <c r="FD16" s="1" t="s">
        <v>242</v>
      </c>
      <c r="FE16" s="1" t="s">
        <v>242</v>
      </c>
      <c r="FF16" s="1" t="s">
        <v>242</v>
      </c>
      <c r="FG16" s="1" t="s">
        <v>244</v>
      </c>
      <c r="FH16" s="1" t="s">
        <v>244</v>
      </c>
      <c r="FI16" s="1" t="s">
        <v>244</v>
      </c>
      <c r="FJ16" s="1" t="s">
        <v>242</v>
      </c>
      <c r="FK16" s="1" t="s">
        <v>240</v>
      </c>
      <c r="FL16" s="1" t="s">
        <v>249</v>
      </c>
      <c r="FM16" s="1" t="s">
        <v>244</v>
      </c>
      <c r="FN16" s="1" t="s">
        <v>244</v>
      </c>
    </row>
    <row r="17" spans="1:170" x14ac:dyDescent="0.25">
      <c r="A17" s="1">
        <v>1</v>
      </c>
      <c r="B17" s="1">
        <v>1607284150.5</v>
      </c>
      <c r="C17" s="1">
        <v>0</v>
      </c>
      <c r="D17" s="1" t="s">
        <v>259</v>
      </c>
      <c r="E17" s="1" t="s">
        <v>260</v>
      </c>
      <c r="F17" s="1" t="s">
        <v>261</v>
      </c>
      <c r="G17" s="1" t="s">
        <v>262</v>
      </c>
      <c r="H17" s="1">
        <v>1607284142.75</v>
      </c>
      <c r="I17" s="1">
        <f t="shared" ref="I17:I38" si="0">BW17*AG17*(BS17-BT17)/(100*BL17*(1000-AG17*BS17))</f>
        <v>-1.6853663761965956E-3</v>
      </c>
      <c r="J17" s="1">
        <f t="shared" ref="J17:J38" si="1">BW17*AG17*(BR17-BQ17*(1000-AG17*BT17)/(1000-AG17*BS17))/(100*BL17)</f>
        <v>0.62230018850475932</v>
      </c>
      <c r="K17" s="1">
        <f t="shared" ref="K17:K38" si="2">BQ17 - IF(AG17&gt;1, J17*BL17*100/(AI17*CE17), 0)</f>
        <v>400.15859999999998</v>
      </c>
      <c r="L17" s="1">
        <f t="shared" ref="L17:L38" si="3">((R17-I17/2)*K17-J17)/(R17+I17/2)</f>
        <v>398.86132341788925</v>
      </c>
      <c r="M17" s="1">
        <f t="shared" ref="M17:M38" si="4">L17*(BX17+BY17)/1000</f>
        <v>40.792811639855856</v>
      </c>
      <c r="N17" s="1">
        <f t="shared" ref="N17:N38" si="5">(BQ17 - IF(AG17&gt;1, J17*BL17*100/(AI17*CE17), 0))*(BX17+BY17)/1000</f>
        <v>40.925488227310773</v>
      </c>
      <c r="O17" s="1">
        <f t="shared" ref="O17:O38" si="6">2/((1/Q17-1/P17)+SIGN(Q17)*SQRT((1/Q17-1/P17)*(1/Q17-1/P17) + 4*BM17/((BM17+1)*(BM17+1))*(2*1/Q17*1/P17-1/P17*1/P17)))</f>
        <v>-6.2297159764122395E-2</v>
      </c>
      <c r="P17" s="1">
        <f t="shared" ref="P17:P38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2.9666473803502047</v>
      </c>
      <c r="Q17" s="1">
        <f t="shared" ref="Q17:Q38" si="8">I17*(1000-(1000*0.61365*EXP(17.502*U17/(240.97+U17))/(BX17+BY17)+BS17)/2)/(1000*0.61365*EXP(17.502*U17/(240.97+U17))/(BX17+BY17)-BS17)</f>
        <v>-6.3033211256902963E-2</v>
      </c>
      <c r="R17" s="1">
        <f t="shared" ref="R17:R38" si="9">1/((BM17+1)/(O17/1.6)+1/(P17/1.37)) + BM17/((BM17+1)/(O17/1.6) + BM17/(P17/1.37))</f>
        <v>-3.9328905353453257E-2</v>
      </c>
      <c r="S17" s="1">
        <f t="shared" ref="S17:S38" si="10">(BI17*BK17)</f>
        <v>231.290048963743</v>
      </c>
      <c r="T17" s="1">
        <f t="shared" ref="T17:T38" si="11">(BZ17+(S17+2*0.95*0.0000000567*(((BZ17+$B$7)+273)^4-(BZ17+273)^4)-44100*I17)/(1.84*29.3*P17+8*0.95*0.0000000567*(BZ17+273)^3))</f>
        <v>39.105549304680167</v>
      </c>
      <c r="U17" s="1">
        <f t="shared" ref="U17:U38" si="12">($C$7*CA17+$D$7*CB17+$E$7*T17)</f>
        <v>38.229179999999999</v>
      </c>
      <c r="V17" s="1">
        <f t="shared" ref="V17:V38" si="13">0.61365*EXP(17.502*U17/(240.97+U17))</f>
        <v>6.7404068742339609</v>
      </c>
      <c r="W17" s="1">
        <f t="shared" ref="W17:W38" si="14">(X17/Y17*100)</f>
        <v>64.646163851884722</v>
      </c>
      <c r="X17" s="1">
        <f t="shared" ref="X17:X38" si="15">BS17*(BX17+BY17)/1000</f>
        <v>4.1514643046130733</v>
      </c>
      <c r="Y17" s="1">
        <f t="shared" ref="Y17:Y38" si="16">0.61365*EXP(17.502*BZ17/(240.97+BZ17))</f>
        <v>6.4218262264173624</v>
      </c>
      <c r="Z17" s="1">
        <f t="shared" ref="Z17:Z38" si="17">(V17-BS17*(BX17+BY17)/1000)</f>
        <v>2.5889425696208876</v>
      </c>
      <c r="AA17" s="1">
        <f t="shared" ref="AA17:AA38" si="18">(-I17*44100)</f>
        <v>74.324657190269861</v>
      </c>
      <c r="AB17" s="1">
        <f t="shared" ref="AB17:AB38" si="19">2*29.3*P17*0.92*(BZ17-U17)</f>
        <v>-142.67366421124783</v>
      </c>
      <c r="AC17" s="1">
        <f t="shared" ref="AC17:AC38" si="20">2*0.95*0.0000000567*(((BZ17+$B$7)+273)^4-(U17+273)^4)</f>
        <v>-11.538846303838012</v>
      </c>
      <c r="AD17" s="1">
        <f t="shared" ref="AD17:AD38" si="21">S17+AC17+AA17+AB17</f>
        <v>151.40219563892705</v>
      </c>
      <c r="AE17" s="1">
        <v>9</v>
      </c>
      <c r="AF17" s="1">
        <v>2</v>
      </c>
      <c r="AG17" s="1">
        <f t="shared" ref="AG17:AG38" si="22">IF(AE17*$H$13&gt;=AI17,1,(AI17/(AI17-AE17*$H$13)))</f>
        <v>1</v>
      </c>
      <c r="AH17" s="1">
        <f t="shared" ref="AH17:AH38" si="23">(AG17-1)*100</f>
        <v>0</v>
      </c>
      <c r="AI17" s="1">
        <f t="shared" ref="AI17:AI38" si="24">MAX(0,($B$13+$C$13*CE17)/(1+$D$13*CE17)*BX17/(BZ17+273)*$E$13)</f>
        <v>52205.635306243574</v>
      </c>
      <c r="AJ17" s="1" t="s">
        <v>263</v>
      </c>
      <c r="AK17" s="1">
        <v>715.47692307692296</v>
      </c>
      <c r="AL17" s="1">
        <v>3262.08</v>
      </c>
      <c r="AM17" s="1">
        <f t="shared" ref="AM17:AM38" si="25">AL17-AK17</f>
        <v>2546.603076923077</v>
      </c>
      <c r="AN17" s="1">
        <f t="shared" ref="AN17:AN38" si="26">AM17/AL17</f>
        <v>0.78066849277855754</v>
      </c>
      <c r="AO17" s="1">
        <v>-0.57774747981622299</v>
      </c>
      <c r="AP17" s="1" t="s">
        <v>264</v>
      </c>
      <c r="AQ17" s="1">
        <v>636.823038461539</v>
      </c>
      <c r="AR17" s="1">
        <v>693.73</v>
      </c>
      <c r="AS17" s="1">
        <f t="shared" ref="AS17:AS38" si="27">1-AQ17/AR17</f>
        <v>8.2030417508917042E-2</v>
      </c>
      <c r="AT17" s="1">
        <v>0.5</v>
      </c>
      <c r="AU17" s="1">
        <f t="shared" ref="AU17:AU38" si="28">BI17</f>
        <v>1180.177461853506</v>
      </c>
      <c r="AV17" s="1">
        <f t="shared" ref="AV17:AV38" si="29">J17</f>
        <v>0.62230018850475932</v>
      </c>
      <c r="AW17" s="1">
        <f t="shared" ref="AW17:AW38" si="30">AS17*AT17*AU17</f>
        <v>48.405224965228555</v>
      </c>
      <c r="AX17" s="1">
        <f t="shared" ref="AX17:AX38" si="31">BC17/AR17</f>
        <v>0.28302077176999701</v>
      </c>
      <c r="AY17" s="1">
        <f t="shared" ref="AY17:AY38" si="32">(AV17-AO17)/AU17</f>
        <v>1.0168366259395171E-3</v>
      </c>
      <c r="AZ17" s="1">
        <f t="shared" ref="AZ17:AZ38" si="33">(AL17-AR17)/AR17</f>
        <v>3.7022328571634495</v>
      </c>
      <c r="BA17" s="1" t="s">
        <v>265</v>
      </c>
      <c r="BB17" s="1">
        <v>497.39</v>
      </c>
      <c r="BC17" s="1">
        <f t="shared" ref="BC17:BC38" si="34">AR17-BB17</f>
        <v>196.34000000000003</v>
      </c>
      <c r="BD17" s="1">
        <f t="shared" ref="BD17:BD38" si="35">(AR17-AQ17)/(AR17-BB17)</f>
        <v>0.28983885880850063</v>
      </c>
      <c r="BE17" s="1">
        <f t="shared" ref="BE17:BE38" si="36">(AL17-AR17)/(AL17-BB17)</f>
        <v>0.92898299628529779</v>
      </c>
      <c r="BF17" s="1">
        <f t="shared" ref="BF17:BF38" si="37">(AR17-AQ17)/(AR17-AK17)</f>
        <v>-2.6167822149906192</v>
      </c>
      <c r="BG17" s="1">
        <f t="shared" ref="BG17:BG38" si="38">(AL17-AR17)/(AL17-AK17)</f>
        <v>1.0085395809319442</v>
      </c>
      <c r="BH17" s="1">
        <f t="shared" ref="BH17:BH38" si="39">$B$11*CF17+$C$11*CG17+$F$11*CH17*(1-CK17)</f>
        <v>1399.99066666667</v>
      </c>
      <c r="BI17" s="1">
        <f t="shared" ref="BI17:BI38" si="40">BH17*BJ17</f>
        <v>1180.177461853506</v>
      </c>
      <c r="BJ17" s="1">
        <f t="shared" ref="BJ17:BJ38" si="41">($B$11*$D$9+$C$11*$D$9+$F$11*((CU17+CM17)/MAX(CU17+CM17+CV17, 0.1)*$I$9+CV17/MAX(CU17+CM17+CV17, 0.1)*$J$9))/($B$11+$C$11+$F$11)</f>
        <v>0.84298952125407245</v>
      </c>
      <c r="BK17" s="1">
        <f t="shared" ref="BK17:BK38" si="42">($B$11*$K$9+$C$11*$K$9+$F$11*((CU17+CM17)/MAX(CU17+CM17+CV17, 0.1)*$P$9+CV17/MAX(CU17+CM17+CV17, 0.1)*$Q$9))/($B$11+$C$11+$F$11)</f>
        <v>0.19597904250814507</v>
      </c>
      <c r="BL17" s="1">
        <v>6</v>
      </c>
      <c r="BM17" s="1">
        <v>0.5</v>
      </c>
      <c r="BN17" s="1" t="s">
        <v>266</v>
      </c>
      <c r="BO17" s="1">
        <v>2</v>
      </c>
      <c r="BP17" s="1">
        <v>1607284142.75</v>
      </c>
      <c r="BQ17" s="1">
        <v>400.15859999999998</v>
      </c>
      <c r="BR17" s="1">
        <v>400.09606666666701</v>
      </c>
      <c r="BS17" s="1">
        <v>40.591920000000002</v>
      </c>
      <c r="BT17" s="1">
        <v>42.532170000000001</v>
      </c>
      <c r="BU17" s="1">
        <v>398.10413333333298</v>
      </c>
      <c r="BV17" s="1">
        <v>40.598280000000003</v>
      </c>
      <c r="BW17" s="1">
        <v>500.02446666666702</v>
      </c>
      <c r="BX17" s="1">
        <v>102.17310000000001</v>
      </c>
      <c r="BY17" s="1">
        <v>0.10006925666666699</v>
      </c>
      <c r="BZ17" s="1">
        <v>37.337123333333302</v>
      </c>
      <c r="CA17" s="1">
        <v>38.229179999999999</v>
      </c>
      <c r="CB17" s="1">
        <v>999.9</v>
      </c>
      <c r="CC17" s="1">
        <v>0</v>
      </c>
      <c r="CD17" s="1">
        <v>0</v>
      </c>
      <c r="CE17" s="1">
        <v>9995.8016666666699</v>
      </c>
      <c r="CF17" s="1">
        <v>0</v>
      </c>
      <c r="CG17" s="1">
        <v>424.94929999999999</v>
      </c>
      <c r="CH17" s="1">
        <v>1399.99066666667</v>
      </c>
      <c r="CI17" s="1">
        <v>0.89999300000000004</v>
      </c>
      <c r="CJ17" s="1">
        <v>0.100007</v>
      </c>
      <c r="CK17" s="1">
        <v>0</v>
      </c>
      <c r="CL17" s="1">
        <v>636.79883333333305</v>
      </c>
      <c r="CM17" s="1">
        <v>4.9993800000000004</v>
      </c>
      <c r="CN17" s="1">
        <v>9208.1630000000005</v>
      </c>
      <c r="CO17" s="1">
        <v>11164.25</v>
      </c>
      <c r="CP17" s="1">
        <v>48.082999999999998</v>
      </c>
      <c r="CQ17" s="1">
        <v>49.991599999999998</v>
      </c>
      <c r="CR17" s="1">
        <v>48.807866666666598</v>
      </c>
      <c r="CS17" s="1">
        <v>49.875</v>
      </c>
      <c r="CT17" s="1">
        <v>50.303733333333298</v>
      </c>
      <c r="CU17" s="1">
        <v>1255.48066666667</v>
      </c>
      <c r="CV17" s="1">
        <v>139.51</v>
      </c>
      <c r="CW17" s="1">
        <v>0</v>
      </c>
      <c r="CX17" s="1">
        <v>1607284161.0999999</v>
      </c>
      <c r="CY17" s="1">
        <v>0</v>
      </c>
      <c r="CZ17" s="1">
        <v>636.823038461539</v>
      </c>
      <c r="DA17" s="1">
        <v>-3.5663247678600398</v>
      </c>
      <c r="DB17" s="1">
        <v>-58.549401719732899</v>
      </c>
      <c r="DC17" s="1">
        <v>9208.0765384615406</v>
      </c>
      <c r="DD17" s="1">
        <v>15</v>
      </c>
      <c r="DE17" s="1">
        <v>1607284006.5</v>
      </c>
      <c r="DF17" s="1" t="s">
        <v>267</v>
      </c>
      <c r="DG17" s="1">
        <v>1607283998</v>
      </c>
      <c r="DH17" s="1">
        <v>1607284006.5</v>
      </c>
      <c r="DI17" s="1">
        <v>1</v>
      </c>
      <c r="DJ17" s="1">
        <v>-2.1829999999999998</v>
      </c>
      <c r="DK17" s="1">
        <v>8.4000000000000005E-2</v>
      </c>
      <c r="DL17" s="1">
        <v>2.0539999999999998</v>
      </c>
      <c r="DM17" s="1">
        <v>-6.0000000000000001E-3</v>
      </c>
      <c r="DN17" s="1">
        <v>401</v>
      </c>
      <c r="DO17" s="1">
        <v>15</v>
      </c>
      <c r="DP17" s="1">
        <v>0.23</v>
      </c>
      <c r="DQ17" s="1">
        <v>0.02</v>
      </c>
      <c r="DR17" s="1">
        <v>0.62306913792510699</v>
      </c>
      <c r="DS17" s="1">
        <v>7.4315342501232007E-2</v>
      </c>
      <c r="DT17" s="1">
        <v>1.8448517162640898E-2</v>
      </c>
      <c r="DU17" s="1">
        <v>1</v>
      </c>
      <c r="DV17" s="1">
        <v>6.2087554838709702E-2</v>
      </c>
      <c r="DW17" s="1">
        <v>-0.13270010806451599</v>
      </c>
      <c r="DX17" s="1">
        <v>2.24111387290085E-2</v>
      </c>
      <c r="DY17" s="1">
        <v>1</v>
      </c>
      <c r="DZ17" s="1">
        <v>-1.9420948387096799</v>
      </c>
      <c r="EA17" s="1">
        <v>0.117006774193555</v>
      </c>
      <c r="EB17" s="1">
        <v>9.5589154031021101E-3</v>
      </c>
      <c r="EC17" s="1">
        <v>1</v>
      </c>
      <c r="ED17" s="1">
        <v>3</v>
      </c>
      <c r="EE17" s="1">
        <v>3</v>
      </c>
      <c r="EF17" s="1" t="s">
        <v>268</v>
      </c>
      <c r="EG17" s="1">
        <v>100</v>
      </c>
      <c r="EH17" s="1">
        <v>100</v>
      </c>
      <c r="EI17" s="1">
        <v>2.0550000000000002</v>
      </c>
      <c r="EJ17" s="1">
        <v>-6.3E-3</v>
      </c>
      <c r="EK17" s="1">
        <v>2.0543809523808201</v>
      </c>
      <c r="EL17" s="1">
        <v>0</v>
      </c>
      <c r="EM17" s="1">
        <v>0</v>
      </c>
      <c r="EN17" s="1">
        <v>0</v>
      </c>
      <c r="EO17" s="1">
        <v>-6.3549999999956697E-3</v>
      </c>
      <c r="EP17" s="1">
        <v>0</v>
      </c>
      <c r="EQ17" s="1">
        <v>0</v>
      </c>
      <c r="ER17" s="1">
        <v>0</v>
      </c>
      <c r="ES17" s="1">
        <v>-1</v>
      </c>
      <c r="ET17" s="1">
        <v>-1</v>
      </c>
      <c r="EU17" s="1">
        <v>-1</v>
      </c>
      <c r="EV17" s="1">
        <v>-1</v>
      </c>
      <c r="EW17" s="1">
        <v>2.5</v>
      </c>
      <c r="EX17" s="1">
        <v>2.4</v>
      </c>
      <c r="EY17" s="1">
        <v>2</v>
      </c>
      <c r="EZ17" s="1">
        <v>470.827</v>
      </c>
      <c r="FA17" s="1">
        <v>572.38400000000001</v>
      </c>
      <c r="FB17" s="1">
        <v>35.708300000000001</v>
      </c>
      <c r="FC17" s="1">
        <v>32.921999999999997</v>
      </c>
      <c r="FD17" s="1">
        <v>30.000699999999998</v>
      </c>
      <c r="FE17" s="1">
        <v>32.442399999999999</v>
      </c>
      <c r="FF17" s="1">
        <v>32.448599999999999</v>
      </c>
      <c r="FG17" s="1">
        <v>19.5441</v>
      </c>
      <c r="FH17" s="1">
        <v>0</v>
      </c>
      <c r="FI17" s="1">
        <v>100</v>
      </c>
      <c r="FJ17" s="1">
        <v>-999.9</v>
      </c>
      <c r="FK17" s="1">
        <v>400</v>
      </c>
      <c r="FL17" s="1">
        <v>61.418300000000002</v>
      </c>
      <c r="FM17" s="1">
        <v>101.392</v>
      </c>
      <c r="FN17" s="1">
        <v>100.494</v>
      </c>
    </row>
    <row r="18" spans="1:170" x14ac:dyDescent="0.25">
      <c r="A18" s="1">
        <v>2</v>
      </c>
      <c r="B18" s="1">
        <v>1607284417</v>
      </c>
      <c r="C18" s="1">
        <v>266.5</v>
      </c>
      <c r="D18" s="1" t="s">
        <v>269</v>
      </c>
      <c r="E18" s="1" t="s">
        <v>270</v>
      </c>
      <c r="F18" s="1" t="s">
        <v>261</v>
      </c>
      <c r="G18" s="1" t="s">
        <v>262</v>
      </c>
      <c r="H18" s="1">
        <v>1607284409.25</v>
      </c>
      <c r="I18" s="1">
        <f t="shared" si="0"/>
        <v>-8.6777760069968847E-4</v>
      </c>
      <c r="J18" s="1">
        <f t="shared" si="1"/>
        <v>1.1438386493063455</v>
      </c>
      <c r="K18" s="1">
        <f t="shared" si="2"/>
        <v>399.1918</v>
      </c>
      <c r="L18" s="1">
        <f t="shared" si="3"/>
        <v>434.32404072991733</v>
      </c>
      <c r="M18" s="1">
        <f t="shared" si="4"/>
        <v>44.423814784151702</v>
      </c>
      <c r="N18" s="1">
        <f t="shared" si="5"/>
        <v>40.830396025855059</v>
      </c>
      <c r="O18" s="1">
        <f t="shared" si="6"/>
        <v>-3.5420137396447116E-2</v>
      </c>
      <c r="P18" s="1">
        <f t="shared" si="7"/>
        <v>2.9679879553888031</v>
      </c>
      <c r="Q18" s="1">
        <f t="shared" si="8"/>
        <v>-3.5656668294452722E-2</v>
      </c>
      <c r="R18" s="1">
        <f t="shared" si="9"/>
        <v>-2.2264035679152337E-2</v>
      </c>
      <c r="S18" s="1">
        <f t="shared" si="10"/>
        <v>231.28979144105102</v>
      </c>
      <c r="T18" s="1">
        <f t="shared" si="11"/>
        <v>39.307012415034201</v>
      </c>
      <c r="U18" s="1">
        <f t="shared" si="12"/>
        <v>38.283070000000002</v>
      </c>
      <c r="V18" s="1">
        <f t="shared" si="13"/>
        <v>6.7600841969726622</v>
      </c>
      <c r="W18" s="1">
        <f t="shared" si="14"/>
        <v>67.103655045170697</v>
      </c>
      <c r="X18" s="1">
        <f t="shared" si="15"/>
        <v>4.406711009703332</v>
      </c>
      <c r="Y18" s="1">
        <f t="shared" si="16"/>
        <v>6.567020837742688</v>
      </c>
      <c r="Z18" s="1">
        <f t="shared" si="17"/>
        <v>2.3533731872693302</v>
      </c>
      <c r="AA18" s="1">
        <f t="shared" si="18"/>
        <v>38.26899219085626</v>
      </c>
      <c r="AB18" s="1">
        <f t="shared" si="19"/>
        <v>-85.562769780463881</v>
      </c>
      <c r="AC18" s="1">
        <f t="shared" si="20"/>
        <v>-6.9323611758345551</v>
      </c>
      <c r="AD18" s="1">
        <f t="shared" si="21"/>
        <v>177.06365267560881</v>
      </c>
      <c r="AE18" s="1">
        <v>0</v>
      </c>
      <c r="AF18" s="1">
        <v>0</v>
      </c>
      <c r="AG18" s="1">
        <f t="shared" si="22"/>
        <v>1</v>
      </c>
      <c r="AH18" s="1">
        <f t="shared" si="23"/>
        <v>0</v>
      </c>
      <c r="AI18" s="1">
        <f t="shared" si="24"/>
        <v>52174.729315926263</v>
      </c>
      <c r="AJ18" s="1" t="s">
        <v>263</v>
      </c>
      <c r="AK18" s="1">
        <v>715.47692307692296</v>
      </c>
      <c r="AL18" s="1">
        <v>3262.08</v>
      </c>
      <c r="AM18" s="1">
        <f t="shared" si="25"/>
        <v>2546.603076923077</v>
      </c>
      <c r="AN18" s="1">
        <f t="shared" si="26"/>
        <v>0.78066849277855754</v>
      </c>
      <c r="AO18" s="1">
        <v>-0.57774747981622299</v>
      </c>
      <c r="AP18" s="1" t="s">
        <v>271</v>
      </c>
      <c r="AQ18" s="1">
        <v>637.55980769230803</v>
      </c>
      <c r="AR18" s="1">
        <v>700.87</v>
      </c>
      <c r="AS18" s="1">
        <f t="shared" si="27"/>
        <v>9.03308635091985E-2</v>
      </c>
      <c r="AT18" s="1">
        <v>0.5</v>
      </c>
      <c r="AU18" s="1">
        <f t="shared" si="28"/>
        <v>1180.1841218530953</v>
      </c>
      <c r="AV18" s="1">
        <f t="shared" si="29"/>
        <v>1.1438386493063455</v>
      </c>
      <c r="AW18" s="1">
        <f t="shared" si="30"/>
        <v>53.303525413417624</v>
      </c>
      <c r="AX18" s="1">
        <f t="shared" si="31"/>
        <v>0.28247749225962021</v>
      </c>
      <c r="AY18" s="1">
        <f t="shared" si="32"/>
        <v>1.4587436801127077E-3</v>
      </c>
      <c r="AZ18" s="1">
        <f t="shared" si="33"/>
        <v>3.6543296189022216</v>
      </c>
      <c r="BA18" s="1" t="s">
        <v>272</v>
      </c>
      <c r="BB18" s="1">
        <v>502.89</v>
      </c>
      <c r="BC18" s="1">
        <f t="shared" si="34"/>
        <v>197.98000000000002</v>
      </c>
      <c r="BD18" s="1">
        <f t="shared" si="35"/>
        <v>0.31978074708400833</v>
      </c>
      <c r="BE18" s="1">
        <f t="shared" si="36"/>
        <v>0.92824705801340246</v>
      </c>
      <c r="BF18" s="1">
        <f t="shared" si="37"/>
        <v>-4.3342593080204468</v>
      </c>
      <c r="BG18" s="1">
        <f t="shared" si="38"/>
        <v>1.0057358460017931</v>
      </c>
      <c r="BH18" s="1">
        <f t="shared" si="39"/>
        <v>1399.99966666667</v>
      </c>
      <c r="BI18" s="1">
        <f t="shared" si="40"/>
        <v>1180.1841218530953</v>
      </c>
      <c r="BJ18" s="1">
        <f t="shared" si="41"/>
        <v>0.84298885917812783</v>
      </c>
      <c r="BK18" s="1">
        <f t="shared" si="42"/>
        <v>0.19597771835625583</v>
      </c>
      <c r="BL18" s="1">
        <v>6</v>
      </c>
      <c r="BM18" s="1">
        <v>0.5</v>
      </c>
      <c r="BN18" s="1" t="s">
        <v>266</v>
      </c>
      <c r="BO18" s="1">
        <v>2</v>
      </c>
      <c r="BP18" s="1">
        <v>1607284409.25</v>
      </c>
      <c r="BQ18" s="1">
        <v>399.1918</v>
      </c>
      <c r="BR18" s="1">
        <v>400.14870000000002</v>
      </c>
      <c r="BS18" s="1">
        <v>43.083660000000002</v>
      </c>
      <c r="BT18" s="1">
        <v>44.080113333333301</v>
      </c>
      <c r="BU18" s="1">
        <v>397.13736666666699</v>
      </c>
      <c r="BV18" s="1">
        <v>43.090006666666703</v>
      </c>
      <c r="BW18" s="1">
        <v>500.0077</v>
      </c>
      <c r="BX18" s="1">
        <v>102.182666666667</v>
      </c>
      <c r="BY18" s="1">
        <v>9.9985496666666701E-2</v>
      </c>
      <c r="BZ18" s="1">
        <v>37.748336666666702</v>
      </c>
      <c r="CA18" s="1">
        <v>38.283070000000002</v>
      </c>
      <c r="CB18" s="1">
        <v>999.9</v>
      </c>
      <c r="CC18" s="1">
        <v>0</v>
      </c>
      <c r="CD18" s="1">
        <v>0</v>
      </c>
      <c r="CE18" s="1">
        <v>10002.4566666667</v>
      </c>
      <c r="CF18" s="1">
        <v>0</v>
      </c>
      <c r="CG18" s="1">
        <v>440.17123333333302</v>
      </c>
      <c r="CH18" s="1">
        <v>1399.99966666667</v>
      </c>
      <c r="CI18" s="1">
        <v>0.90001500000000001</v>
      </c>
      <c r="CJ18" s="1">
        <v>9.9984699999999996E-2</v>
      </c>
      <c r="CK18" s="1">
        <v>0</v>
      </c>
      <c r="CL18" s="1">
        <v>637.56883333333303</v>
      </c>
      <c r="CM18" s="1">
        <v>4.9993800000000004</v>
      </c>
      <c r="CN18" s="1">
        <v>9122.9509999999991</v>
      </c>
      <c r="CO18" s="1">
        <v>11164.38</v>
      </c>
      <c r="CP18" s="1">
        <v>47.995800000000003</v>
      </c>
      <c r="CQ18" s="1">
        <v>49.75</v>
      </c>
      <c r="CR18" s="1">
        <v>48.561999999999998</v>
      </c>
      <c r="CS18" s="1">
        <v>49.686999999999998</v>
      </c>
      <c r="CT18" s="1">
        <v>50.2164</v>
      </c>
      <c r="CU18" s="1">
        <v>1255.51966666667</v>
      </c>
      <c r="CV18" s="1">
        <v>139.47999999999999</v>
      </c>
      <c r="CW18" s="1">
        <v>0</v>
      </c>
      <c r="CX18" s="1">
        <v>265.299999952316</v>
      </c>
      <c r="CY18" s="1">
        <v>0</v>
      </c>
      <c r="CZ18" s="1">
        <v>637.55980769230803</v>
      </c>
      <c r="DA18" s="1">
        <v>-4.5674188166439604</v>
      </c>
      <c r="DB18" s="1">
        <v>-69.096068383903599</v>
      </c>
      <c r="DC18" s="1">
        <v>9122.9469230769191</v>
      </c>
      <c r="DD18" s="1">
        <v>15</v>
      </c>
      <c r="DE18" s="1">
        <v>1607284006.5</v>
      </c>
      <c r="DF18" s="1" t="s">
        <v>267</v>
      </c>
      <c r="DG18" s="1">
        <v>1607283998</v>
      </c>
      <c r="DH18" s="1">
        <v>1607284006.5</v>
      </c>
      <c r="DI18" s="1">
        <v>1</v>
      </c>
      <c r="DJ18" s="1">
        <v>-2.1829999999999998</v>
      </c>
      <c r="DK18" s="1">
        <v>8.4000000000000005E-2</v>
      </c>
      <c r="DL18" s="1">
        <v>2.0539999999999998</v>
      </c>
      <c r="DM18" s="1">
        <v>-6.0000000000000001E-3</v>
      </c>
      <c r="DN18" s="1">
        <v>401</v>
      </c>
      <c r="DO18" s="1">
        <v>15</v>
      </c>
      <c r="DP18" s="1">
        <v>0.23</v>
      </c>
      <c r="DQ18" s="1">
        <v>0.02</v>
      </c>
      <c r="DR18" s="1">
        <v>1.1442709305569601</v>
      </c>
      <c r="DS18" s="1">
        <v>-0.22086957887035699</v>
      </c>
      <c r="DT18" s="1">
        <v>2.17811238003131E-2</v>
      </c>
      <c r="DU18" s="1">
        <v>1</v>
      </c>
      <c r="DV18" s="1">
        <v>-0.95744274193548395</v>
      </c>
      <c r="DW18" s="1">
        <v>0.33698530645161401</v>
      </c>
      <c r="DX18" s="1">
        <v>3.0694043810115201E-2</v>
      </c>
      <c r="DY18" s="1">
        <v>0</v>
      </c>
      <c r="DZ18" s="1">
        <v>-0.99543225806451596</v>
      </c>
      <c r="EA18" s="1">
        <v>-0.209344064516128</v>
      </c>
      <c r="EB18" s="1">
        <v>1.5659339422823999E-2</v>
      </c>
      <c r="EC18" s="1">
        <v>0</v>
      </c>
      <c r="ED18" s="1">
        <v>1</v>
      </c>
      <c r="EE18" s="1">
        <v>3</v>
      </c>
      <c r="EF18" s="1" t="s">
        <v>273</v>
      </c>
      <c r="EG18" s="1">
        <v>100</v>
      </c>
      <c r="EH18" s="1">
        <v>100</v>
      </c>
      <c r="EI18" s="1">
        <v>2.0539999999999998</v>
      </c>
      <c r="EJ18" s="1">
        <v>-6.3E-3</v>
      </c>
      <c r="EK18" s="1">
        <v>2.0543809523808201</v>
      </c>
      <c r="EL18" s="1">
        <v>0</v>
      </c>
      <c r="EM18" s="1">
        <v>0</v>
      </c>
      <c r="EN18" s="1">
        <v>0</v>
      </c>
      <c r="EO18" s="1">
        <v>-6.3549999999956697E-3</v>
      </c>
      <c r="EP18" s="1">
        <v>0</v>
      </c>
      <c r="EQ18" s="1">
        <v>0</v>
      </c>
      <c r="ER18" s="1">
        <v>0</v>
      </c>
      <c r="ES18" s="1">
        <v>-1</v>
      </c>
      <c r="ET18" s="1">
        <v>-1</v>
      </c>
      <c r="EU18" s="1">
        <v>-1</v>
      </c>
      <c r="EV18" s="1">
        <v>-1</v>
      </c>
      <c r="EW18" s="1">
        <v>7</v>
      </c>
      <c r="EX18" s="1">
        <v>6.8</v>
      </c>
      <c r="EY18" s="1">
        <v>2</v>
      </c>
      <c r="EZ18" s="1">
        <v>485.90199999999999</v>
      </c>
      <c r="FA18" s="1">
        <v>571.50800000000004</v>
      </c>
      <c r="FB18" s="1">
        <v>36.323300000000003</v>
      </c>
      <c r="FC18" s="1">
        <v>33.511600000000001</v>
      </c>
      <c r="FD18" s="1">
        <v>30.000499999999999</v>
      </c>
      <c r="FE18" s="1">
        <v>32.988900000000001</v>
      </c>
      <c r="FF18" s="1">
        <v>32.993099999999998</v>
      </c>
      <c r="FG18" s="1">
        <v>19.186800000000002</v>
      </c>
      <c r="FH18" s="1">
        <v>0</v>
      </c>
      <c r="FI18" s="1">
        <v>100</v>
      </c>
      <c r="FJ18" s="1">
        <v>-999.9</v>
      </c>
      <c r="FK18" s="1">
        <v>400</v>
      </c>
      <c r="FL18" s="1">
        <v>46.052700000000002</v>
      </c>
      <c r="FM18" s="1">
        <v>101.27800000000001</v>
      </c>
      <c r="FN18" s="1">
        <v>100.396</v>
      </c>
    </row>
    <row r="19" spans="1:170" x14ac:dyDescent="0.25">
      <c r="A19" s="1">
        <v>3</v>
      </c>
      <c r="B19" s="1">
        <v>1607284660.0999999</v>
      </c>
      <c r="C19" s="1">
        <v>509.59999990463302</v>
      </c>
      <c r="D19" s="1" t="s">
        <v>274</v>
      </c>
      <c r="E19" s="1" t="s">
        <v>275</v>
      </c>
      <c r="F19" s="1" t="s">
        <v>276</v>
      </c>
      <c r="G19" s="1" t="s">
        <v>277</v>
      </c>
      <c r="H19" s="1">
        <v>1607284652.0999999</v>
      </c>
      <c r="I19" s="1">
        <f t="shared" si="0"/>
        <v>2.0382893488759862E-3</v>
      </c>
      <c r="J19" s="1">
        <f t="shared" si="1"/>
        <v>12.024132969302924</v>
      </c>
      <c r="K19" s="1">
        <f t="shared" si="2"/>
        <v>384.73745161290299</v>
      </c>
      <c r="L19" s="1">
        <f t="shared" si="3"/>
        <v>178.9297530356952</v>
      </c>
      <c r="M19" s="1">
        <f t="shared" si="4"/>
        <v>18.301133626688745</v>
      </c>
      <c r="N19" s="1">
        <f t="shared" si="5"/>
        <v>39.351373338981674</v>
      </c>
      <c r="O19" s="1">
        <f t="shared" si="6"/>
        <v>9.9505694261420016E-2</v>
      </c>
      <c r="P19" s="1">
        <f t="shared" si="7"/>
        <v>2.9659966963432636</v>
      </c>
      <c r="Q19" s="1">
        <f t="shared" si="8"/>
        <v>9.7687643991423448E-2</v>
      </c>
      <c r="R19" s="1">
        <f t="shared" si="9"/>
        <v>6.1215355334968628E-2</v>
      </c>
      <c r="S19" s="1">
        <f t="shared" si="10"/>
        <v>231.28892657889133</v>
      </c>
      <c r="T19" s="1">
        <f t="shared" si="11"/>
        <v>38.931291847413029</v>
      </c>
      <c r="U19" s="1">
        <f t="shared" si="12"/>
        <v>38.358019354838703</v>
      </c>
      <c r="V19" s="1">
        <f t="shared" si="13"/>
        <v>6.7875339508609196</v>
      </c>
      <c r="W19" s="1">
        <f t="shared" si="14"/>
        <v>71.272184779258225</v>
      </c>
      <c r="X19" s="1">
        <f t="shared" si="15"/>
        <v>4.7740182876518933</v>
      </c>
      <c r="Y19" s="1">
        <f t="shared" si="16"/>
        <v>6.698290928554834</v>
      </c>
      <c r="Z19" s="1">
        <f t="shared" si="17"/>
        <v>2.0135156632090263</v>
      </c>
      <c r="AA19" s="1">
        <f t="shared" si="18"/>
        <v>-89.888560285430998</v>
      </c>
      <c r="AB19" s="1">
        <f t="shared" si="19"/>
        <v>-39.118933880169322</v>
      </c>
      <c r="AC19" s="1">
        <f t="shared" si="20"/>
        <v>-3.1783069316093027</v>
      </c>
      <c r="AD19" s="1">
        <f t="shared" si="21"/>
        <v>99.103125481681701</v>
      </c>
      <c r="AE19" s="1">
        <v>11</v>
      </c>
      <c r="AF19" s="1">
        <v>2</v>
      </c>
      <c r="AG19" s="1">
        <f t="shared" si="22"/>
        <v>1</v>
      </c>
      <c r="AH19" s="1">
        <f t="shared" si="23"/>
        <v>0</v>
      </c>
      <c r="AI19" s="1">
        <f t="shared" si="24"/>
        <v>52057.136645893552</v>
      </c>
      <c r="AJ19" s="1" t="s">
        <v>263</v>
      </c>
      <c r="AK19" s="1">
        <v>715.47692307692296</v>
      </c>
      <c r="AL19" s="1">
        <v>3262.08</v>
      </c>
      <c r="AM19" s="1">
        <f t="shared" si="25"/>
        <v>2546.603076923077</v>
      </c>
      <c r="AN19" s="1">
        <f t="shared" si="26"/>
        <v>0.78066849277855754</v>
      </c>
      <c r="AO19" s="1">
        <v>-0.57774747981622299</v>
      </c>
      <c r="AP19" s="1" t="s">
        <v>278</v>
      </c>
      <c r="AQ19" s="1">
        <v>761.724307692308</v>
      </c>
      <c r="AR19" s="1">
        <v>1055.0899999999999</v>
      </c>
      <c r="AS19" s="1">
        <f t="shared" si="27"/>
        <v>0.27804802652635507</v>
      </c>
      <c r="AT19" s="1">
        <v>0.5</v>
      </c>
      <c r="AU19" s="1">
        <f t="shared" si="28"/>
        <v>1180.1746566920592</v>
      </c>
      <c r="AV19" s="1">
        <f t="shared" si="29"/>
        <v>12.024132969302924</v>
      </c>
      <c r="AW19" s="1">
        <f t="shared" si="30"/>
        <v>164.07261712482284</v>
      </c>
      <c r="AX19" s="1">
        <f t="shared" si="31"/>
        <v>0.43573534011316561</v>
      </c>
      <c r="AY19" s="1">
        <f t="shared" si="32"/>
        <v>1.0677979210671469E-2</v>
      </c>
      <c r="AZ19" s="1">
        <f t="shared" si="33"/>
        <v>2.0917552057170479</v>
      </c>
      <c r="BA19" s="1" t="s">
        <v>279</v>
      </c>
      <c r="BB19" s="1">
        <v>595.35</v>
      </c>
      <c r="BC19" s="1">
        <f t="shared" si="34"/>
        <v>459.7399999999999</v>
      </c>
      <c r="BD19" s="1">
        <f t="shared" si="35"/>
        <v>0.63811217711683121</v>
      </c>
      <c r="BE19" s="1">
        <f t="shared" si="36"/>
        <v>0.82760159446213144</v>
      </c>
      <c r="BF19" s="1">
        <f t="shared" si="37"/>
        <v>0.86382331023766745</v>
      </c>
      <c r="BG19" s="1">
        <f t="shared" si="38"/>
        <v>0.86664074978916095</v>
      </c>
      <c r="BH19" s="1">
        <f t="shared" si="39"/>
        <v>1399.98774193548</v>
      </c>
      <c r="BI19" s="1">
        <f t="shared" si="40"/>
        <v>1180.1746566920592</v>
      </c>
      <c r="BJ19" s="1">
        <f t="shared" si="41"/>
        <v>0.84298927864930462</v>
      </c>
      <c r="BK19" s="1">
        <f t="shared" si="42"/>
        <v>0.19597855729860933</v>
      </c>
      <c r="BL19" s="1">
        <v>6</v>
      </c>
      <c r="BM19" s="1">
        <v>0.5</v>
      </c>
      <c r="BN19" s="1" t="s">
        <v>266</v>
      </c>
      <c r="BO19" s="1">
        <v>2</v>
      </c>
      <c r="BP19" s="1">
        <v>1607284652.0999999</v>
      </c>
      <c r="BQ19" s="1">
        <v>384.73745161290299</v>
      </c>
      <c r="BR19" s="1">
        <v>400.10758064516102</v>
      </c>
      <c r="BS19" s="1">
        <v>46.675464516128997</v>
      </c>
      <c r="BT19" s="1">
        <v>44.343664516129003</v>
      </c>
      <c r="BU19" s="1">
        <v>382.222451612903</v>
      </c>
      <c r="BV19" s="1">
        <v>46.681819354838701</v>
      </c>
      <c r="BW19" s="1">
        <v>499.99603225806499</v>
      </c>
      <c r="BX19" s="1">
        <v>102.181129032258</v>
      </c>
      <c r="BY19" s="1">
        <v>9.9980264516129E-2</v>
      </c>
      <c r="BZ19" s="1">
        <v>38.113377419354798</v>
      </c>
      <c r="CA19" s="1">
        <v>38.358019354838703</v>
      </c>
      <c r="CB19" s="1">
        <v>999.9</v>
      </c>
      <c r="CC19" s="1">
        <v>0</v>
      </c>
      <c r="CD19" s="1">
        <v>0</v>
      </c>
      <c r="CE19" s="1">
        <v>9991.3332258064493</v>
      </c>
      <c r="CF19" s="1">
        <v>0</v>
      </c>
      <c r="CG19" s="1">
        <v>122.655</v>
      </c>
      <c r="CH19" s="1">
        <v>1399.98774193548</v>
      </c>
      <c r="CI19" s="1">
        <v>0.899998935483871</v>
      </c>
      <c r="CJ19" s="1">
        <v>0.100000922580645</v>
      </c>
      <c r="CK19" s="1">
        <v>0</v>
      </c>
      <c r="CL19" s="1">
        <v>762.13119354838705</v>
      </c>
      <c r="CM19" s="1">
        <v>4.9993800000000004</v>
      </c>
      <c r="CN19" s="1">
        <v>11033.5903225806</v>
      </c>
      <c r="CO19" s="1">
        <v>11164.235483871</v>
      </c>
      <c r="CP19" s="1">
        <v>48</v>
      </c>
      <c r="CQ19" s="1">
        <v>49.783999999999999</v>
      </c>
      <c r="CR19" s="1">
        <v>48.561999999999998</v>
      </c>
      <c r="CS19" s="1">
        <v>49.78</v>
      </c>
      <c r="CT19" s="1">
        <v>50.311999999999998</v>
      </c>
      <c r="CU19" s="1">
        <v>1255.4893548387099</v>
      </c>
      <c r="CV19" s="1">
        <v>139.498387096774</v>
      </c>
      <c r="CW19" s="1">
        <v>0</v>
      </c>
      <c r="CX19" s="1">
        <v>242.5</v>
      </c>
      <c r="CY19" s="1">
        <v>0</v>
      </c>
      <c r="CZ19" s="1">
        <v>761.724307692308</v>
      </c>
      <c r="DA19" s="1">
        <v>-32.1023589838493</v>
      </c>
      <c r="DB19" s="1">
        <v>-455.45982893336497</v>
      </c>
      <c r="DC19" s="1">
        <v>11028.038461538499</v>
      </c>
      <c r="DD19" s="1">
        <v>15</v>
      </c>
      <c r="DE19" s="1">
        <v>1607284697.5999999</v>
      </c>
      <c r="DF19" s="1" t="s">
        <v>280</v>
      </c>
      <c r="DG19" s="1">
        <v>1607284697.5999999</v>
      </c>
      <c r="DH19" s="1">
        <v>1607284006.5</v>
      </c>
      <c r="DI19" s="1">
        <v>2</v>
      </c>
      <c r="DJ19" s="1">
        <v>0.46100000000000002</v>
      </c>
      <c r="DK19" s="1">
        <v>8.4000000000000005E-2</v>
      </c>
      <c r="DL19" s="1">
        <v>2.5150000000000001</v>
      </c>
      <c r="DM19" s="1">
        <v>-6.0000000000000001E-3</v>
      </c>
      <c r="DN19" s="1">
        <v>409</v>
      </c>
      <c r="DO19" s="1">
        <v>15</v>
      </c>
      <c r="DP19" s="1">
        <v>0.23</v>
      </c>
      <c r="DQ19" s="1">
        <v>0.02</v>
      </c>
      <c r="DR19" s="1">
        <v>12.4124714197362</v>
      </c>
      <c r="DS19" s="1">
        <v>-0.73385640079460501</v>
      </c>
      <c r="DT19" s="1">
        <v>5.7826126894472099E-2</v>
      </c>
      <c r="DU19" s="1">
        <v>0</v>
      </c>
      <c r="DV19" s="1">
        <v>-15.8308258064516</v>
      </c>
      <c r="DW19" s="1">
        <v>0.517470967741954</v>
      </c>
      <c r="DX19" s="1">
        <v>4.5444826297972099E-2</v>
      </c>
      <c r="DY19" s="1">
        <v>0</v>
      </c>
      <c r="DZ19" s="1">
        <v>2.3317977419354801</v>
      </c>
      <c r="EA19" s="1">
        <v>0.78699290322580195</v>
      </c>
      <c r="EB19" s="1">
        <v>5.8815935832088599E-2</v>
      </c>
      <c r="EC19" s="1">
        <v>0</v>
      </c>
      <c r="ED19" s="1">
        <v>0</v>
      </c>
      <c r="EE19" s="1">
        <v>3</v>
      </c>
      <c r="EF19" s="1" t="s">
        <v>281</v>
      </c>
      <c r="EG19" s="1">
        <v>100</v>
      </c>
      <c r="EH19" s="1">
        <v>100</v>
      </c>
      <c r="EI19" s="1">
        <v>2.5150000000000001</v>
      </c>
      <c r="EJ19" s="1">
        <v>-6.4000000000000003E-3</v>
      </c>
      <c r="EK19" s="1">
        <v>2.0543809523808201</v>
      </c>
      <c r="EL19" s="1">
        <v>0</v>
      </c>
      <c r="EM19" s="1">
        <v>0</v>
      </c>
      <c r="EN19" s="1">
        <v>0</v>
      </c>
      <c r="EO19" s="1">
        <v>-6.3549999999956697E-3</v>
      </c>
      <c r="EP19" s="1">
        <v>0</v>
      </c>
      <c r="EQ19" s="1">
        <v>0</v>
      </c>
      <c r="ER19" s="1">
        <v>0</v>
      </c>
      <c r="ES19" s="1">
        <v>-1</v>
      </c>
      <c r="ET19" s="1">
        <v>-1</v>
      </c>
      <c r="EU19" s="1">
        <v>-1</v>
      </c>
      <c r="EV19" s="1">
        <v>-1</v>
      </c>
      <c r="EW19" s="1">
        <v>11</v>
      </c>
      <c r="EX19" s="1">
        <v>10.9</v>
      </c>
      <c r="EY19" s="1">
        <v>2</v>
      </c>
      <c r="EZ19" s="1">
        <v>468.76400000000001</v>
      </c>
      <c r="FA19" s="1">
        <v>569.38900000000001</v>
      </c>
      <c r="FB19" s="1">
        <v>36.813099999999999</v>
      </c>
      <c r="FC19" s="1">
        <v>33.977499999999999</v>
      </c>
      <c r="FD19" s="1">
        <v>30.000499999999999</v>
      </c>
      <c r="FE19" s="1">
        <v>33.467199999999998</v>
      </c>
      <c r="FF19" s="1">
        <v>33.459299999999999</v>
      </c>
      <c r="FG19" s="1">
        <v>18.5611</v>
      </c>
      <c r="FH19" s="1">
        <v>0</v>
      </c>
      <c r="FI19" s="1">
        <v>100</v>
      </c>
      <c r="FJ19" s="1">
        <v>-999.9</v>
      </c>
      <c r="FK19" s="1">
        <v>400</v>
      </c>
      <c r="FL19" s="1">
        <v>46.5062</v>
      </c>
      <c r="FM19" s="1">
        <v>101.16200000000001</v>
      </c>
      <c r="FN19" s="1">
        <v>100.337</v>
      </c>
    </row>
    <row r="20" spans="1:170" x14ac:dyDescent="0.25">
      <c r="A20" s="1">
        <v>4</v>
      </c>
      <c r="B20" s="1">
        <v>1607284891.0999999</v>
      </c>
      <c r="C20" s="1">
        <v>740.59999990463302</v>
      </c>
      <c r="D20" s="1" t="s">
        <v>282</v>
      </c>
      <c r="E20" s="1" t="s">
        <v>283</v>
      </c>
      <c r="F20" s="1" t="s">
        <v>276</v>
      </c>
      <c r="G20" s="1" t="s">
        <v>277</v>
      </c>
      <c r="H20" s="1">
        <v>1607284883.3499999</v>
      </c>
      <c r="I20" s="1">
        <f t="shared" si="0"/>
        <v>4.2203209423813184E-3</v>
      </c>
      <c r="J20" s="1">
        <f t="shared" si="1"/>
        <v>16.14900660524178</v>
      </c>
      <c r="K20" s="1">
        <f t="shared" si="2"/>
        <v>378.64676666666702</v>
      </c>
      <c r="L20" s="1">
        <f t="shared" si="3"/>
        <v>237.05591894118916</v>
      </c>
      <c r="M20" s="1">
        <f t="shared" si="4"/>
        <v>24.245734408147484</v>
      </c>
      <c r="N20" s="1">
        <f t="shared" si="5"/>
        <v>38.727440260124425</v>
      </c>
      <c r="O20" s="1">
        <f t="shared" si="6"/>
        <v>0.20358354888970759</v>
      </c>
      <c r="P20" s="1">
        <f t="shared" si="7"/>
        <v>2.9686961569355037</v>
      </c>
      <c r="Q20" s="1">
        <f t="shared" si="8"/>
        <v>0.19613332380882131</v>
      </c>
      <c r="R20" s="1">
        <f t="shared" si="9"/>
        <v>0.12322998523355669</v>
      </c>
      <c r="S20" s="1">
        <f t="shared" si="10"/>
        <v>231.28938451751702</v>
      </c>
      <c r="T20" s="1">
        <f t="shared" si="11"/>
        <v>38.436174673455831</v>
      </c>
      <c r="U20" s="1">
        <f t="shared" si="12"/>
        <v>37.98659</v>
      </c>
      <c r="V20" s="1">
        <f t="shared" si="13"/>
        <v>6.6524419539204178</v>
      </c>
      <c r="W20" s="1">
        <f t="shared" si="14"/>
        <v>68.034718964258829</v>
      </c>
      <c r="X20" s="1">
        <f t="shared" si="15"/>
        <v>4.5724179133482652</v>
      </c>
      <c r="Y20" s="1">
        <f t="shared" si="16"/>
        <v>6.7207125758104871</v>
      </c>
      <c r="Z20" s="1">
        <f t="shared" si="17"/>
        <v>2.0800240405721526</v>
      </c>
      <c r="AA20" s="1">
        <f t="shared" si="18"/>
        <v>-186.11615355901614</v>
      </c>
      <c r="AB20" s="1">
        <f t="shared" si="19"/>
        <v>30.171780922054197</v>
      </c>
      <c r="AC20" s="1">
        <f t="shared" si="20"/>
        <v>2.4454921153898614</v>
      </c>
      <c r="AD20" s="1">
        <f t="shared" si="21"/>
        <v>77.790503995944945</v>
      </c>
      <c r="AE20" s="1">
        <v>0</v>
      </c>
      <c r="AF20" s="1">
        <v>0</v>
      </c>
      <c r="AG20" s="1">
        <f t="shared" si="22"/>
        <v>1</v>
      </c>
      <c r="AH20" s="1">
        <f t="shared" si="23"/>
        <v>0</v>
      </c>
      <c r="AI20" s="1">
        <f t="shared" si="24"/>
        <v>52123.128468879768</v>
      </c>
      <c r="AJ20" s="1" t="s">
        <v>263</v>
      </c>
      <c r="AK20" s="1">
        <v>715.47692307692296</v>
      </c>
      <c r="AL20" s="1">
        <v>3262.08</v>
      </c>
      <c r="AM20" s="1">
        <f t="shared" si="25"/>
        <v>2546.603076923077</v>
      </c>
      <c r="AN20" s="1">
        <f t="shared" si="26"/>
        <v>0.78066849277855754</v>
      </c>
      <c r="AO20" s="1">
        <v>-0.57774747981622299</v>
      </c>
      <c r="AP20" s="1" t="s">
        <v>284</v>
      </c>
      <c r="AQ20" s="1">
        <v>698.93988000000002</v>
      </c>
      <c r="AR20" s="1">
        <v>1065.8900000000001</v>
      </c>
      <c r="AS20" s="1">
        <f t="shared" si="27"/>
        <v>0.34426640647721629</v>
      </c>
      <c r="AT20" s="1">
        <v>0.5</v>
      </c>
      <c r="AU20" s="1">
        <f t="shared" si="28"/>
        <v>1180.1761018533959</v>
      </c>
      <c r="AV20" s="1">
        <f t="shared" si="29"/>
        <v>16.14900660524178</v>
      </c>
      <c r="AW20" s="1">
        <f t="shared" si="30"/>
        <v>203.14749279767892</v>
      </c>
      <c r="AX20" s="1">
        <f t="shared" si="31"/>
        <v>0.48119411946823787</v>
      </c>
      <c r="AY20" s="1">
        <f t="shared" si="32"/>
        <v>1.4173100149028301E-2</v>
      </c>
      <c r="AZ20" s="1">
        <f t="shared" si="33"/>
        <v>2.0604283744101166</v>
      </c>
      <c r="BA20" s="1" t="s">
        <v>285</v>
      </c>
      <c r="BB20" s="1">
        <v>552.99</v>
      </c>
      <c r="BC20" s="1">
        <f t="shared" si="34"/>
        <v>512.90000000000009</v>
      </c>
      <c r="BD20" s="1">
        <f t="shared" si="35"/>
        <v>0.71544184051472026</v>
      </c>
      <c r="BE20" s="1">
        <f t="shared" si="36"/>
        <v>0.81067443311222565</v>
      </c>
      <c r="BF20" s="1">
        <f t="shared" si="37"/>
        <v>1.0471929963976578</v>
      </c>
      <c r="BG20" s="1">
        <f t="shared" si="38"/>
        <v>0.86239980619733536</v>
      </c>
      <c r="BH20" s="1">
        <f t="shared" si="39"/>
        <v>1399.98933333333</v>
      </c>
      <c r="BI20" s="1">
        <f t="shared" si="40"/>
        <v>1180.1761018533959</v>
      </c>
      <c r="BJ20" s="1">
        <f t="shared" si="41"/>
        <v>0.84298935267130515</v>
      </c>
      <c r="BK20" s="1">
        <f t="shared" si="42"/>
        <v>0.19597870534261022</v>
      </c>
      <c r="BL20" s="1">
        <v>6</v>
      </c>
      <c r="BM20" s="1">
        <v>0.5</v>
      </c>
      <c r="BN20" s="1" t="s">
        <v>266</v>
      </c>
      <c r="BO20" s="1">
        <v>2</v>
      </c>
      <c r="BP20" s="1">
        <v>1607284883.3499999</v>
      </c>
      <c r="BQ20" s="1">
        <v>378.64676666666702</v>
      </c>
      <c r="BR20" s="1">
        <v>399.94349999999997</v>
      </c>
      <c r="BS20" s="1">
        <v>44.705543333333303</v>
      </c>
      <c r="BT20" s="1">
        <v>39.8674933333333</v>
      </c>
      <c r="BU20" s="1">
        <v>376.131466666667</v>
      </c>
      <c r="BV20" s="1">
        <v>44.711889999999997</v>
      </c>
      <c r="BW20" s="1">
        <v>499.99266666666699</v>
      </c>
      <c r="BX20" s="1">
        <v>102.1786</v>
      </c>
      <c r="BY20" s="1">
        <v>9.9944726666666706E-2</v>
      </c>
      <c r="BZ20" s="1">
        <v>38.1751066666667</v>
      </c>
      <c r="CA20" s="1">
        <v>37.98659</v>
      </c>
      <c r="CB20" s="1">
        <v>999.9</v>
      </c>
      <c r="CC20" s="1">
        <v>0</v>
      </c>
      <c r="CD20" s="1">
        <v>0</v>
      </c>
      <c r="CE20" s="1">
        <v>10006.8666666667</v>
      </c>
      <c r="CF20" s="1">
        <v>0</v>
      </c>
      <c r="CG20" s="1">
        <v>124.82193333333301</v>
      </c>
      <c r="CH20" s="1">
        <v>1399.98933333333</v>
      </c>
      <c r="CI20" s="1">
        <v>0.89999830000000003</v>
      </c>
      <c r="CJ20" s="1">
        <v>0.10000151</v>
      </c>
      <c r="CK20" s="1">
        <v>0</v>
      </c>
      <c r="CL20" s="1">
        <v>699.09320000000002</v>
      </c>
      <c r="CM20" s="1">
        <v>4.9993800000000004</v>
      </c>
      <c r="CN20" s="1">
        <v>9990.6139999999996</v>
      </c>
      <c r="CO20" s="1">
        <v>11164.25</v>
      </c>
      <c r="CP20" s="1">
        <v>47.936999999999998</v>
      </c>
      <c r="CQ20" s="1">
        <v>49.495800000000003</v>
      </c>
      <c r="CR20" s="1">
        <v>48.375</v>
      </c>
      <c r="CS20" s="1">
        <v>49.625</v>
      </c>
      <c r="CT20" s="1">
        <v>50.2164</v>
      </c>
      <c r="CU20" s="1">
        <v>1255.4873333333301</v>
      </c>
      <c r="CV20" s="1">
        <v>139.50200000000001</v>
      </c>
      <c r="CW20" s="1">
        <v>0</v>
      </c>
      <c r="CX20" s="1">
        <v>230</v>
      </c>
      <c r="CY20" s="1">
        <v>0</v>
      </c>
      <c r="CZ20" s="1">
        <v>698.93988000000002</v>
      </c>
      <c r="DA20" s="1">
        <v>-29.996769228103801</v>
      </c>
      <c r="DB20" s="1">
        <v>-435.00461534293601</v>
      </c>
      <c r="DC20" s="1">
        <v>9988.6371999999992</v>
      </c>
      <c r="DD20" s="1">
        <v>15</v>
      </c>
      <c r="DE20" s="1">
        <v>1607284697.5999999</v>
      </c>
      <c r="DF20" s="1" t="s">
        <v>280</v>
      </c>
      <c r="DG20" s="1">
        <v>1607284697.5999999</v>
      </c>
      <c r="DH20" s="1">
        <v>1607284006.5</v>
      </c>
      <c r="DI20" s="1">
        <v>2</v>
      </c>
      <c r="DJ20" s="1">
        <v>0.46100000000000002</v>
      </c>
      <c r="DK20" s="1">
        <v>8.4000000000000005E-2</v>
      </c>
      <c r="DL20" s="1">
        <v>2.5150000000000001</v>
      </c>
      <c r="DM20" s="1">
        <v>-6.0000000000000001E-3</v>
      </c>
      <c r="DN20" s="1">
        <v>409</v>
      </c>
      <c r="DO20" s="1">
        <v>15</v>
      </c>
      <c r="DP20" s="1">
        <v>0.23</v>
      </c>
      <c r="DQ20" s="1">
        <v>0.02</v>
      </c>
      <c r="DR20" s="1">
        <v>16.160650887387501</v>
      </c>
      <c r="DS20" s="1">
        <v>-0.99941722361849195</v>
      </c>
      <c r="DT20" s="1">
        <v>8.1588265310389693E-2</v>
      </c>
      <c r="DU20" s="1">
        <v>0</v>
      </c>
      <c r="DV20" s="1">
        <v>-21.299493548387101</v>
      </c>
      <c r="DW20" s="1">
        <v>0.55578870967744698</v>
      </c>
      <c r="DX20" s="1">
        <v>5.4323409885633098E-2</v>
      </c>
      <c r="DY20" s="1">
        <v>0</v>
      </c>
      <c r="DZ20" s="1">
        <v>4.8308154838709703</v>
      </c>
      <c r="EA20" s="1">
        <v>1.5102038709677299</v>
      </c>
      <c r="EB20" s="1">
        <v>0.113711697353828</v>
      </c>
      <c r="EC20" s="1">
        <v>0</v>
      </c>
      <c r="ED20" s="1">
        <v>0</v>
      </c>
      <c r="EE20" s="1">
        <v>3</v>
      </c>
      <c r="EF20" s="1" t="s">
        <v>281</v>
      </c>
      <c r="EG20" s="1">
        <v>100</v>
      </c>
      <c r="EH20" s="1">
        <v>100</v>
      </c>
      <c r="EI20" s="1">
        <v>2.516</v>
      </c>
      <c r="EJ20" s="1">
        <v>-6.3E-3</v>
      </c>
      <c r="EK20" s="1">
        <v>2.5152857142857101</v>
      </c>
      <c r="EL20" s="1">
        <v>0</v>
      </c>
      <c r="EM20" s="1">
        <v>0</v>
      </c>
      <c r="EN20" s="1">
        <v>0</v>
      </c>
      <c r="EO20" s="1">
        <v>-6.3549999999956697E-3</v>
      </c>
      <c r="EP20" s="1">
        <v>0</v>
      </c>
      <c r="EQ20" s="1">
        <v>0</v>
      </c>
      <c r="ER20" s="1">
        <v>0</v>
      </c>
      <c r="ES20" s="1">
        <v>-1</v>
      </c>
      <c r="ET20" s="1">
        <v>-1</v>
      </c>
      <c r="EU20" s="1">
        <v>-1</v>
      </c>
      <c r="EV20" s="1">
        <v>-1</v>
      </c>
      <c r="EW20" s="1">
        <v>3.2</v>
      </c>
      <c r="EX20" s="1">
        <v>14.7</v>
      </c>
      <c r="EY20" s="1">
        <v>2</v>
      </c>
      <c r="EZ20" s="1">
        <v>497.76799999999997</v>
      </c>
      <c r="FA20" s="1">
        <v>561.11699999999996</v>
      </c>
      <c r="FB20" s="1">
        <v>37.092599999999997</v>
      </c>
      <c r="FC20" s="1">
        <v>34.204599999999999</v>
      </c>
      <c r="FD20" s="1">
        <v>30.000599999999999</v>
      </c>
      <c r="FE20" s="1">
        <v>33.711100000000002</v>
      </c>
      <c r="FF20" s="1">
        <v>33.716900000000003</v>
      </c>
      <c r="FG20" s="1">
        <v>18.3567</v>
      </c>
      <c r="FH20" s="1">
        <v>0</v>
      </c>
      <c r="FI20" s="1">
        <v>100</v>
      </c>
      <c r="FJ20" s="1">
        <v>-999.9</v>
      </c>
      <c r="FK20" s="1">
        <v>400</v>
      </c>
      <c r="FL20" s="1">
        <v>46.5062</v>
      </c>
      <c r="FM20" s="1">
        <v>101.17</v>
      </c>
      <c r="FN20" s="1">
        <v>100.345</v>
      </c>
    </row>
    <row r="21" spans="1:170" ht="15.75" customHeight="1" x14ac:dyDescent="0.25">
      <c r="A21" s="1">
        <v>5</v>
      </c>
      <c r="B21" s="1">
        <v>1607371461.5</v>
      </c>
      <c r="C21" s="1">
        <v>87311</v>
      </c>
      <c r="D21" s="1" t="s">
        <v>286</v>
      </c>
      <c r="E21" s="1" t="s">
        <v>287</v>
      </c>
      <c r="F21" s="1" t="s">
        <v>288</v>
      </c>
      <c r="G21" s="1" t="s">
        <v>262</v>
      </c>
      <c r="H21" s="1">
        <v>1607371453.5</v>
      </c>
      <c r="I21" s="1">
        <f t="shared" si="0"/>
        <v>1.841140922288407E-4</v>
      </c>
      <c r="J21" s="1">
        <f t="shared" si="1"/>
        <v>2.8945666200620055</v>
      </c>
      <c r="K21" s="1">
        <f t="shared" si="2"/>
        <v>395.79532258064501</v>
      </c>
      <c r="L21" s="1">
        <f t="shared" si="3"/>
        <v>-475.77803017969114</v>
      </c>
      <c r="M21" s="1">
        <f t="shared" si="4"/>
        <v>-48.66605850464866</v>
      </c>
      <c r="N21" s="1">
        <f t="shared" si="5"/>
        <v>40.484841885828963</v>
      </c>
      <c r="O21" s="1">
        <f t="shared" si="6"/>
        <v>5.3047211832667404E-3</v>
      </c>
      <c r="P21" s="1">
        <f t="shared" si="7"/>
        <v>2.9676334969622147</v>
      </c>
      <c r="Q21" s="1">
        <f t="shared" si="8"/>
        <v>5.2994588682617194E-3</v>
      </c>
      <c r="R21" s="1">
        <f t="shared" si="9"/>
        <v>3.3126341450392216E-3</v>
      </c>
      <c r="S21" s="1">
        <f t="shared" si="10"/>
        <v>231.29278455103133</v>
      </c>
      <c r="T21" s="1">
        <f t="shared" si="11"/>
        <v>39.776871469212495</v>
      </c>
      <c r="U21" s="1">
        <f t="shared" si="12"/>
        <v>39.008683870967701</v>
      </c>
      <c r="V21" s="1">
        <f t="shared" si="13"/>
        <v>7.0299280469813725</v>
      </c>
      <c r="W21" s="1">
        <f t="shared" si="14"/>
        <v>53.577101720974007</v>
      </c>
      <c r="X21" s="1">
        <f t="shared" si="15"/>
        <v>3.6619859495317595</v>
      </c>
      <c r="Y21" s="1">
        <f t="shared" si="16"/>
        <v>6.8349832893222544</v>
      </c>
      <c r="Z21" s="1">
        <f t="shared" si="17"/>
        <v>3.367942097449613</v>
      </c>
      <c r="AA21" s="1">
        <f t="shared" si="18"/>
        <v>-8.119431467291875</v>
      </c>
      <c r="AB21" s="1">
        <f t="shared" si="19"/>
        <v>-83.471463284398993</v>
      </c>
      <c r="AC21" s="1">
        <f t="shared" si="20"/>
        <v>-6.8116065430369677</v>
      </c>
      <c r="AD21" s="1">
        <f t="shared" si="21"/>
        <v>132.89028325630349</v>
      </c>
      <c r="AE21" s="1">
        <v>14</v>
      </c>
      <c r="AF21" s="1">
        <v>3</v>
      </c>
      <c r="AG21" s="1">
        <f t="shared" si="22"/>
        <v>1</v>
      </c>
      <c r="AH21" s="1">
        <f t="shared" si="23"/>
        <v>0</v>
      </c>
      <c r="AI21" s="1">
        <f t="shared" si="24"/>
        <v>52041.086359013287</v>
      </c>
      <c r="AJ21" s="1" t="s">
        <v>263</v>
      </c>
      <c r="AK21" s="1">
        <v>715.47692307692296</v>
      </c>
      <c r="AL21" s="1">
        <v>3262.08</v>
      </c>
      <c r="AM21" s="1">
        <f t="shared" si="25"/>
        <v>2546.603076923077</v>
      </c>
      <c r="AN21" s="1">
        <f t="shared" si="26"/>
        <v>0.78066849277855754</v>
      </c>
      <c r="AO21" s="1">
        <v>-0.57774747981622299</v>
      </c>
      <c r="AP21" s="1" t="s">
        <v>289</v>
      </c>
      <c r="AQ21" s="1">
        <v>1112.8119999999999</v>
      </c>
      <c r="AR21" s="1">
        <v>1339.87</v>
      </c>
      <c r="AS21" s="1">
        <f t="shared" si="27"/>
        <v>0.16946270906879024</v>
      </c>
      <c r="AT21" s="1">
        <v>0.5</v>
      </c>
      <c r="AU21" s="1">
        <f t="shared" si="28"/>
        <v>1180.1935160538162</v>
      </c>
      <c r="AV21" s="1">
        <f t="shared" si="29"/>
        <v>2.8945666200620055</v>
      </c>
      <c r="AW21" s="1">
        <f t="shared" si="30"/>
        <v>99.999395227950245</v>
      </c>
      <c r="AX21" s="1">
        <f t="shared" si="31"/>
        <v>0.49948129296125737</v>
      </c>
      <c r="AY21" s="1">
        <f t="shared" si="32"/>
        <v>2.9421565638561705E-3</v>
      </c>
      <c r="AZ21" s="1">
        <f t="shared" si="33"/>
        <v>1.4346242545918635</v>
      </c>
      <c r="BA21" s="1" t="s">
        <v>290</v>
      </c>
      <c r="BB21" s="1">
        <v>670.63</v>
      </c>
      <c r="BC21" s="1">
        <f t="shared" si="34"/>
        <v>669.2399999999999</v>
      </c>
      <c r="BD21" s="1">
        <f t="shared" si="35"/>
        <v>0.33927738927738932</v>
      </c>
      <c r="BE21" s="1">
        <f t="shared" si="36"/>
        <v>0.74175075729803785</v>
      </c>
      <c r="BF21" s="1">
        <f t="shared" si="37"/>
        <v>0.36364592816901581</v>
      </c>
      <c r="BG21" s="1">
        <f t="shared" si="38"/>
        <v>0.75481335015211815</v>
      </c>
      <c r="BH21" s="1">
        <f t="shared" si="39"/>
        <v>1400.01</v>
      </c>
      <c r="BI21" s="1">
        <f t="shared" si="40"/>
        <v>1180.1935160538162</v>
      </c>
      <c r="BJ21" s="1">
        <f t="shared" si="41"/>
        <v>0.84298934725738839</v>
      </c>
      <c r="BK21" s="1">
        <f t="shared" si="42"/>
        <v>0.19597869451477692</v>
      </c>
      <c r="BL21" s="1">
        <v>6</v>
      </c>
      <c r="BM21" s="1">
        <v>0.5</v>
      </c>
      <c r="BN21" s="1" t="s">
        <v>266</v>
      </c>
      <c r="BO21" s="1">
        <v>2</v>
      </c>
      <c r="BP21" s="1">
        <v>1607371453.5</v>
      </c>
      <c r="BQ21" s="1">
        <v>395.79532258064501</v>
      </c>
      <c r="BR21" s="1">
        <v>399.35622580645202</v>
      </c>
      <c r="BS21" s="1">
        <v>35.800977419354801</v>
      </c>
      <c r="BT21" s="1">
        <v>35.587951612903197</v>
      </c>
      <c r="BU21" s="1">
        <v>393.46738709677402</v>
      </c>
      <c r="BV21" s="1">
        <v>35.278951612903199</v>
      </c>
      <c r="BW21" s="1">
        <v>500.00316129032302</v>
      </c>
      <c r="BX21" s="1">
        <v>102.187322580645</v>
      </c>
      <c r="BY21" s="1">
        <v>9.9995070967741906E-2</v>
      </c>
      <c r="BZ21" s="1">
        <v>38.486958064516102</v>
      </c>
      <c r="CA21" s="1">
        <v>39.008683870967701</v>
      </c>
      <c r="CB21" s="1">
        <v>999.9</v>
      </c>
      <c r="CC21" s="1">
        <v>0</v>
      </c>
      <c r="CD21" s="1">
        <v>0</v>
      </c>
      <c r="CE21" s="1">
        <v>9999.9935483870995</v>
      </c>
      <c r="CF21" s="1">
        <v>0</v>
      </c>
      <c r="CG21" s="1">
        <v>128.25800000000001</v>
      </c>
      <c r="CH21" s="1">
        <v>1400.01</v>
      </c>
      <c r="CI21" s="1">
        <v>0.89999841935483804</v>
      </c>
      <c r="CJ21" s="1">
        <v>0.100001606451613</v>
      </c>
      <c r="CK21" s="1">
        <v>0</v>
      </c>
      <c r="CL21" s="1">
        <v>1116.85064516129</v>
      </c>
      <c r="CM21" s="1">
        <v>4.9993800000000004</v>
      </c>
      <c r="CN21" s="1">
        <v>15718.874193548399</v>
      </c>
      <c r="CO21" s="1">
        <v>11164.4096774194</v>
      </c>
      <c r="CP21" s="1">
        <v>47.768000000000001</v>
      </c>
      <c r="CQ21" s="1">
        <v>49.311999999999998</v>
      </c>
      <c r="CR21" s="1">
        <v>48.264000000000003</v>
      </c>
      <c r="CS21" s="1">
        <v>49.429000000000002</v>
      </c>
      <c r="CT21" s="1">
        <v>50.125</v>
      </c>
      <c r="CU21" s="1">
        <v>1255.50677419355</v>
      </c>
      <c r="CV21" s="1">
        <v>139.50387096774199</v>
      </c>
      <c r="CW21" s="1">
        <v>0</v>
      </c>
      <c r="CX21" s="1">
        <v>86558.400000095397</v>
      </c>
      <c r="CY21" s="1">
        <v>0</v>
      </c>
      <c r="CZ21" s="1">
        <v>1112.8119999999999</v>
      </c>
      <c r="DA21" s="1">
        <v>-283.25923077876803</v>
      </c>
      <c r="DB21" s="1">
        <v>-3908.1615384206102</v>
      </c>
      <c r="DC21" s="1">
        <v>15662.632</v>
      </c>
      <c r="DD21" s="1">
        <v>15</v>
      </c>
      <c r="DE21" s="1">
        <v>1607371362</v>
      </c>
      <c r="DF21" s="1" t="s">
        <v>291</v>
      </c>
      <c r="DG21" s="1">
        <v>1607371360</v>
      </c>
      <c r="DH21" s="1">
        <v>1607371362</v>
      </c>
      <c r="DI21" s="1">
        <v>3</v>
      </c>
      <c r="DJ21" s="1">
        <v>-0.187</v>
      </c>
      <c r="DK21" s="1">
        <v>0.52800000000000002</v>
      </c>
      <c r="DL21" s="1">
        <v>2.3279999999999998</v>
      </c>
      <c r="DM21" s="1">
        <v>0.52200000000000002</v>
      </c>
      <c r="DN21" s="1">
        <v>398</v>
      </c>
      <c r="DO21" s="1">
        <v>37</v>
      </c>
      <c r="DP21" s="1">
        <v>0.68</v>
      </c>
      <c r="DQ21" s="1">
        <v>0.19</v>
      </c>
      <c r="DR21" s="1">
        <v>2.8987975228491001</v>
      </c>
      <c r="DS21" s="1">
        <v>-0.41273864560821799</v>
      </c>
      <c r="DT21" s="1">
        <v>4.5968762395587802E-2</v>
      </c>
      <c r="DU21" s="1">
        <v>1</v>
      </c>
      <c r="DV21" s="1">
        <v>-3.5608635483871001</v>
      </c>
      <c r="DW21" s="1">
        <v>-0.56531806451612399</v>
      </c>
      <c r="DX21" s="1">
        <v>6.1548104844825202E-2</v>
      </c>
      <c r="DY21" s="1">
        <v>0</v>
      </c>
      <c r="DZ21" s="1">
        <v>0.21302882451612901</v>
      </c>
      <c r="EA21" s="1">
        <v>2.5324380822580701</v>
      </c>
      <c r="EB21" s="1">
        <v>0.190199286251552</v>
      </c>
      <c r="EC21" s="1">
        <v>0</v>
      </c>
      <c r="ED21" s="1">
        <v>1</v>
      </c>
      <c r="EE21" s="1">
        <v>3</v>
      </c>
      <c r="EF21" s="1" t="s">
        <v>273</v>
      </c>
      <c r="EG21" s="1">
        <v>100</v>
      </c>
      <c r="EH21" s="1">
        <v>100</v>
      </c>
      <c r="EI21" s="1">
        <v>2.3279999999999998</v>
      </c>
      <c r="EJ21" s="1">
        <v>0.52200000000000002</v>
      </c>
      <c r="EK21" s="1">
        <v>2.3279523809524099</v>
      </c>
      <c r="EL21" s="1">
        <v>0</v>
      </c>
      <c r="EM21" s="1">
        <v>0</v>
      </c>
      <c r="EN21" s="1">
        <v>0</v>
      </c>
      <c r="EO21" s="1">
        <v>0.52201904761905404</v>
      </c>
      <c r="EP21" s="1">
        <v>0</v>
      </c>
      <c r="EQ21" s="1">
        <v>0</v>
      </c>
      <c r="ER21" s="1">
        <v>0</v>
      </c>
      <c r="ES21" s="1">
        <v>-1</v>
      </c>
      <c r="ET21" s="1">
        <v>-1</v>
      </c>
      <c r="EU21" s="1">
        <v>-1</v>
      </c>
      <c r="EV21" s="1">
        <v>-1</v>
      </c>
      <c r="EW21" s="1">
        <v>1.7</v>
      </c>
      <c r="EX21" s="1">
        <v>1.7</v>
      </c>
      <c r="EY21" s="1">
        <v>2</v>
      </c>
      <c r="EZ21" s="1">
        <v>464.58600000000001</v>
      </c>
      <c r="FA21" s="1">
        <v>554.84900000000005</v>
      </c>
      <c r="FB21" s="1">
        <v>37.330199999999998</v>
      </c>
      <c r="FC21" s="1">
        <v>34.315600000000003</v>
      </c>
      <c r="FD21" s="1">
        <v>30.0001</v>
      </c>
      <c r="FE21" s="1">
        <v>33.8322</v>
      </c>
      <c r="FF21" s="1">
        <v>33.832999999999998</v>
      </c>
      <c r="FG21" s="1">
        <v>17.342199999999998</v>
      </c>
      <c r="FH21" s="1">
        <v>0</v>
      </c>
      <c r="FI21" s="1">
        <v>100</v>
      </c>
      <c r="FJ21" s="1">
        <v>-999.9</v>
      </c>
      <c r="FK21" s="1">
        <v>400</v>
      </c>
      <c r="FL21" s="1">
        <v>44.441000000000003</v>
      </c>
      <c r="FM21" s="1">
        <v>101.21899999999999</v>
      </c>
      <c r="FN21" s="1">
        <v>100.367</v>
      </c>
    </row>
    <row r="22" spans="1:170" ht="15.75" customHeight="1" x14ac:dyDescent="0.25">
      <c r="A22" s="1">
        <v>6</v>
      </c>
      <c r="B22" s="1">
        <v>1607371743</v>
      </c>
      <c r="C22" s="1">
        <v>87592.5</v>
      </c>
      <c r="D22" s="1" t="s">
        <v>292</v>
      </c>
      <c r="E22" s="1" t="s">
        <v>293</v>
      </c>
      <c r="F22" s="1" t="s">
        <v>288</v>
      </c>
      <c r="G22" s="1" t="s">
        <v>262</v>
      </c>
      <c r="H22" s="1">
        <v>1607371735.25</v>
      </c>
      <c r="I22" s="1">
        <f t="shared" si="0"/>
        <v>4.5499056686122973E-4</v>
      </c>
      <c r="J22" s="1">
        <f t="shared" si="1"/>
        <v>1.2861916553407373</v>
      </c>
      <c r="K22" s="1">
        <f t="shared" si="2"/>
        <v>397.233133333333</v>
      </c>
      <c r="L22" s="1">
        <f t="shared" si="3"/>
        <v>214.78464524565911</v>
      </c>
      <c r="M22" s="1">
        <f t="shared" si="4"/>
        <v>21.96768882195639</v>
      </c>
      <c r="N22" s="1">
        <f t="shared" si="5"/>
        <v>40.628108461183096</v>
      </c>
      <c r="O22" s="1">
        <f t="shared" si="6"/>
        <v>1.2525464214565848E-2</v>
      </c>
      <c r="P22" s="1">
        <f t="shared" si="7"/>
        <v>2.9694549945597188</v>
      </c>
      <c r="Q22" s="1">
        <f t="shared" si="8"/>
        <v>1.249618625580339E-2</v>
      </c>
      <c r="R22" s="1">
        <f t="shared" si="9"/>
        <v>7.8127411648276687E-3</v>
      </c>
      <c r="S22" s="1">
        <f t="shared" si="10"/>
        <v>231.2893860979234</v>
      </c>
      <c r="T22" s="1">
        <f t="shared" si="11"/>
        <v>40.001662720288614</v>
      </c>
      <c r="U22" s="1">
        <f t="shared" si="12"/>
        <v>38.8198333333333</v>
      </c>
      <c r="V22" s="1">
        <f t="shared" si="13"/>
        <v>6.9588137530133487</v>
      </c>
      <c r="W22" s="1">
        <f t="shared" si="14"/>
        <v>49.302847463092405</v>
      </c>
      <c r="X22" s="1">
        <f t="shared" si="15"/>
        <v>3.4238633734170549</v>
      </c>
      <c r="Y22" s="1">
        <f t="shared" si="16"/>
        <v>6.9445550299708811</v>
      </c>
      <c r="Z22" s="1">
        <f t="shared" si="17"/>
        <v>3.5349503795962938</v>
      </c>
      <c r="AA22" s="1">
        <f t="shared" si="18"/>
        <v>-20.065083998580231</v>
      </c>
      <c r="AB22" s="1">
        <f t="shared" si="19"/>
        <v>-6.0940644085021045</v>
      </c>
      <c r="AC22" s="1">
        <f t="shared" si="20"/>
        <v>-0.49724815158892854</v>
      </c>
      <c r="AD22" s="1">
        <f t="shared" si="21"/>
        <v>204.63298953925212</v>
      </c>
      <c r="AE22" s="1">
        <v>0</v>
      </c>
      <c r="AF22" s="1">
        <v>0</v>
      </c>
      <c r="AG22" s="1">
        <f t="shared" si="22"/>
        <v>1</v>
      </c>
      <c r="AH22" s="1">
        <f t="shared" si="23"/>
        <v>0</v>
      </c>
      <c r="AI22" s="1">
        <f t="shared" si="24"/>
        <v>52043.126020948381</v>
      </c>
      <c r="AJ22" s="1" t="s">
        <v>263</v>
      </c>
      <c r="AK22" s="1">
        <v>715.47692307692296</v>
      </c>
      <c r="AL22" s="1">
        <v>3262.08</v>
      </c>
      <c r="AM22" s="1">
        <f t="shared" si="25"/>
        <v>2546.603076923077</v>
      </c>
      <c r="AN22" s="1">
        <f t="shared" si="26"/>
        <v>0.78066849277855754</v>
      </c>
      <c r="AO22" s="1">
        <v>-0.57774747981622299</v>
      </c>
      <c r="AP22" s="1" t="s">
        <v>294</v>
      </c>
      <c r="AQ22" s="1">
        <v>742.99784615384601</v>
      </c>
      <c r="AR22" s="1">
        <v>855.66</v>
      </c>
      <c r="AS22" s="1">
        <f t="shared" si="27"/>
        <v>0.13166696333374706</v>
      </c>
      <c r="AT22" s="1">
        <v>0.5</v>
      </c>
      <c r="AU22" s="1">
        <f t="shared" si="28"/>
        <v>1180.1816408568191</v>
      </c>
      <c r="AV22" s="1">
        <f t="shared" si="29"/>
        <v>1.2861916553407373</v>
      </c>
      <c r="AW22" s="1">
        <f t="shared" si="30"/>
        <v>77.695466416928113</v>
      </c>
      <c r="AX22" s="1">
        <f t="shared" si="31"/>
        <v>0.38441670757076407</v>
      </c>
      <c r="AY22" s="1">
        <f t="shared" si="32"/>
        <v>1.579366320089278E-3</v>
      </c>
      <c r="AZ22" s="1">
        <f t="shared" si="33"/>
        <v>2.8123553747984014</v>
      </c>
      <c r="BA22" s="1" t="s">
        <v>295</v>
      </c>
      <c r="BB22" s="1">
        <v>526.73</v>
      </c>
      <c r="BC22" s="1">
        <f t="shared" si="34"/>
        <v>328.92999999999995</v>
      </c>
      <c r="BD22" s="1">
        <f t="shared" si="35"/>
        <v>0.34251103227481217</v>
      </c>
      <c r="BE22" s="1">
        <f t="shared" si="36"/>
        <v>0.87974847825689584</v>
      </c>
      <c r="BF22" s="1">
        <f t="shared" si="37"/>
        <v>0.80367870586815071</v>
      </c>
      <c r="BG22" s="1">
        <f t="shared" si="38"/>
        <v>0.94495291465191644</v>
      </c>
      <c r="BH22" s="1">
        <f t="shared" si="39"/>
        <v>1399.9966666666701</v>
      </c>
      <c r="BI22" s="1">
        <f t="shared" si="40"/>
        <v>1180.1816408568191</v>
      </c>
      <c r="BJ22" s="1">
        <f t="shared" si="41"/>
        <v>0.84298889344271022</v>
      </c>
      <c r="BK22" s="1">
        <f t="shared" si="42"/>
        <v>0.19597778688542036</v>
      </c>
      <c r="BL22" s="1">
        <v>6</v>
      </c>
      <c r="BM22" s="1">
        <v>0.5</v>
      </c>
      <c r="BN22" s="1" t="s">
        <v>266</v>
      </c>
      <c r="BO22" s="1">
        <v>2</v>
      </c>
      <c r="BP22" s="1">
        <v>1607371735.25</v>
      </c>
      <c r="BQ22" s="1">
        <v>397.233133333333</v>
      </c>
      <c r="BR22" s="1">
        <v>398.99340000000001</v>
      </c>
      <c r="BS22" s="1">
        <v>33.476133333333301</v>
      </c>
      <c r="BT22" s="1">
        <v>32.948436666666701</v>
      </c>
      <c r="BU22" s="1">
        <v>394.88153333333298</v>
      </c>
      <c r="BV22" s="1">
        <v>33.070466666666697</v>
      </c>
      <c r="BW22" s="1">
        <v>500.01366666666701</v>
      </c>
      <c r="BX22" s="1">
        <v>102.177766666667</v>
      </c>
      <c r="BY22" s="1">
        <v>9.9976683333333302E-2</v>
      </c>
      <c r="BZ22" s="1">
        <v>38.781766666666698</v>
      </c>
      <c r="CA22" s="1">
        <v>38.8198333333333</v>
      </c>
      <c r="CB22" s="1">
        <v>999.9</v>
      </c>
      <c r="CC22" s="1">
        <v>0</v>
      </c>
      <c r="CD22" s="1">
        <v>0</v>
      </c>
      <c r="CE22" s="1">
        <v>10011.2483333333</v>
      </c>
      <c r="CF22" s="1">
        <v>0</v>
      </c>
      <c r="CG22" s="1">
        <v>116.399133333333</v>
      </c>
      <c r="CH22" s="1">
        <v>1399.9966666666701</v>
      </c>
      <c r="CI22" s="1">
        <v>0.90001266666666702</v>
      </c>
      <c r="CJ22" s="1">
        <v>9.9987119999999999E-2</v>
      </c>
      <c r="CK22" s="1">
        <v>0</v>
      </c>
      <c r="CL22" s="1">
        <v>743.15980000000002</v>
      </c>
      <c r="CM22" s="1">
        <v>4.9993800000000004</v>
      </c>
      <c r="CN22" s="1">
        <v>10568.02</v>
      </c>
      <c r="CO22" s="1">
        <v>11164.356666666699</v>
      </c>
      <c r="CP22" s="1">
        <v>47.75</v>
      </c>
      <c r="CQ22" s="1">
        <v>49.375</v>
      </c>
      <c r="CR22" s="1">
        <v>48.25</v>
      </c>
      <c r="CS22" s="1">
        <v>49.375</v>
      </c>
      <c r="CT22" s="1">
        <v>50.125</v>
      </c>
      <c r="CU22" s="1">
        <v>1255.5156666666701</v>
      </c>
      <c r="CV22" s="1">
        <v>139.481333333333</v>
      </c>
      <c r="CW22" s="1">
        <v>0</v>
      </c>
      <c r="CX22" s="1">
        <v>186.200000047684</v>
      </c>
      <c r="CY22" s="1">
        <v>0</v>
      </c>
      <c r="CZ22" s="1">
        <v>742.99784615384601</v>
      </c>
      <c r="DA22" s="1">
        <v>-105.493264821525</v>
      </c>
      <c r="DB22" s="1">
        <v>-1485.7914509765301</v>
      </c>
      <c r="DC22" s="1">
        <v>10565.6769230769</v>
      </c>
      <c r="DD22" s="1">
        <v>15</v>
      </c>
      <c r="DE22" s="1">
        <v>1607371604</v>
      </c>
      <c r="DF22" s="1" t="s">
        <v>296</v>
      </c>
      <c r="DG22" s="1">
        <v>1607371591.5</v>
      </c>
      <c r="DH22" s="1">
        <v>1607371604</v>
      </c>
      <c r="DI22" s="1">
        <v>5</v>
      </c>
      <c r="DJ22" s="1">
        <v>1.0999999999999999E-2</v>
      </c>
      <c r="DK22" s="1">
        <v>-2.1999999999999999E-2</v>
      </c>
      <c r="DL22" s="1">
        <v>2.3519999999999999</v>
      </c>
      <c r="DM22" s="1">
        <v>0.40600000000000003</v>
      </c>
      <c r="DN22" s="1">
        <v>400</v>
      </c>
      <c r="DO22" s="1">
        <v>34</v>
      </c>
      <c r="DP22" s="1">
        <v>0.28000000000000003</v>
      </c>
      <c r="DQ22" s="1">
        <v>0.18</v>
      </c>
      <c r="DR22" s="1">
        <v>1.1446812557836901</v>
      </c>
      <c r="DS22" s="1">
        <v>9.3487339295166194</v>
      </c>
      <c r="DT22" s="1">
        <v>0.69904874993697197</v>
      </c>
      <c r="DU22" s="1">
        <v>0</v>
      </c>
      <c r="DV22" s="1">
        <v>-1.6281589354838699</v>
      </c>
      <c r="DW22" s="1">
        <v>-11.0261202580645</v>
      </c>
      <c r="DX22" s="1">
        <v>0.85152682666137702</v>
      </c>
      <c r="DY22" s="1">
        <v>0</v>
      </c>
      <c r="DZ22" s="1">
        <v>0.52730496774193503</v>
      </c>
      <c r="EA22" s="1">
        <v>2.4976983870966099E-2</v>
      </c>
      <c r="EB22" s="1">
        <v>2.6697581077315099E-3</v>
      </c>
      <c r="EC22" s="1">
        <v>1</v>
      </c>
      <c r="ED22" s="1">
        <v>1</v>
      </c>
      <c r="EE22" s="1">
        <v>3</v>
      </c>
      <c r="EF22" s="1" t="s">
        <v>273</v>
      </c>
      <c r="EG22" s="1">
        <v>100</v>
      </c>
      <c r="EH22" s="1">
        <v>100</v>
      </c>
      <c r="EI22" s="1">
        <v>2.3519999999999999</v>
      </c>
      <c r="EJ22" s="1">
        <v>0.40570000000000001</v>
      </c>
      <c r="EK22" s="1">
        <v>2.3517999999999102</v>
      </c>
      <c r="EL22" s="1">
        <v>0</v>
      </c>
      <c r="EM22" s="1">
        <v>0</v>
      </c>
      <c r="EN22" s="1">
        <v>0</v>
      </c>
      <c r="EO22" s="1">
        <v>0.40567142857141603</v>
      </c>
      <c r="EP22" s="1">
        <v>0</v>
      </c>
      <c r="EQ22" s="1">
        <v>0</v>
      </c>
      <c r="ER22" s="1">
        <v>0</v>
      </c>
      <c r="ES22" s="1">
        <v>-1</v>
      </c>
      <c r="ET22" s="1">
        <v>-1</v>
      </c>
      <c r="EU22" s="1">
        <v>-1</v>
      </c>
      <c r="EV22" s="1">
        <v>-1</v>
      </c>
      <c r="EW22" s="1">
        <v>2.5</v>
      </c>
      <c r="EX22" s="1">
        <v>2.2999999999999998</v>
      </c>
      <c r="EY22" s="1">
        <v>2</v>
      </c>
      <c r="EZ22" s="1">
        <v>491.91500000000002</v>
      </c>
      <c r="FA22" s="1">
        <v>549.952</v>
      </c>
      <c r="FB22" s="1">
        <v>37.687100000000001</v>
      </c>
      <c r="FC22" s="1">
        <v>34.418300000000002</v>
      </c>
      <c r="FD22" s="1">
        <v>29.999700000000001</v>
      </c>
      <c r="FE22" s="1">
        <v>33.904699999999998</v>
      </c>
      <c r="FF22" s="1">
        <v>33.906399999999998</v>
      </c>
      <c r="FG22" s="1">
        <v>16.914200000000001</v>
      </c>
      <c r="FH22" s="1">
        <v>0</v>
      </c>
      <c r="FI22" s="1">
        <v>100</v>
      </c>
      <c r="FJ22" s="1">
        <v>-999.9</v>
      </c>
      <c r="FK22" s="1">
        <v>400</v>
      </c>
      <c r="FL22" s="1">
        <v>34.052700000000002</v>
      </c>
      <c r="FM22" s="1">
        <v>101.20699999999999</v>
      </c>
      <c r="FN22" s="1">
        <v>100.36499999999999</v>
      </c>
    </row>
    <row r="23" spans="1:170" ht="15.75" customHeight="1" x14ac:dyDescent="0.25">
      <c r="A23" s="1">
        <v>7</v>
      </c>
      <c r="B23" s="1">
        <v>1607372073</v>
      </c>
      <c r="C23" s="1">
        <v>87922.5</v>
      </c>
      <c r="D23" s="1" t="s">
        <v>297</v>
      </c>
      <c r="E23" s="1" t="s">
        <v>298</v>
      </c>
      <c r="F23" s="1" t="s">
        <v>299</v>
      </c>
      <c r="G23" s="1" t="s">
        <v>300</v>
      </c>
      <c r="H23" s="1">
        <v>1607372065.25</v>
      </c>
      <c r="I23" s="1">
        <f t="shared" si="0"/>
        <v>2.5178091246033604E-3</v>
      </c>
      <c r="J23" s="1">
        <f t="shared" si="1"/>
        <v>10.211116704051078</v>
      </c>
      <c r="K23" s="1">
        <f t="shared" si="2"/>
        <v>380.52393333333299</v>
      </c>
      <c r="L23" s="1">
        <f t="shared" si="3"/>
        <v>133.43290161951367</v>
      </c>
      <c r="M23" s="1">
        <f t="shared" si="4"/>
        <v>13.646611339035974</v>
      </c>
      <c r="N23" s="1">
        <f t="shared" si="5"/>
        <v>38.917404630896598</v>
      </c>
      <c r="O23" s="1">
        <f t="shared" si="6"/>
        <v>7.1111466845792407E-2</v>
      </c>
      <c r="P23" s="1">
        <f t="shared" si="7"/>
        <v>2.965669297847628</v>
      </c>
      <c r="Q23" s="1">
        <f t="shared" si="8"/>
        <v>7.0177600473363258E-2</v>
      </c>
      <c r="R23" s="1">
        <f t="shared" si="9"/>
        <v>4.3943882677924304E-2</v>
      </c>
      <c r="S23" s="1">
        <f t="shared" si="10"/>
        <v>231.28955811741901</v>
      </c>
      <c r="T23" s="1">
        <f t="shared" si="11"/>
        <v>39.482327922478127</v>
      </c>
      <c r="U23" s="1">
        <f t="shared" si="12"/>
        <v>39.113443333333301</v>
      </c>
      <c r="V23" s="1">
        <f t="shared" si="13"/>
        <v>7.0696477887810749</v>
      </c>
      <c r="W23" s="1">
        <f t="shared" si="14"/>
        <v>51.703239757669969</v>
      </c>
      <c r="X23" s="1">
        <f t="shared" si="15"/>
        <v>3.5915726789113114</v>
      </c>
      <c r="Y23" s="1">
        <f t="shared" si="16"/>
        <v>6.9465137885842365</v>
      </c>
      <c r="Z23" s="1">
        <f t="shared" si="17"/>
        <v>3.4780751098697635</v>
      </c>
      <c r="AA23" s="1">
        <f t="shared" si="18"/>
        <v>-111.0353823950082</v>
      </c>
      <c r="AB23" s="1">
        <f t="shared" si="19"/>
        <v>-52.193445620833522</v>
      </c>
      <c r="AC23" s="1">
        <f t="shared" si="20"/>
        <v>-4.2703204830570289</v>
      </c>
      <c r="AD23" s="1">
        <f t="shared" si="21"/>
        <v>63.790409618520265</v>
      </c>
      <c r="AE23" s="1">
        <v>0</v>
      </c>
      <c r="AF23" s="1">
        <v>0</v>
      </c>
      <c r="AG23" s="1">
        <f t="shared" si="22"/>
        <v>1</v>
      </c>
      <c r="AH23" s="1">
        <f t="shared" si="23"/>
        <v>0</v>
      </c>
      <c r="AI23" s="1">
        <f t="shared" si="24"/>
        <v>51935.261219483371</v>
      </c>
      <c r="AJ23" s="1" t="s">
        <v>263</v>
      </c>
      <c r="AK23" s="1">
        <v>715.47692307692296</v>
      </c>
      <c r="AL23" s="1">
        <v>3262.08</v>
      </c>
      <c r="AM23" s="1">
        <f t="shared" si="25"/>
        <v>2546.603076923077</v>
      </c>
      <c r="AN23" s="1">
        <f t="shared" si="26"/>
        <v>0.78066849277855754</v>
      </c>
      <c r="AO23" s="1">
        <v>-0.57774747981622299</v>
      </c>
      <c r="AP23" s="1" t="s">
        <v>301</v>
      </c>
      <c r="AQ23" s="1">
        <v>792.99138461538496</v>
      </c>
      <c r="AR23" s="1">
        <v>1169.44</v>
      </c>
      <c r="AS23" s="1">
        <f t="shared" si="27"/>
        <v>0.32190502752139061</v>
      </c>
      <c r="AT23" s="1">
        <v>0.5</v>
      </c>
      <c r="AU23" s="1">
        <f t="shared" si="28"/>
        <v>1180.1802218532348</v>
      </c>
      <c r="AV23" s="1">
        <f t="shared" si="29"/>
        <v>10.211116704051078</v>
      </c>
      <c r="AW23" s="1">
        <f t="shared" si="30"/>
        <v>189.95297339793322</v>
      </c>
      <c r="AX23" s="1">
        <f t="shared" si="31"/>
        <v>0.44112566698590777</v>
      </c>
      <c r="AY23" s="1">
        <f t="shared" si="32"/>
        <v>9.1417090238349926E-3</v>
      </c>
      <c r="AZ23" s="1">
        <f t="shared" si="33"/>
        <v>1.7894376795731288</v>
      </c>
      <c r="BA23" s="1" t="s">
        <v>302</v>
      </c>
      <c r="BB23" s="1">
        <v>653.57000000000005</v>
      </c>
      <c r="BC23" s="1">
        <f t="shared" si="34"/>
        <v>515.87</v>
      </c>
      <c r="BD23" s="1">
        <f t="shared" si="35"/>
        <v>0.72973542827575766</v>
      </c>
      <c r="BE23" s="1">
        <f t="shared" si="36"/>
        <v>0.80223575911152345</v>
      </c>
      <c r="BF23" s="1">
        <f t="shared" si="37"/>
        <v>0.8292494137103652</v>
      </c>
      <c r="BG23" s="1">
        <f t="shared" si="38"/>
        <v>0.82173779611089759</v>
      </c>
      <c r="BH23" s="1">
        <f t="shared" si="39"/>
        <v>1399.9946666666699</v>
      </c>
      <c r="BI23" s="1">
        <f t="shared" si="40"/>
        <v>1180.1802218532348</v>
      </c>
      <c r="BJ23" s="1">
        <f t="shared" si="41"/>
        <v>0.84298908413929585</v>
      </c>
      <c r="BK23" s="1">
        <f t="shared" si="42"/>
        <v>0.19597816827859177</v>
      </c>
      <c r="BL23" s="1">
        <v>6</v>
      </c>
      <c r="BM23" s="1">
        <v>0.5</v>
      </c>
      <c r="BN23" s="1" t="s">
        <v>266</v>
      </c>
      <c r="BO23" s="1">
        <v>2</v>
      </c>
      <c r="BP23" s="1">
        <v>1607372065.25</v>
      </c>
      <c r="BQ23" s="1">
        <v>380.52393333333299</v>
      </c>
      <c r="BR23" s="1">
        <v>393.92663333333297</v>
      </c>
      <c r="BS23" s="1">
        <v>35.117433333333302</v>
      </c>
      <c r="BT23" s="1">
        <v>32.202240000000003</v>
      </c>
      <c r="BU23" s="1">
        <v>378.186033333333</v>
      </c>
      <c r="BV23" s="1">
        <v>34.739813333333302</v>
      </c>
      <c r="BW23" s="1">
        <v>500.01283333333299</v>
      </c>
      <c r="BX23" s="1">
        <v>102.17319999999999</v>
      </c>
      <c r="BY23" s="1">
        <v>0.10001127999999999</v>
      </c>
      <c r="BZ23" s="1">
        <v>38.786999999999999</v>
      </c>
      <c r="CA23" s="1">
        <v>39.113443333333301</v>
      </c>
      <c r="CB23" s="1">
        <v>999.9</v>
      </c>
      <c r="CC23" s="1">
        <v>0</v>
      </c>
      <c r="CD23" s="1">
        <v>0</v>
      </c>
      <c r="CE23" s="1">
        <v>9990.2556666666696</v>
      </c>
      <c r="CF23" s="1">
        <v>0</v>
      </c>
      <c r="CG23" s="1">
        <v>299.658866666667</v>
      </c>
      <c r="CH23" s="1">
        <v>1399.9946666666699</v>
      </c>
      <c r="CI23" s="1">
        <v>0.90000599999999997</v>
      </c>
      <c r="CJ23" s="1">
        <v>9.9993700000000005E-2</v>
      </c>
      <c r="CK23" s="1">
        <v>0</v>
      </c>
      <c r="CL23" s="1">
        <v>792.97640000000001</v>
      </c>
      <c r="CM23" s="1">
        <v>4.9993800000000004</v>
      </c>
      <c r="CN23" s="1">
        <v>11204.6466666667</v>
      </c>
      <c r="CO23" s="1">
        <v>11164.303333333301</v>
      </c>
      <c r="CP23" s="1">
        <v>47.7582666666667</v>
      </c>
      <c r="CQ23" s="1">
        <v>49.311999999999998</v>
      </c>
      <c r="CR23" s="1">
        <v>48.25</v>
      </c>
      <c r="CS23" s="1">
        <v>49.451700000000002</v>
      </c>
      <c r="CT23" s="1">
        <v>50.125</v>
      </c>
      <c r="CU23" s="1">
        <v>1255.5046666666699</v>
      </c>
      <c r="CV23" s="1">
        <v>139.49</v>
      </c>
      <c r="CW23" s="1">
        <v>0</v>
      </c>
      <c r="CX23" s="1">
        <v>328.799999952316</v>
      </c>
      <c r="CY23" s="1">
        <v>0</v>
      </c>
      <c r="CZ23" s="1">
        <v>792.99138461538496</v>
      </c>
      <c r="DA23" s="1">
        <v>-100.130051368227</v>
      </c>
      <c r="DB23" s="1">
        <v>-1351.14871890312</v>
      </c>
      <c r="DC23" s="1">
        <v>11204.9576923077</v>
      </c>
      <c r="DD23" s="1">
        <v>15</v>
      </c>
      <c r="DE23" s="1">
        <v>1607371900</v>
      </c>
      <c r="DF23" s="1" t="s">
        <v>303</v>
      </c>
      <c r="DG23" s="1">
        <v>1607371890</v>
      </c>
      <c r="DH23" s="1">
        <v>1607371900</v>
      </c>
      <c r="DI23" s="1">
        <v>6</v>
      </c>
      <c r="DJ23" s="1">
        <v>-1.4E-2</v>
      </c>
      <c r="DK23" s="1">
        <v>-2.8000000000000001E-2</v>
      </c>
      <c r="DL23" s="1">
        <v>2.3380000000000001</v>
      </c>
      <c r="DM23" s="1">
        <v>0.378</v>
      </c>
      <c r="DN23" s="1">
        <v>399</v>
      </c>
      <c r="DO23" s="1">
        <v>32</v>
      </c>
      <c r="DP23" s="1">
        <v>0.27</v>
      </c>
      <c r="DQ23" s="1">
        <v>0.13</v>
      </c>
      <c r="DR23" s="1">
        <v>10.199425094170801</v>
      </c>
      <c r="DS23" s="1">
        <v>-10.201346554698899</v>
      </c>
      <c r="DT23" s="1">
        <v>1.62075664649586</v>
      </c>
      <c r="DU23" s="1">
        <v>0</v>
      </c>
      <c r="DV23" s="1">
        <v>-13.3460580645161</v>
      </c>
      <c r="DW23" s="1">
        <v>12.2830741935484</v>
      </c>
      <c r="DX23" s="1">
        <v>1.93612328699258</v>
      </c>
      <c r="DY23" s="1">
        <v>0</v>
      </c>
      <c r="DZ23" s="1">
        <v>2.9220351612903199</v>
      </c>
      <c r="EA23" s="1">
        <v>-0.56031725806452304</v>
      </c>
      <c r="EB23" s="1">
        <v>4.19159775427113E-2</v>
      </c>
      <c r="EC23" s="1">
        <v>0</v>
      </c>
      <c r="ED23" s="1">
        <v>0</v>
      </c>
      <c r="EE23" s="1">
        <v>3</v>
      </c>
      <c r="EF23" s="1" t="s">
        <v>281</v>
      </c>
      <c r="EG23" s="1">
        <v>100</v>
      </c>
      <c r="EH23" s="1">
        <v>100</v>
      </c>
      <c r="EI23" s="1">
        <v>2.3380000000000001</v>
      </c>
      <c r="EJ23" s="1">
        <v>0.37759999999999999</v>
      </c>
      <c r="EK23" s="1">
        <v>2.3378999999999301</v>
      </c>
      <c r="EL23" s="1">
        <v>0</v>
      </c>
      <c r="EM23" s="1">
        <v>0</v>
      </c>
      <c r="EN23" s="1">
        <v>0</v>
      </c>
      <c r="EO23" s="1">
        <v>0.37761500000001302</v>
      </c>
      <c r="EP23" s="1">
        <v>0</v>
      </c>
      <c r="EQ23" s="1">
        <v>0</v>
      </c>
      <c r="ER23" s="1">
        <v>0</v>
      </c>
      <c r="ES23" s="1">
        <v>-1</v>
      </c>
      <c r="ET23" s="1">
        <v>-1</v>
      </c>
      <c r="EU23" s="1">
        <v>-1</v>
      </c>
      <c r="EV23" s="1">
        <v>-1</v>
      </c>
      <c r="EW23" s="1">
        <v>3</v>
      </c>
      <c r="EX23" s="1">
        <v>2.9</v>
      </c>
      <c r="EY23" s="1">
        <v>2</v>
      </c>
      <c r="EZ23" s="1">
        <v>493.09699999999998</v>
      </c>
      <c r="FA23" s="1">
        <v>547.43799999999999</v>
      </c>
      <c r="FB23" s="1">
        <v>37.751300000000001</v>
      </c>
      <c r="FC23" s="1">
        <v>34.437100000000001</v>
      </c>
      <c r="FD23" s="1">
        <v>30.0001</v>
      </c>
      <c r="FE23" s="1">
        <v>33.952300000000001</v>
      </c>
      <c r="FF23" s="1">
        <v>33.961599999999997</v>
      </c>
      <c r="FG23" s="1">
        <v>12.7583</v>
      </c>
      <c r="FH23" s="1">
        <v>0</v>
      </c>
      <c r="FI23" s="1">
        <v>100</v>
      </c>
      <c r="FJ23" s="1">
        <v>-999.9</v>
      </c>
      <c r="FK23" s="1">
        <v>400</v>
      </c>
      <c r="FL23" s="1">
        <v>33.441000000000003</v>
      </c>
      <c r="FM23" s="1">
        <v>101.202</v>
      </c>
      <c r="FN23" s="1">
        <v>100.366</v>
      </c>
    </row>
    <row r="24" spans="1:170" ht="15.75" customHeight="1" x14ac:dyDescent="0.25">
      <c r="A24" s="1">
        <v>8</v>
      </c>
      <c r="B24" s="1">
        <v>1607372218.5999999</v>
      </c>
      <c r="C24" s="1">
        <v>88068.099999904603</v>
      </c>
      <c r="D24" s="1" t="s">
        <v>304</v>
      </c>
      <c r="E24" s="1" t="s">
        <v>305</v>
      </c>
      <c r="F24" s="1" t="s">
        <v>299</v>
      </c>
      <c r="G24" s="1" t="s">
        <v>300</v>
      </c>
      <c r="H24" s="1">
        <v>1607372210.5999999</v>
      </c>
      <c r="I24" s="1">
        <f t="shared" si="0"/>
        <v>2.372491153196851E-3</v>
      </c>
      <c r="J24" s="1">
        <f t="shared" si="1"/>
        <v>8.7982409640035897</v>
      </c>
      <c r="K24" s="1">
        <f t="shared" si="2"/>
        <v>386.99790322580702</v>
      </c>
      <c r="L24" s="1">
        <f t="shared" si="3"/>
        <v>158.86160237013922</v>
      </c>
      <c r="M24" s="1">
        <f t="shared" si="4"/>
        <v>16.245912422267974</v>
      </c>
      <c r="N24" s="1">
        <f t="shared" si="5"/>
        <v>39.576171646305724</v>
      </c>
      <c r="O24" s="1">
        <f t="shared" si="6"/>
        <v>6.6957148379909362E-2</v>
      </c>
      <c r="P24" s="1">
        <f t="shared" si="7"/>
        <v>2.9664725821465074</v>
      </c>
      <c r="Q24" s="1">
        <f t="shared" si="8"/>
        <v>6.6128743180057237E-2</v>
      </c>
      <c r="R24" s="1">
        <f t="shared" si="9"/>
        <v>4.1404039394576313E-2</v>
      </c>
      <c r="S24" s="1">
        <f t="shared" si="10"/>
        <v>231.29871415435809</v>
      </c>
      <c r="T24" s="1">
        <f t="shared" si="11"/>
        <v>39.53184262831823</v>
      </c>
      <c r="U24" s="1">
        <f t="shared" si="12"/>
        <v>39.004070967741903</v>
      </c>
      <c r="V24" s="1">
        <f t="shared" si="13"/>
        <v>7.0281835139035751</v>
      </c>
      <c r="W24" s="1">
        <f t="shared" si="14"/>
        <v>51.055575145876688</v>
      </c>
      <c r="X24" s="1">
        <f t="shared" si="15"/>
        <v>3.5489907310228652</v>
      </c>
      <c r="Y24" s="1">
        <f t="shared" si="16"/>
        <v>6.9512305382568709</v>
      </c>
      <c r="Z24" s="1">
        <f t="shared" si="17"/>
        <v>3.4791927828807099</v>
      </c>
      <c r="AA24" s="1">
        <f t="shared" si="18"/>
        <v>-104.62685985598114</v>
      </c>
      <c r="AB24" s="1">
        <f t="shared" si="19"/>
        <v>-32.701244897738931</v>
      </c>
      <c r="AC24" s="1">
        <f t="shared" si="20"/>
        <v>-2.6735541617942205</v>
      </c>
      <c r="AD24" s="1">
        <f t="shared" si="21"/>
        <v>91.297055238843811</v>
      </c>
      <c r="AE24" s="1">
        <v>0</v>
      </c>
      <c r="AF24" s="1">
        <v>0</v>
      </c>
      <c r="AG24" s="1">
        <f t="shared" si="22"/>
        <v>1</v>
      </c>
      <c r="AH24" s="1">
        <f t="shared" si="23"/>
        <v>0</v>
      </c>
      <c r="AI24" s="1">
        <f t="shared" si="24"/>
        <v>51955.656946218005</v>
      </c>
      <c r="AJ24" s="1" t="s">
        <v>263</v>
      </c>
      <c r="AK24" s="1">
        <v>715.47692307692296</v>
      </c>
      <c r="AL24" s="1">
        <v>3262.08</v>
      </c>
      <c r="AM24" s="1">
        <f t="shared" si="25"/>
        <v>2546.603076923077</v>
      </c>
      <c r="AN24" s="1">
        <f t="shared" si="26"/>
        <v>0.78066849277855754</v>
      </c>
      <c r="AO24" s="1">
        <v>-0.57774747981622299</v>
      </c>
      <c r="AP24" s="1" t="s">
        <v>306</v>
      </c>
      <c r="AQ24" s="1">
        <v>783.88653846153795</v>
      </c>
      <c r="AR24" s="1">
        <v>1087.4100000000001</v>
      </c>
      <c r="AS24" s="1">
        <f t="shared" si="27"/>
        <v>0.27912513360964319</v>
      </c>
      <c r="AT24" s="1">
        <v>0.5</v>
      </c>
      <c r="AU24" s="1">
        <f t="shared" si="28"/>
        <v>1180.2212718568924</v>
      </c>
      <c r="AV24" s="1">
        <f t="shared" si="29"/>
        <v>8.7982409640035897</v>
      </c>
      <c r="AW24" s="1">
        <f t="shared" si="30"/>
        <v>164.71471009799905</v>
      </c>
      <c r="AX24" s="1">
        <f t="shared" si="31"/>
        <v>0.41407564763980476</v>
      </c>
      <c r="AY24" s="1">
        <f t="shared" si="32"/>
        <v>7.9442632219873226E-3</v>
      </c>
      <c r="AZ24" s="1">
        <f t="shared" si="33"/>
        <v>1.9998620575495902</v>
      </c>
      <c r="BA24" s="1" t="s">
        <v>307</v>
      </c>
      <c r="BB24" s="1">
        <v>637.14</v>
      </c>
      <c r="BC24" s="1">
        <f t="shared" si="34"/>
        <v>450.2700000000001</v>
      </c>
      <c r="BD24" s="1">
        <f t="shared" si="35"/>
        <v>0.67409212592102974</v>
      </c>
      <c r="BE24" s="1">
        <f t="shared" si="36"/>
        <v>0.82846465062058561</v>
      </c>
      <c r="BF24" s="1">
        <f t="shared" si="37"/>
        <v>0.81607009532318786</v>
      </c>
      <c r="BG24" s="1">
        <f t="shared" si="38"/>
        <v>0.85394933341066104</v>
      </c>
      <c r="BH24" s="1">
        <f t="shared" si="39"/>
        <v>1400.0425806451599</v>
      </c>
      <c r="BI24" s="1">
        <f t="shared" si="40"/>
        <v>1180.2212718568924</v>
      </c>
      <c r="BJ24" s="1">
        <f t="shared" si="41"/>
        <v>0.84298955486984495</v>
      </c>
      <c r="BK24" s="1">
        <f t="shared" si="42"/>
        <v>0.19597910973968974</v>
      </c>
      <c r="BL24" s="1">
        <v>6</v>
      </c>
      <c r="BM24" s="1">
        <v>0.5</v>
      </c>
      <c r="BN24" s="1" t="s">
        <v>266</v>
      </c>
      <c r="BO24" s="1">
        <v>2</v>
      </c>
      <c r="BP24" s="1">
        <v>1607372210.5999999</v>
      </c>
      <c r="BQ24" s="1">
        <v>386.99790322580702</v>
      </c>
      <c r="BR24" s="1">
        <v>398.65741935483902</v>
      </c>
      <c r="BS24" s="1">
        <v>34.704012903225802</v>
      </c>
      <c r="BT24" s="1">
        <v>31.955861290322598</v>
      </c>
      <c r="BU24" s="1">
        <v>384.65996774193599</v>
      </c>
      <c r="BV24" s="1">
        <v>34.3264</v>
      </c>
      <c r="BW24" s="1">
        <v>500.00651612903198</v>
      </c>
      <c r="BX24" s="1">
        <v>102.164548387097</v>
      </c>
      <c r="BY24" s="1">
        <v>0.100015106451613</v>
      </c>
      <c r="BZ24" s="1">
        <v>38.799596774193503</v>
      </c>
      <c r="CA24" s="1">
        <v>39.004070967741903</v>
      </c>
      <c r="CB24" s="1">
        <v>999.9</v>
      </c>
      <c r="CC24" s="1">
        <v>0</v>
      </c>
      <c r="CD24" s="1">
        <v>0</v>
      </c>
      <c r="CE24" s="1">
        <v>9995.6487096774199</v>
      </c>
      <c r="CF24" s="1">
        <v>0</v>
      </c>
      <c r="CG24" s="1">
        <v>162.028548387097</v>
      </c>
      <c r="CH24" s="1">
        <v>1400.0425806451599</v>
      </c>
      <c r="CI24" s="1">
        <v>0.89999241935483898</v>
      </c>
      <c r="CJ24" s="1">
        <v>0.100007503225806</v>
      </c>
      <c r="CK24" s="1">
        <v>0</v>
      </c>
      <c r="CL24" s="1">
        <v>784.83087096774204</v>
      </c>
      <c r="CM24" s="1">
        <v>4.9993800000000004</v>
      </c>
      <c r="CN24" s="1">
        <v>11106.654838709699</v>
      </c>
      <c r="CO24" s="1">
        <v>11164.651612903201</v>
      </c>
      <c r="CP24" s="1">
        <v>47.783999999999999</v>
      </c>
      <c r="CQ24" s="1">
        <v>49.258000000000003</v>
      </c>
      <c r="CR24" s="1">
        <v>48.25</v>
      </c>
      <c r="CS24" s="1">
        <v>49.4593548387097</v>
      </c>
      <c r="CT24" s="1">
        <v>50.125</v>
      </c>
      <c r="CU24" s="1">
        <v>1255.5261290322601</v>
      </c>
      <c r="CV24" s="1">
        <v>139.516774193548</v>
      </c>
      <c r="CW24" s="1">
        <v>0</v>
      </c>
      <c r="CX24" s="1">
        <v>144.80000019073501</v>
      </c>
      <c r="CY24" s="1">
        <v>0</v>
      </c>
      <c r="CZ24" s="1">
        <v>783.88653846153795</v>
      </c>
      <c r="DA24" s="1">
        <v>-88.248205131535798</v>
      </c>
      <c r="DB24" s="1">
        <v>-1253.85982899685</v>
      </c>
      <c r="DC24" s="1">
        <v>11093.0538461538</v>
      </c>
      <c r="DD24" s="1">
        <v>15</v>
      </c>
      <c r="DE24" s="1">
        <v>1607371900</v>
      </c>
      <c r="DF24" s="1" t="s">
        <v>303</v>
      </c>
      <c r="DG24" s="1">
        <v>1607371890</v>
      </c>
      <c r="DH24" s="1">
        <v>1607371900</v>
      </c>
      <c r="DI24" s="1">
        <v>6</v>
      </c>
      <c r="DJ24" s="1">
        <v>-1.4E-2</v>
      </c>
      <c r="DK24" s="1">
        <v>-2.8000000000000001E-2</v>
      </c>
      <c r="DL24" s="1">
        <v>2.3380000000000001</v>
      </c>
      <c r="DM24" s="1">
        <v>0.378</v>
      </c>
      <c r="DN24" s="1">
        <v>399</v>
      </c>
      <c r="DO24" s="1">
        <v>32</v>
      </c>
      <c r="DP24" s="1">
        <v>0.27</v>
      </c>
      <c r="DQ24" s="1">
        <v>0.13</v>
      </c>
      <c r="DR24" s="1">
        <v>8.8066325753838797</v>
      </c>
      <c r="DS24" s="1">
        <v>-0.84217230283922095</v>
      </c>
      <c r="DT24" s="1">
        <v>6.6059889557079393E-2</v>
      </c>
      <c r="DU24" s="1">
        <v>0</v>
      </c>
      <c r="DV24" s="1">
        <v>-11.6567733333333</v>
      </c>
      <c r="DW24" s="1">
        <v>0.78495750834262601</v>
      </c>
      <c r="DX24" s="1">
        <v>6.2867760329829603E-2</v>
      </c>
      <c r="DY24" s="1">
        <v>0</v>
      </c>
      <c r="DZ24" s="1">
        <v>2.7515133333333299</v>
      </c>
      <c r="EA24" s="1">
        <v>0.66413686318131504</v>
      </c>
      <c r="EB24" s="1">
        <v>4.8293315916617501E-2</v>
      </c>
      <c r="EC24" s="1">
        <v>0</v>
      </c>
      <c r="ED24" s="1">
        <v>0</v>
      </c>
      <c r="EE24" s="1">
        <v>3</v>
      </c>
      <c r="EF24" s="1" t="s">
        <v>281</v>
      </c>
      <c r="EG24" s="1">
        <v>100</v>
      </c>
      <c r="EH24" s="1">
        <v>100</v>
      </c>
      <c r="EI24" s="1">
        <v>2.3380000000000001</v>
      </c>
      <c r="EJ24" s="1">
        <v>0.37759999999999999</v>
      </c>
      <c r="EK24" s="1">
        <v>2.3378999999999301</v>
      </c>
      <c r="EL24" s="1">
        <v>0</v>
      </c>
      <c r="EM24" s="1">
        <v>0</v>
      </c>
      <c r="EN24" s="1">
        <v>0</v>
      </c>
      <c r="EO24" s="1">
        <v>0.37761500000001302</v>
      </c>
      <c r="EP24" s="1">
        <v>0</v>
      </c>
      <c r="EQ24" s="1">
        <v>0</v>
      </c>
      <c r="ER24" s="1">
        <v>0</v>
      </c>
      <c r="ES24" s="1">
        <v>-1</v>
      </c>
      <c r="ET24" s="1">
        <v>-1</v>
      </c>
      <c r="EU24" s="1">
        <v>-1</v>
      </c>
      <c r="EV24" s="1">
        <v>-1</v>
      </c>
      <c r="EW24" s="1">
        <v>5.5</v>
      </c>
      <c r="EX24" s="1">
        <v>5.3</v>
      </c>
      <c r="EY24" s="1">
        <v>2</v>
      </c>
      <c r="EZ24" s="1">
        <v>490.59199999999998</v>
      </c>
      <c r="FA24" s="1">
        <v>546.15899999999999</v>
      </c>
      <c r="FB24" s="1">
        <v>37.759799999999998</v>
      </c>
      <c r="FC24" s="1">
        <v>34.491599999999998</v>
      </c>
      <c r="FD24" s="1">
        <v>30.000499999999999</v>
      </c>
      <c r="FE24" s="1">
        <v>34.024999999999999</v>
      </c>
      <c r="FF24" s="1">
        <v>34.037199999999999</v>
      </c>
      <c r="FG24" s="1">
        <v>16.141400000000001</v>
      </c>
      <c r="FH24" s="1">
        <v>0</v>
      </c>
      <c r="FI24" s="1">
        <v>100</v>
      </c>
      <c r="FJ24" s="1">
        <v>-999.9</v>
      </c>
      <c r="FK24" s="1">
        <v>400</v>
      </c>
      <c r="FL24" s="1">
        <v>34.978099999999998</v>
      </c>
      <c r="FM24" s="1">
        <v>101.19</v>
      </c>
      <c r="FN24" s="1">
        <v>100.35599999999999</v>
      </c>
    </row>
    <row r="25" spans="1:170" ht="15.75" customHeight="1" x14ac:dyDescent="0.25">
      <c r="A25" s="1">
        <v>9</v>
      </c>
      <c r="B25" s="1">
        <v>1607372485.5999999</v>
      </c>
      <c r="C25" s="1">
        <v>88335.099999904603</v>
      </c>
      <c r="D25" s="1" t="s">
        <v>308</v>
      </c>
      <c r="E25" s="1" t="s">
        <v>309</v>
      </c>
      <c r="F25" s="1" t="s">
        <v>310</v>
      </c>
      <c r="G25" s="1" t="s">
        <v>311</v>
      </c>
      <c r="H25" s="1">
        <v>1607372477.8499999</v>
      </c>
      <c r="I25" s="1">
        <f t="shared" si="0"/>
        <v>3.9322860941421785E-3</v>
      </c>
      <c r="J25" s="1">
        <f t="shared" si="1"/>
        <v>10.464123055328669</v>
      </c>
      <c r="K25" s="1">
        <f t="shared" si="2"/>
        <v>385.21960000000001</v>
      </c>
      <c r="L25" s="1">
        <f t="shared" si="3"/>
        <v>227.1155547940869</v>
      </c>
      <c r="M25" s="1">
        <f t="shared" si="4"/>
        <v>23.225439506184092</v>
      </c>
      <c r="N25" s="1">
        <f t="shared" si="5"/>
        <v>39.393578852439617</v>
      </c>
      <c r="O25" s="1">
        <f t="shared" si="6"/>
        <v>0.12035535591339583</v>
      </c>
      <c r="P25" s="1">
        <f t="shared" si="7"/>
        <v>2.9663761265839086</v>
      </c>
      <c r="Q25" s="1">
        <f t="shared" si="8"/>
        <v>0.11770686469192961</v>
      </c>
      <c r="R25" s="1">
        <f t="shared" si="9"/>
        <v>7.3799892641632864E-2</v>
      </c>
      <c r="S25" s="1">
        <f t="shared" si="10"/>
        <v>231.29255796137454</v>
      </c>
      <c r="T25" s="1">
        <f t="shared" si="11"/>
        <v>39.226451121003173</v>
      </c>
      <c r="U25" s="1">
        <f t="shared" si="12"/>
        <v>38.6961333333333</v>
      </c>
      <c r="V25" s="1">
        <f t="shared" si="13"/>
        <v>6.9125717342214585</v>
      </c>
      <c r="W25" s="1">
        <f t="shared" si="14"/>
        <v>52.5783535757718</v>
      </c>
      <c r="X25" s="1">
        <f t="shared" si="15"/>
        <v>3.6730567293478198</v>
      </c>
      <c r="Y25" s="1">
        <f t="shared" si="16"/>
        <v>6.9858724732688682</v>
      </c>
      <c r="Z25" s="1">
        <f t="shared" si="17"/>
        <v>3.2395150048736387</v>
      </c>
      <c r="AA25" s="1">
        <f t="shared" si="18"/>
        <v>-173.41381675167008</v>
      </c>
      <c r="AB25" s="1">
        <f t="shared" si="19"/>
        <v>31.305513128475095</v>
      </c>
      <c r="AC25" s="1">
        <f t="shared" si="20"/>
        <v>2.556873032246707</v>
      </c>
      <c r="AD25" s="1">
        <f t="shared" si="21"/>
        <v>91.741127370426256</v>
      </c>
      <c r="AE25" s="1">
        <v>0</v>
      </c>
      <c r="AF25" s="1">
        <v>0</v>
      </c>
      <c r="AG25" s="1">
        <f t="shared" si="22"/>
        <v>1</v>
      </c>
      <c r="AH25" s="1">
        <f t="shared" si="23"/>
        <v>0</v>
      </c>
      <c r="AI25" s="1">
        <f t="shared" si="24"/>
        <v>51937.521531415776</v>
      </c>
      <c r="AJ25" s="1" t="s">
        <v>263</v>
      </c>
      <c r="AK25" s="1">
        <v>715.47692307692296</v>
      </c>
      <c r="AL25" s="1">
        <v>3262.08</v>
      </c>
      <c r="AM25" s="1">
        <f t="shared" si="25"/>
        <v>2546.603076923077</v>
      </c>
      <c r="AN25" s="1">
        <f t="shared" si="26"/>
        <v>0.78066849277855754</v>
      </c>
      <c r="AO25" s="1">
        <v>-0.57774747981622299</v>
      </c>
      <c r="AP25" s="1" t="s">
        <v>312</v>
      </c>
      <c r="AQ25" s="1">
        <v>907.01196153846195</v>
      </c>
      <c r="AR25" s="1">
        <v>1157.31</v>
      </c>
      <c r="AS25" s="1">
        <f t="shared" si="27"/>
        <v>0.21627570699426946</v>
      </c>
      <c r="AT25" s="1">
        <v>0.5</v>
      </c>
      <c r="AU25" s="1">
        <f t="shared" si="28"/>
        <v>1180.1941508569034</v>
      </c>
      <c r="AV25" s="1">
        <f t="shared" si="29"/>
        <v>10.464123055328669</v>
      </c>
      <c r="AW25" s="1">
        <f t="shared" si="30"/>
        <v>127.62366218353915</v>
      </c>
      <c r="AX25" s="1">
        <f t="shared" si="31"/>
        <v>0.376917161348299</v>
      </c>
      <c r="AY25" s="1">
        <f t="shared" si="32"/>
        <v>9.3559780203348077E-3</v>
      </c>
      <c r="AZ25" s="1">
        <f t="shared" si="33"/>
        <v>1.8186743396324236</v>
      </c>
      <c r="BA25" s="1" t="s">
        <v>313</v>
      </c>
      <c r="BB25" s="1">
        <v>721.1</v>
      </c>
      <c r="BC25" s="1">
        <f t="shared" si="34"/>
        <v>436.20999999999992</v>
      </c>
      <c r="BD25" s="1">
        <f t="shared" si="35"/>
        <v>0.57380169748868215</v>
      </c>
      <c r="BE25" s="1">
        <f t="shared" si="36"/>
        <v>0.82833001440389142</v>
      </c>
      <c r="BF25" s="1">
        <f t="shared" si="37"/>
        <v>0.56649909555122513</v>
      </c>
      <c r="BG25" s="1">
        <f t="shared" si="38"/>
        <v>0.82650100405245719</v>
      </c>
      <c r="BH25" s="1">
        <f t="shared" si="39"/>
        <v>1400.011</v>
      </c>
      <c r="BI25" s="1">
        <f t="shared" si="40"/>
        <v>1180.1941508569034</v>
      </c>
      <c r="BJ25" s="1">
        <f t="shared" si="41"/>
        <v>0.84298919855408527</v>
      </c>
      <c r="BK25" s="1">
        <f t="shared" si="42"/>
        <v>0.19597839710817069</v>
      </c>
      <c r="BL25" s="1">
        <v>6</v>
      </c>
      <c r="BM25" s="1">
        <v>0.5</v>
      </c>
      <c r="BN25" s="1" t="s">
        <v>266</v>
      </c>
      <c r="BO25" s="1">
        <v>2</v>
      </c>
      <c r="BP25" s="1">
        <v>1607372477.8499999</v>
      </c>
      <c r="BQ25" s="1">
        <v>385.21960000000001</v>
      </c>
      <c r="BR25" s="1">
        <v>399.59413333333299</v>
      </c>
      <c r="BS25" s="1">
        <v>35.917870000000001</v>
      </c>
      <c r="BT25" s="1">
        <v>31.368666666666702</v>
      </c>
      <c r="BU25" s="1">
        <v>382.89723333333302</v>
      </c>
      <c r="BV25" s="1">
        <v>35.564526666666701</v>
      </c>
      <c r="BW25" s="1">
        <v>500.00580000000002</v>
      </c>
      <c r="BX25" s="1">
        <v>102.16263333333301</v>
      </c>
      <c r="BY25" s="1">
        <v>0.10002114333333301</v>
      </c>
      <c r="BZ25" s="1">
        <v>38.8918866666667</v>
      </c>
      <c r="CA25" s="1">
        <v>38.6961333333333</v>
      </c>
      <c r="CB25" s="1">
        <v>999.9</v>
      </c>
      <c r="CC25" s="1">
        <v>0</v>
      </c>
      <c r="CD25" s="1">
        <v>0</v>
      </c>
      <c r="CE25" s="1">
        <v>9995.2900000000009</v>
      </c>
      <c r="CF25" s="1">
        <v>0</v>
      </c>
      <c r="CG25" s="1">
        <v>624.014366666667</v>
      </c>
      <c r="CH25" s="1">
        <v>1400.011</v>
      </c>
      <c r="CI25" s="1">
        <v>0.90000296666666701</v>
      </c>
      <c r="CJ25" s="1">
        <v>9.99968833333333E-2</v>
      </c>
      <c r="CK25" s="1">
        <v>0</v>
      </c>
      <c r="CL25" s="1">
        <v>907.51319999999998</v>
      </c>
      <c r="CM25" s="1">
        <v>4.9993800000000004</v>
      </c>
      <c r="CN25" s="1">
        <v>13138.7066666667</v>
      </c>
      <c r="CO25" s="1">
        <v>11164.42</v>
      </c>
      <c r="CP25" s="1">
        <v>47.686999999999998</v>
      </c>
      <c r="CQ25" s="1">
        <v>49.182866666666598</v>
      </c>
      <c r="CR25" s="1">
        <v>48.125</v>
      </c>
      <c r="CS25" s="1">
        <v>49.3832666666667</v>
      </c>
      <c r="CT25" s="1">
        <v>50.061999999999998</v>
      </c>
      <c r="CU25" s="1">
        <v>1255.5143333333299</v>
      </c>
      <c r="CV25" s="1">
        <v>139.49700000000001</v>
      </c>
      <c r="CW25" s="1">
        <v>0</v>
      </c>
      <c r="CX25" s="1">
        <v>266</v>
      </c>
      <c r="CY25" s="1">
        <v>0</v>
      </c>
      <c r="CZ25" s="1">
        <v>907.01196153846195</v>
      </c>
      <c r="DA25" s="1">
        <v>-407.09521314254903</v>
      </c>
      <c r="DB25" s="1">
        <v>-5928.3179405399296</v>
      </c>
      <c r="DC25" s="1">
        <v>13128.9115384615</v>
      </c>
      <c r="DD25" s="1">
        <v>15</v>
      </c>
      <c r="DE25" s="1">
        <v>1607372340.5999999</v>
      </c>
      <c r="DF25" s="1" t="s">
        <v>314</v>
      </c>
      <c r="DG25" s="1">
        <v>1607372340.5999999</v>
      </c>
      <c r="DH25" s="1">
        <v>1607372340.5999999</v>
      </c>
      <c r="DI25" s="1">
        <v>7</v>
      </c>
      <c r="DJ25" s="1">
        <v>-1.6E-2</v>
      </c>
      <c r="DK25" s="1">
        <v>-2.4E-2</v>
      </c>
      <c r="DL25" s="1">
        <v>2.3220000000000001</v>
      </c>
      <c r="DM25" s="1">
        <v>0.35299999999999998</v>
      </c>
      <c r="DN25" s="1">
        <v>403</v>
      </c>
      <c r="DO25" s="1">
        <v>32</v>
      </c>
      <c r="DP25" s="1">
        <v>0.24</v>
      </c>
      <c r="DQ25" s="1">
        <v>0.18</v>
      </c>
      <c r="DR25" s="1">
        <v>10.461958177421799</v>
      </c>
      <c r="DS25" s="1">
        <v>0.23706126441092801</v>
      </c>
      <c r="DT25" s="1">
        <v>2.3590234550056401E-2</v>
      </c>
      <c r="DU25" s="1">
        <v>1</v>
      </c>
      <c r="DV25" s="1">
        <v>-14.374686666666699</v>
      </c>
      <c r="DW25" s="1">
        <v>-0.85296907675189704</v>
      </c>
      <c r="DX25" s="1">
        <v>6.4377251330643898E-2</v>
      </c>
      <c r="DY25" s="1">
        <v>0</v>
      </c>
      <c r="DZ25" s="1">
        <v>4.5491869999999999</v>
      </c>
      <c r="EA25" s="1">
        <v>1.3421512791991099</v>
      </c>
      <c r="EB25" s="1">
        <v>9.7110832390968002E-2</v>
      </c>
      <c r="EC25" s="1">
        <v>0</v>
      </c>
      <c r="ED25" s="1">
        <v>1</v>
      </c>
      <c r="EE25" s="1">
        <v>3</v>
      </c>
      <c r="EF25" s="1" t="s">
        <v>273</v>
      </c>
      <c r="EG25" s="1">
        <v>100</v>
      </c>
      <c r="EH25" s="1">
        <v>100</v>
      </c>
      <c r="EI25" s="1">
        <v>2.323</v>
      </c>
      <c r="EJ25" s="1">
        <v>0.35339999999999999</v>
      </c>
      <c r="EK25" s="1">
        <v>2.3222999999999798</v>
      </c>
      <c r="EL25" s="1">
        <v>0</v>
      </c>
      <c r="EM25" s="1">
        <v>0</v>
      </c>
      <c r="EN25" s="1">
        <v>0</v>
      </c>
      <c r="EO25" s="1">
        <v>0.353325000000005</v>
      </c>
      <c r="EP25" s="1">
        <v>0</v>
      </c>
      <c r="EQ25" s="1">
        <v>0</v>
      </c>
      <c r="ER25" s="1">
        <v>0</v>
      </c>
      <c r="ES25" s="1">
        <v>-1</v>
      </c>
      <c r="ET25" s="1">
        <v>-1</v>
      </c>
      <c r="EU25" s="1">
        <v>-1</v>
      </c>
      <c r="EV25" s="1">
        <v>-1</v>
      </c>
      <c r="EW25" s="1">
        <v>2.4</v>
      </c>
      <c r="EX25" s="1">
        <v>2.4</v>
      </c>
      <c r="EY25" s="1">
        <v>2</v>
      </c>
      <c r="EZ25" s="1">
        <v>497.47199999999998</v>
      </c>
      <c r="FA25" s="1">
        <v>544.61199999999997</v>
      </c>
      <c r="FB25" s="1">
        <v>37.8598</v>
      </c>
      <c r="FC25" s="1">
        <v>34.619</v>
      </c>
      <c r="FD25" s="1">
        <v>30.0001</v>
      </c>
      <c r="FE25" s="1">
        <v>34.152500000000003</v>
      </c>
      <c r="FF25" s="1">
        <v>34.1556</v>
      </c>
      <c r="FG25" s="1">
        <v>17.0154</v>
      </c>
      <c r="FH25" s="1">
        <v>0</v>
      </c>
      <c r="FI25" s="1">
        <v>100</v>
      </c>
      <c r="FJ25" s="1">
        <v>-999.9</v>
      </c>
      <c r="FK25" s="1">
        <v>400</v>
      </c>
      <c r="FL25" s="1">
        <v>34.655500000000004</v>
      </c>
      <c r="FM25" s="1">
        <v>101.173</v>
      </c>
      <c r="FN25" s="1">
        <v>100.349</v>
      </c>
    </row>
    <row r="26" spans="1:170" ht="15.75" customHeight="1" x14ac:dyDescent="0.25">
      <c r="A26" s="1">
        <v>10</v>
      </c>
      <c r="B26" s="1">
        <v>1607372640.5999999</v>
      </c>
      <c r="C26" s="1">
        <v>88490.099999904603</v>
      </c>
      <c r="D26" s="1" t="s">
        <v>315</v>
      </c>
      <c r="E26" s="1" t="s">
        <v>316</v>
      </c>
      <c r="F26" s="1" t="s">
        <v>310</v>
      </c>
      <c r="G26" s="1" t="s">
        <v>311</v>
      </c>
      <c r="H26" s="1">
        <v>1607372632.5999999</v>
      </c>
      <c r="I26" s="1">
        <f t="shared" si="0"/>
        <v>4.0112250910045149E-3</v>
      </c>
      <c r="J26" s="1">
        <f t="shared" si="1"/>
        <v>10.577671018779835</v>
      </c>
      <c r="K26" s="1">
        <f t="shared" si="2"/>
        <v>385.12258064516101</v>
      </c>
      <c r="L26" s="1">
        <f t="shared" si="3"/>
        <v>230.9098293273029</v>
      </c>
      <c r="M26" s="1">
        <f t="shared" si="4"/>
        <v>23.614630350309891</v>
      </c>
      <c r="N26" s="1">
        <f t="shared" si="5"/>
        <v>39.385622552264145</v>
      </c>
      <c r="O26" s="1">
        <f t="shared" si="6"/>
        <v>0.12501713914449325</v>
      </c>
      <c r="P26" s="1">
        <f t="shared" si="7"/>
        <v>2.9679788044257105</v>
      </c>
      <c r="Q26" s="1">
        <f t="shared" si="8"/>
        <v>0.1221636294486204</v>
      </c>
      <c r="R26" s="1">
        <f t="shared" si="9"/>
        <v>7.6603220211716755E-2</v>
      </c>
      <c r="S26" s="1">
        <f t="shared" si="10"/>
        <v>231.28840742473125</v>
      </c>
      <c r="T26" s="1">
        <f t="shared" si="11"/>
        <v>39.017387548701684</v>
      </c>
      <c r="U26" s="1">
        <f t="shared" si="12"/>
        <v>38.484200000000001</v>
      </c>
      <c r="V26" s="1">
        <f t="shared" si="13"/>
        <v>6.8339653201556967</v>
      </c>
      <c r="W26" s="1">
        <f t="shared" si="14"/>
        <v>52.755184782597432</v>
      </c>
      <c r="X26" s="1">
        <f t="shared" si="15"/>
        <v>3.6481069795870882</v>
      </c>
      <c r="Y26" s="1">
        <f t="shared" si="16"/>
        <v>6.9151629259206082</v>
      </c>
      <c r="Z26" s="1">
        <f t="shared" si="17"/>
        <v>3.1858583405686085</v>
      </c>
      <c r="AA26" s="1">
        <f t="shared" si="18"/>
        <v>-176.89502651329911</v>
      </c>
      <c r="AB26" s="1">
        <f t="shared" si="19"/>
        <v>35.023536685100339</v>
      </c>
      <c r="AC26" s="1">
        <f t="shared" si="20"/>
        <v>2.8534891616796663</v>
      </c>
      <c r="AD26" s="1">
        <f t="shared" si="21"/>
        <v>92.270406758212147</v>
      </c>
      <c r="AE26" s="1">
        <v>0</v>
      </c>
      <c r="AF26" s="1">
        <v>0</v>
      </c>
      <c r="AG26" s="1">
        <f t="shared" si="22"/>
        <v>1</v>
      </c>
      <c r="AH26" s="1">
        <f t="shared" si="23"/>
        <v>0</v>
      </c>
      <c r="AI26" s="1">
        <f t="shared" si="24"/>
        <v>52014.349745883948</v>
      </c>
      <c r="AJ26" s="1" t="s">
        <v>263</v>
      </c>
      <c r="AK26" s="1">
        <v>715.47692307692296</v>
      </c>
      <c r="AL26" s="1">
        <v>3262.08</v>
      </c>
      <c r="AM26" s="1">
        <f t="shared" si="25"/>
        <v>2546.603076923077</v>
      </c>
      <c r="AN26" s="1">
        <f t="shared" si="26"/>
        <v>0.78066849277855754</v>
      </c>
      <c r="AO26" s="1">
        <v>-0.57774747981622299</v>
      </c>
      <c r="AP26" s="1" t="s">
        <v>317</v>
      </c>
      <c r="AQ26" s="1">
        <v>989.91073076923101</v>
      </c>
      <c r="AR26" s="1">
        <v>1265.52</v>
      </c>
      <c r="AS26" s="1">
        <f t="shared" si="27"/>
        <v>0.21778341648553079</v>
      </c>
      <c r="AT26" s="1">
        <v>0.5</v>
      </c>
      <c r="AU26" s="1">
        <f t="shared" si="28"/>
        <v>1180.173406376399</v>
      </c>
      <c r="AV26" s="1">
        <f t="shared" si="29"/>
        <v>10.577671018779835</v>
      </c>
      <c r="AW26" s="1">
        <f t="shared" si="30"/>
        <v>128.51109824300946</v>
      </c>
      <c r="AX26" s="1">
        <f t="shared" si="31"/>
        <v>0.43045546494721537</v>
      </c>
      <c r="AY26" s="1">
        <f t="shared" si="32"/>
        <v>9.452355423638651E-3</v>
      </c>
      <c r="AZ26" s="1">
        <f t="shared" si="33"/>
        <v>1.5776597762184714</v>
      </c>
      <c r="BA26" s="1" t="s">
        <v>318</v>
      </c>
      <c r="BB26" s="1">
        <v>720.77</v>
      </c>
      <c r="BC26" s="1">
        <f t="shared" si="34"/>
        <v>544.75</v>
      </c>
      <c r="BD26" s="1">
        <f t="shared" si="35"/>
        <v>0.50593716242454145</v>
      </c>
      <c r="BE26" s="1">
        <f t="shared" si="36"/>
        <v>0.78564205075335158</v>
      </c>
      <c r="BF26" s="1">
        <f t="shared" si="37"/>
        <v>0.50106851771050043</v>
      </c>
      <c r="BG26" s="1">
        <f t="shared" si="38"/>
        <v>0.78400910534213897</v>
      </c>
      <c r="BH26" s="1">
        <f t="shared" si="39"/>
        <v>1399.9864516129001</v>
      </c>
      <c r="BI26" s="1">
        <f t="shared" si="40"/>
        <v>1180.173406376399</v>
      </c>
      <c r="BJ26" s="1">
        <f t="shared" si="41"/>
        <v>0.84298916251420986</v>
      </c>
      <c r="BK26" s="1">
        <f t="shared" si="42"/>
        <v>0.19597832502841975</v>
      </c>
      <c r="BL26" s="1">
        <v>6</v>
      </c>
      <c r="BM26" s="1">
        <v>0.5</v>
      </c>
      <c r="BN26" s="1" t="s">
        <v>266</v>
      </c>
      <c r="BO26" s="1">
        <v>2</v>
      </c>
      <c r="BP26" s="1">
        <v>1607372632.5999999</v>
      </c>
      <c r="BQ26" s="1">
        <v>385.12258064516101</v>
      </c>
      <c r="BR26" s="1">
        <v>399.66932258064497</v>
      </c>
      <c r="BS26" s="1">
        <v>35.672112903225802</v>
      </c>
      <c r="BT26" s="1">
        <v>31.0304258064516</v>
      </c>
      <c r="BU26" s="1">
        <v>382.80025806451602</v>
      </c>
      <c r="BV26" s="1">
        <v>35.318793548387099</v>
      </c>
      <c r="BW26" s="1">
        <v>500.008225806452</v>
      </c>
      <c r="BX26" s="1">
        <v>102.167806451613</v>
      </c>
      <c r="BY26" s="1">
        <v>9.9950703225806403E-2</v>
      </c>
      <c r="BZ26" s="1">
        <v>38.703083870967703</v>
      </c>
      <c r="CA26" s="1">
        <v>38.484200000000001</v>
      </c>
      <c r="CB26" s="1">
        <v>999.9</v>
      </c>
      <c r="CC26" s="1">
        <v>0</v>
      </c>
      <c r="CD26" s="1">
        <v>0</v>
      </c>
      <c r="CE26" s="1">
        <v>10003.859677419399</v>
      </c>
      <c r="CF26" s="1">
        <v>0</v>
      </c>
      <c r="CG26" s="1">
        <v>167.14719354838701</v>
      </c>
      <c r="CH26" s="1">
        <v>1399.9864516129001</v>
      </c>
      <c r="CI26" s="1">
        <v>0.90000387096774204</v>
      </c>
      <c r="CJ26" s="1">
        <v>9.9995822580645197E-2</v>
      </c>
      <c r="CK26" s="1">
        <v>0</v>
      </c>
      <c r="CL26" s="1">
        <v>996.35380645161297</v>
      </c>
      <c r="CM26" s="1">
        <v>4.9993800000000004</v>
      </c>
      <c r="CN26" s="1">
        <v>14404.274193548399</v>
      </c>
      <c r="CO26" s="1">
        <v>11164.2387096774</v>
      </c>
      <c r="CP26" s="1">
        <v>47.808</v>
      </c>
      <c r="CQ26" s="1">
        <v>49.328258064516099</v>
      </c>
      <c r="CR26" s="1">
        <v>48.186999999999998</v>
      </c>
      <c r="CS26" s="1">
        <v>49.6148387096774</v>
      </c>
      <c r="CT26" s="1">
        <v>50.139000000000003</v>
      </c>
      <c r="CU26" s="1">
        <v>1255.4941935483901</v>
      </c>
      <c r="CV26" s="1">
        <v>139.492903225806</v>
      </c>
      <c r="CW26" s="1">
        <v>0</v>
      </c>
      <c r="CX26" s="1">
        <v>154.30000019073501</v>
      </c>
      <c r="CY26" s="1">
        <v>0</v>
      </c>
      <c r="CZ26" s="1">
        <v>989.91073076923101</v>
      </c>
      <c r="DA26" s="1">
        <v>-517.03545294714399</v>
      </c>
      <c r="DB26" s="1">
        <v>-7303.5521359655404</v>
      </c>
      <c r="DC26" s="1">
        <v>14313.3269230769</v>
      </c>
      <c r="DD26" s="1">
        <v>15</v>
      </c>
      <c r="DE26" s="1">
        <v>1607372340.5999999</v>
      </c>
      <c r="DF26" s="1" t="s">
        <v>314</v>
      </c>
      <c r="DG26" s="1">
        <v>1607372340.5999999</v>
      </c>
      <c r="DH26" s="1">
        <v>1607372340.5999999</v>
      </c>
      <c r="DI26" s="1">
        <v>7</v>
      </c>
      <c r="DJ26" s="1">
        <v>-1.6E-2</v>
      </c>
      <c r="DK26" s="1">
        <v>-2.4E-2</v>
      </c>
      <c r="DL26" s="1">
        <v>2.3220000000000001</v>
      </c>
      <c r="DM26" s="1">
        <v>0.35299999999999998</v>
      </c>
      <c r="DN26" s="1">
        <v>403</v>
      </c>
      <c r="DO26" s="1">
        <v>32</v>
      </c>
      <c r="DP26" s="1">
        <v>0.24</v>
      </c>
      <c r="DQ26" s="1">
        <v>0.18</v>
      </c>
      <c r="DR26" s="1">
        <v>10.5752582187543</v>
      </c>
      <c r="DS26" s="1">
        <v>2.5915956467463701</v>
      </c>
      <c r="DT26" s="1">
        <v>0.40811286081657</v>
      </c>
      <c r="DU26" s="1">
        <v>0</v>
      </c>
      <c r="DV26" s="1">
        <v>-14.5884366666667</v>
      </c>
      <c r="DW26" s="1">
        <v>-2.49585317018914</v>
      </c>
      <c r="DX26" s="1">
        <v>0.44553511532637802</v>
      </c>
      <c r="DY26" s="1">
        <v>0</v>
      </c>
      <c r="DZ26" s="1">
        <v>4.6455713333333302</v>
      </c>
      <c r="EA26" s="1">
        <v>0.81641432703003303</v>
      </c>
      <c r="EB26" s="1">
        <v>5.9153401521430303E-2</v>
      </c>
      <c r="EC26" s="1">
        <v>0</v>
      </c>
      <c r="ED26" s="1">
        <v>0</v>
      </c>
      <c r="EE26" s="1">
        <v>3</v>
      </c>
      <c r="EF26" s="1" t="s">
        <v>281</v>
      </c>
      <c r="EG26" s="1">
        <v>100</v>
      </c>
      <c r="EH26" s="1">
        <v>100</v>
      </c>
      <c r="EI26" s="1">
        <v>2.3220000000000001</v>
      </c>
      <c r="EJ26" s="1">
        <v>0.3533</v>
      </c>
      <c r="EK26" s="1">
        <v>2.3222999999999798</v>
      </c>
      <c r="EL26" s="1">
        <v>0</v>
      </c>
      <c r="EM26" s="1">
        <v>0</v>
      </c>
      <c r="EN26" s="1">
        <v>0</v>
      </c>
      <c r="EO26" s="1">
        <v>0.353325000000005</v>
      </c>
      <c r="EP26" s="1">
        <v>0</v>
      </c>
      <c r="EQ26" s="1">
        <v>0</v>
      </c>
      <c r="ER26" s="1">
        <v>0</v>
      </c>
      <c r="ES26" s="1">
        <v>-1</v>
      </c>
      <c r="ET26" s="1">
        <v>-1</v>
      </c>
      <c r="EU26" s="1">
        <v>-1</v>
      </c>
      <c r="EV26" s="1">
        <v>-1</v>
      </c>
      <c r="EW26" s="1">
        <v>5</v>
      </c>
      <c r="EX26" s="1">
        <v>5</v>
      </c>
      <c r="EY26" s="1">
        <v>2</v>
      </c>
      <c r="EZ26" s="1">
        <v>497.62200000000001</v>
      </c>
      <c r="FA26" s="1">
        <v>542.90599999999995</v>
      </c>
      <c r="FB26" s="1">
        <v>37.775599999999997</v>
      </c>
      <c r="FC26" s="1">
        <v>34.669400000000003</v>
      </c>
      <c r="FD26" s="1">
        <v>30.0001</v>
      </c>
      <c r="FE26" s="1">
        <v>34.195799999999998</v>
      </c>
      <c r="FF26" s="1">
        <v>34.195900000000002</v>
      </c>
      <c r="FG26" s="1">
        <v>16.8703</v>
      </c>
      <c r="FH26" s="1">
        <v>0</v>
      </c>
      <c r="FI26" s="1">
        <v>100</v>
      </c>
      <c r="FJ26" s="1">
        <v>-999.9</v>
      </c>
      <c r="FK26" s="1">
        <v>400</v>
      </c>
      <c r="FL26" s="1">
        <v>35.768000000000001</v>
      </c>
      <c r="FM26" s="1">
        <v>101.148</v>
      </c>
      <c r="FN26" s="1">
        <v>100.32899999999999</v>
      </c>
    </row>
    <row r="27" spans="1:170" ht="15.75" customHeight="1" x14ac:dyDescent="0.25">
      <c r="A27" s="1">
        <v>11</v>
      </c>
      <c r="B27" s="1">
        <v>1607373222.5999999</v>
      </c>
      <c r="C27" s="1">
        <v>89072.099999904603</v>
      </c>
      <c r="D27" s="1" t="s">
        <v>319</v>
      </c>
      <c r="E27" s="1" t="s">
        <v>320</v>
      </c>
      <c r="F27" s="1" t="s">
        <v>321</v>
      </c>
      <c r="G27" s="1" t="s">
        <v>262</v>
      </c>
      <c r="H27" s="1">
        <v>1607373214.8499999</v>
      </c>
      <c r="I27" s="1">
        <f t="shared" si="0"/>
        <v>1.9682296528905681E-4</v>
      </c>
      <c r="J27" s="1">
        <f t="shared" si="1"/>
        <v>0.33855398172611695</v>
      </c>
      <c r="K27" s="1">
        <f t="shared" si="2"/>
        <v>399.296066666667</v>
      </c>
      <c r="L27" s="1">
        <f t="shared" si="3"/>
        <v>269.87533422795894</v>
      </c>
      <c r="M27" s="1">
        <f t="shared" si="4"/>
        <v>27.598837680503326</v>
      </c>
      <c r="N27" s="1">
        <f t="shared" si="5"/>
        <v>40.834066447466768</v>
      </c>
      <c r="O27" s="1">
        <f t="shared" si="6"/>
        <v>5.0036176633871977E-3</v>
      </c>
      <c r="P27" s="1">
        <f t="shared" si="7"/>
        <v>2.9681118274377498</v>
      </c>
      <c r="Q27" s="1">
        <f t="shared" si="8"/>
        <v>4.9989362560092336E-3</v>
      </c>
      <c r="R27" s="1">
        <f t="shared" si="9"/>
        <v>3.1247553912816528E-3</v>
      </c>
      <c r="S27" s="1">
        <f t="shared" si="10"/>
        <v>231.29131352083141</v>
      </c>
      <c r="T27" s="1">
        <f t="shared" si="11"/>
        <v>40.10023847684333</v>
      </c>
      <c r="U27" s="1">
        <f t="shared" si="12"/>
        <v>39.270223333333298</v>
      </c>
      <c r="V27" s="1">
        <f t="shared" si="13"/>
        <v>7.1294547506640349</v>
      </c>
      <c r="W27" s="1">
        <f t="shared" si="14"/>
        <v>47.558191129492613</v>
      </c>
      <c r="X27" s="1">
        <f t="shared" si="15"/>
        <v>3.3084584905003176</v>
      </c>
      <c r="Y27" s="1">
        <f t="shared" si="16"/>
        <v>6.9566533375753616</v>
      </c>
      <c r="Z27" s="1">
        <f t="shared" si="17"/>
        <v>3.8209962601637173</v>
      </c>
      <c r="AA27" s="1">
        <f t="shared" si="18"/>
        <v>-8.6798927692474059</v>
      </c>
      <c r="AB27" s="1">
        <f t="shared" si="19"/>
        <v>-72.992217163618918</v>
      </c>
      <c r="AC27" s="1">
        <f t="shared" si="20"/>
        <v>-5.9723810223524652</v>
      </c>
      <c r="AD27" s="1">
        <f t="shared" si="21"/>
        <v>143.64682256561264</v>
      </c>
      <c r="AE27" s="1">
        <v>0</v>
      </c>
      <c r="AF27" s="1">
        <v>0</v>
      </c>
      <c r="AG27" s="1">
        <f t="shared" si="22"/>
        <v>1</v>
      </c>
      <c r="AH27" s="1">
        <f t="shared" si="23"/>
        <v>0</v>
      </c>
      <c r="AI27" s="1">
        <f t="shared" si="24"/>
        <v>51999.536327106973</v>
      </c>
      <c r="AJ27" s="1" t="s">
        <v>263</v>
      </c>
      <c r="AK27" s="1">
        <v>715.47692307692296</v>
      </c>
      <c r="AL27" s="1">
        <v>3262.08</v>
      </c>
      <c r="AM27" s="1">
        <f t="shared" si="25"/>
        <v>2546.603076923077</v>
      </c>
      <c r="AN27" s="1">
        <f t="shared" si="26"/>
        <v>0.78066849277855754</v>
      </c>
      <c r="AO27" s="1">
        <v>-0.57774747981622299</v>
      </c>
      <c r="AP27" s="1" t="s">
        <v>322</v>
      </c>
      <c r="AQ27" s="1">
        <v>511.95148</v>
      </c>
      <c r="AR27" s="1">
        <v>554.80999999999995</v>
      </c>
      <c r="AS27" s="1">
        <f t="shared" si="27"/>
        <v>7.7249004163587487E-2</v>
      </c>
      <c r="AT27" s="1">
        <v>0.5</v>
      </c>
      <c r="AU27" s="1">
        <f t="shared" si="28"/>
        <v>1180.1894618532203</v>
      </c>
      <c r="AV27" s="1">
        <f t="shared" si="29"/>
        <v>0.33855398172611695</v>
      </c>
      <c r="AW27" s="1">
        <f t="shared" si="30"/>
        <v>45.584230326260744</v>
      </c>
      <c r="AX27" s="1">
        <f t="shared" si="31"/>
        <v>0.26571258629080219</v>
      </c>
      <c r="AY27" s="1">
        <f t="shared" si="32"/>
        <v>7.7640200252550632E-4</v>
      </c>
      <c r="AZ27" s="1">
        <f t="shared" si="33"/>
        <v>4.8796344694580132</v>
      </c>
      <c r="BA27" s="1" t="s">
        <v>323</v>
      </c>
      <c r="BB27" s="1">
        <v>407.39</v>
      </c>
      <c r="BC27" s="1">
        <f t="shared" si="34"/>
        <v>147.41999999999996</v>
      </c>
      <c r="BD27" s="1">
        <f t="shared" si="35"/>
        <v>0.29072391805725106</v>
      </c>
      <c r="BE27" s="1">
        <f t="shared" si="36"/>
        <v>0.94835866591468776</v>
      </c>
      <c r="BF27" s="1">
        <f t="shared" si="37"/>
        <v>-0.26675384814259767</v>
      </c>
      <c r="BG27" s="1">
        <f t="shared" si="38"/>
        <v>1.0630906812816108</v>
      </c>
      <c r="BH27" s="1">
        <f t="shared" si="39"/>
        <v>1400.0056666666701</v>
      </c>
      <c r="BI27" s="1">
        <f t="shared" si="40"/>
        <v>1180.1894618532203</v>
      </c>
      <c r="BJ27" s="1">
        <f t="shared" si="41"/>
        <v>0.84298906065371937</v>
      </c>
      <c r="BK27" s="1">
        <f t="shared" si="42"/>
        <v>0.19597812130743886</v>
      </c>
      <c r="BL27" s="1">
        <v>6</v>
      </c>
      <c r="BM27" s="1">
        <v>0.5</v>
      </c>
      <c r="BN27" s="1" t="s">
        <v>266</v>
      </c>
      <c r="BO27" s="1">
        <v>2</v>
      </c>
      <c r="BP27" s="1">
        <v>1607373214.8499999</v>
      </c>
      <c r="BQ27" s="1">
        <v>399.296066666667</v>
      </c>
      <c r="BR27" s="1">
        <v>399.79663333333298</v>
      </c>
      <c r="BS27" s="1">
        <v>32.351773333333298</v>
      </c>
      <c r="BT27" s="1">
        <v>32.12323</v>
      </c>
      <c r="BU27" s="1">
        <v>396.97456666666699</v>
      </c>
      <c r="BV27" s="1">
        <v>31.989090000000001</v>
      </c>
      <c r="BW27" s="1">
        <v>500.00686666666701</v>
      </c>
      <c r="BX27" s="1">
        <v>102.165133333333</v>
      </c>
      <c r="BY27" s="1">
        <v>0.10000238</v>
      </c>
      <c r="BZ27" s="1">
        <v>38.814070000000001</v>
      </c>
      <c r="CA27" s="1">
        <v>39.270223333333298</v>
      </c>
      <c r="CB27" s="1">
        <v>999.9</v>
      </c>
      <c r="CC27" s="1">
        <v>0</v>
      </c>
      <c r="CD27" s="1">
        <v>0</v>
      </c>
      <c r="CE27" s="1">
        <v>10004.875</v>
      </c>
      <c r="CF27" s="1">
        <v>0</v>
      </c>
      <c r="CG27" s="1">
        <v>159.8587</v>
      </c>
      <c r="CH27" s="1">
        <v>1400.0056666666701</v>
      </c>
      <c r="CI27" s="1">
        <v>0.900008266666667</v>
      </c>
      <c r="CJ27" s="1">
        <v>9.9992120000000004E-2</v>
      </c>
      <c r="CK27" s="1">
        <v>0</v>
      </c>
      <c r="CL27" s="1">
        <v>511.93049999999999</v>
      </c>
      <c r="CM27" s="1">
        <v>4.9993800000000004</v>
      </c>
      <c r="CN27" s="1">
        <v>7414.3373333333302</v>
      </c>
      <c r="CO27" s="1">
        <v>11164.4</v>
      </c>
      <c r="CP27" s="1">
        <v>47.770666666666699</v>
      </c>
      <c r="CQ27" s="1">
        <v>49.25</v>
      </c>
      <c r="CR27" s="1">
        <v>48.191200000000002</v>
      </c>
      <c r="CS27" s="1">
        <v>49.561999999999998</v>
      </c>
      <c r="CT27" s="1">
        <v>50.125</v>
      </c>
      <c r="CU27" s="1">
        <v>1255.5156666666701</v>
      </c>
      <c r="CV27" s="1">
        <v>139.49</v>
      </c>
      <c r="CW27" s="1">
        <v>0</v>
      </c>
      <c r="CX27" s="1">
        <v>581.30000019073498</v>
      </c>
      <c r="CY27" s="1">
        <v>0</v>
      </c>
      <c r="CZ27" s="1">
        <v>511.95148</v>
      </c>
      <c r="DA27" s="1">
        <v>-0.14469231058663201</v>
      </c>
      <c r="DB27" s="1">
        <v>-74.436922961054506</v>
      </c>
      <c r="DC27" s="1">
        <v>7413.3368</v>
      </c>
      <c r="DD27" s="1">
        <v>15</v>
      </c>
      <c r="DE27" s="1">
        <v>1607373141.5999999</v>
      </c>
      <c r="DF27" s="1" t="s">
        <v>324</v>
      </c>
      <c r="DG27" s="1">
        <v>1607373135.0999999</v>
      </c>
      <c r="DH27" s="1">
        <v>1607373141.5999999</v>
      </c>
      <c r="DI27" s="1">
        <v>9</v>
      </c>
      <c r="DJ27" s="1">
        <v>5.1999999999999998E-2</v>
      </c>
      <c r="DK27" s="1">
        <v>3.5999999999999997E-2</v>
      </c>
      <c r="DL27" s="1">
        <v>2.3220000000000001</v>
      </c>
      <c r="DM27" s="1">
        <v>0.36299999999999999</v>
      </c>
      <c r="DN27" s="1">
        <v>399</v>
      </c>
      <c r="DO27" s="1">
        <v>32</v>
      </c>
      <c r="DP27" s="1">
        <v>0.41</v>
      </c>
      <c r="DQ27" s="1">
        <v>0.28999999999999998</v>
      </c>
      <c r="DR27" s="1">
        <v>0.33304991437679798</v>
      </c>
      <c r="DS27" s="1">
        <v>9.8319353822783298E-2</v>
      </c>
      <c r="DT27" s="1">
        <v>2.0721026151154599E-2</v>
      </c>
      <c r="DU27" s="1">
        <v>1</v>
      </c>
      <c r="DV27" s="1">
        <v>-0.50061543333333303</v>
      </c>
      <c r="DW27" s="1">
        <v>-0.15380163737486</v>
      </c>
      <c r="DX27" s="1">
        <v>2.9581335864227301E-2</v>
      </c>
      <c r="DY27" s="1">
        <v>1</v>
      </c>
      <c r="DZ27" s="1">
        <v>0.22854163333333299</v>
      </c>
      <c r="EA27" s="1">
        <v>4.4075185761957701E-2</v>
      </c>
      <c r="EB27" s="1">
        <v>3.3501941583867802E-3</v>
      </c>
      <c r="EC27" s="1">
        <v>1</v>
      </c>
      <c r="ED27" s="1">
        <v>3</v>
      </c>
      <c r="EE27" s="1">
        <v>3</v>
      </c>
      <c r="EF27" s="1" t="s">
        <v>268</v>
      </c>
      <c r="EG27" s="1">
        <v>100</v>
      </c>
      <c r="EH27" s="1">
        <v>100</v>
      </c>
      <c r="EI27" s="1">
        <v>2.3210000000000002</v>
      </c>
      <c r="EJ27" s="1">
        <v>0.36270000000000002</v>
      </c>
      <c r="EK27" s="1">
        <v>2.3214999999999999</v>
      </c>
      <c r="EL27" s="1">
        <v>0</v>
      </c>
      <c r="EM27" s="1">
        <v>0</v>
      </c>
      <c r="EN27" s="1">
        <v>0</v>
      </c>
      <c r="EO27" s="1">
        <v>0.362685714285711</v>
      </c>
      <c r="EP27" s="1">
        <v>0</v>
      </c>
      <c r="EQ27" s="1">
        <v>0</v>
      </c>
      <c r="ER27" s="1">
        <v>0</v>
      </c>
      <c r="ES27" s="1">
        <v>-1</v>
      </c>
      <c r="ET27" s="1">
        <v>-1</v>
      </c>
      <c r="EU27" s="1">
        <v>-1</v>
      </c>
      <c r="EV27" s="1">
        <v>-1</v>
      </c>
      <c r="EW27" s="1">
        <v>1.5</v>
      </c>
      <c r="EX27" s="1">
        <v>1.4</v>
      </c>
      <c r="EY27" s="1">
        <v>2</v>
      </c>
      <c r="EZ27" s="1">
        <v>493.834</v>
      </c>
      <c r="FA27" s="1">
        <v>544.05499999999995</v>
      </c>
      <c r="FB27" s="1">
        <v>37.601900000000001</v>
      </c>
      <c r="FC27" s="1">
        <v>34.537700000000001</v>
      </c>
      <c r="FD27" s="1">
        <v>30.000499999999999</v>
      </c>
      <c r="FE27" s="1">
        <v>34.105800000000002</v>
      </c>
      <c r="FF27" s="1">
        <v>34.126600000000003</v>
      </c>
      <c r="FG27" s="1">
        <v>16.7653</v>
      </c>
      <c r="FH27" s="1">
        <v>0</v>
      </c>
      <c r="FI27" s="1">
        <v>100</v>
      </c>
      <c r="FJ27" s="1">
        <v>-999.9</v>
      </c>
      <c r="FK27" s="1">
        <v>400</v>
      </c>
      <c r="FL27" s="1">
        <v>35.522500000000001</v>
      </c>
      <c r="FM27" s="1">
        <v>101.16800000000001</v>
      </c>
      <c r="FN27" s="1">
        <v>100.346</v>
      </c>
    </row>
    <row r="28" spans="1:170" ht="15.75" customHeight="1" x14ac:dyDescent="0.25">
      <c r="A28" s="1">
        <v>12</v>
      </c>
      <c r="B28" s="1">
        <v>1607373411.0999999</v>
      </c>
      <c r="C28" s="1">
        <v>89260.599999904603</v>
      </c>
      <c r="D28" s="1" t="s">
        <v>325</v>
      </c>
      <c r="E28" s="1" t="s">
        <v>326</v>
      </c>
      <c r="F28" s="1" t="s">
        <v>321</v>
      </c>
      <c r="G28" s="1" t="s">
        <v>262</v>
      </c>
      <c r="H28" s="1">
        <v>1607373403.3499999</v>
      </c>
      <c r="I28" s="1">
        <f t="shared" si="0"/>
        <v>5.9418496989235945E-4</v>
      </c>
      <c r="J28" s="1">
        <f t="shared" si="1"/>
        <v>1.4768575909767105</v>
      </c>
      <c r="K28" s="1">
        <f t="shared" si="2"/>
        <v>397.63336666666697</v>
      </c>
      <c r="L28" s="1">
        <f t="shared" si="3"/>
        <v>231.46496810527603</v>
      </c>
      <c r="M28" s="1">
        <f t="shared" si="4"/>
        <v>23.671015760979923</v>
      </c>
      <c r="N28" s="1">
        <f t="shared" si="5"/>
        <v>40.664407087197731</v>
      </c>
      <c r="O28" s="1">
        <f t="shared" si="6"/>
        <v>1.6061217751470448E-2</v>
      </c>
      <c r="P28" s="1">
        <f t="shared" si="7"/>
        <v>2.9667369031721815</v>
      </c>
      <c r="Q28" s="1">
        <f t="shared" si="8"/>
        <v>1.6013067649462902E-2</v>
      </c>
      <c r="R28" s="1">
        <f t="shared" si="9"/>
        <v>1.0012481271611549E-2</v>
      </c>
      <c r="S28" s="1">
        <f t="shared" si="10"/>
        <v>231.28970694647418</v>
      </c>
      <c r="T28" s="1">
        <f t="shared" si="11"/>
        <v>39.922374587164235</v>
      </c>
      <c r="U28" s="1">
        <f t="shared" si="12"/>
        <v>38.787860000000002</v>
      </c>
      <c r="V28" s="1">
        <f t="shared" si="13"/>
        <v>6.9468357195960326</v>
      </c>
      <c r="W28" s="1">
        <f t="shared" si="14"/>
        <v>48.255504216869909</v>
      </c>
      <c r="X28" s="1">
        <f t="shared" si="15"/>
        <v>3.3430336141879691</v>
      </c>
      <c r="Y28" s="1">
        <f t="shared" si="16"/>
        <v>6.927776775813399</v>
      </c>
      <c r="Z28" s="1">
        <f t="shared" si="17"/>
        <v>3.6038021054080636</v>
      </c>
      <c r="AA28" s="1">
        <f t="shared" si="18"/>
        <v>-26.203557172253053</v>
      </c>
      <c r="AB28" s="1">
        <f t="shared" si="19"/>
        <v>-8.1528135769119512</v>
      </c>
      <c r="AC28" s="1">
        <f t="shared" si="20"/>
        <v>-0.66559612588704475</v>
      </c>
      <c r="AD28" s="1">
        <f t="shared" si="21"/>
        <v>196.26774007142214</v>
      </c>
      <c r="AE28" s="1">
        <v>0</v>
      </c>
      <c r="AF28" s="1">
        <v>0</v>
      </c>
      <c r="AG28" s="1">
        <f t="shared" si="22"/>
        <v>1</v>
      </c>
      <c r="AH28" s="1">
        <f t="shared" si="23"/>
        <v>0</v>
      </c>
      <c r="AI28" s="1">
        <f t="shared" si="24"/>
        <v>51973.602935730632</v>
      </c>
      <c r="AJ28" s="1" t="s">
        <v>263</v>
      </c>
      <c r="AK28" s="1">
        <v>715.47692307692296</v>
      </c>
      <c r="AL28" s="1">
        <v>3262.08</v>
      </c>
      <c r="AM28" s="1">
        <f t="shared" si="25"/>
        <v>2546.603076923077</v>
      </c>
      <c r="AN28" s="1">
        <f t="shared" si="26"/>
        <v>0.78066849277855754</v>
      </c>
      <c r="AO28" s="1">
        <v>-0.57774747981622299</v>
      </c>
      <c r="AP28" s="1" t="s">
        <v>327</v>
      </c>
      <c r="AQ28" s="1">
        <v>576.47267999999997</v>
      </c>
      <c r="AR28" s="1">
        <v>630.76</v>
      </c>
      <c r="AS28" s="1">
        <f t="shared" si="27"/>
        <v>8.6066522924725719E-2</v>
      </c>
      <c r="AT28" s="1">
        <v>0.5</v>
      </c>
      <c r="AU28" s="1">
        <f t="shared" si="28"/>
        <v>1180.1775318534096</v>
      </c>
      <c r="AV28" s="1">
        <f t="shared" si="29"/>
        <v>1.4768575909767105</v>
      </c>
      <c r="AW28" s="1">
        <f t="shared" si="30"/>
        <v>50.78688830025385</v>
      </c>
      <c r="AX28" s="1">
        <f t="shared" si="31"/>
        <v>0.31989980341175722</v>
      </c>
      <c r="AY28" s="1">
        <f t="shared" si="32"/>
        <v>1.7409288139609636E-3</v>
      </c>
      <c r="AZ28" s="1">
        <f t="shared" si="33"/>
        <v>4.1716659268184406</v>
      </c>
      <c r="BA28" s="1" t="s">
        <v>328</v>
      </c>
      <c r="BB28" s="1">
        <v>428.98</v>
      </c>
      <c r="BC28" s="1">
        <f t="shared" si="34"/>
        <v>201.77999999999997</v>
      </c>
      <c r="BD28" s="1">
        <f t="shared" si="35"/>
        <v>0.26904212508672826</v>
      </c>
      <c r="BE28" s="1">
        <f t="shared" si="36"/>
        <v>0.92877766404292106</v>
      </c>
      <c r="BF28" s="1">
        <f t="shared" si="37"/>
        <v>-0.64080844804416626</v>
      </c>
      <c r="BG28" s="1">
        <f t="shared" si="38"/>
        <v>1.0332666381520601</v>
      </c>
      <c r="BH28" s="1">
        <f t="shared" si="39"/>
        <v>1399.991</v>
      </c>
      <c r="BI28" s="1">
        <f t="shared" si="40"/>
        <v>1180.1775318534096</v>
      </c>
      <c r="BJ28" s="1">
        <f t="shared" si="41"/>
        <v>0.84298937054124612</v>
      </c>
      <c r="BK28" s="1">
        <f t="shared" si="42"/>
        <v>0.1959787410824923</v>
      </c>
      <c r="BL28" s="1">
        <v>6</v>
      </c>
      <c r="BM28" s="1">
        <v>0.5</v>
      </c>
      <c r="BN28" s="1" t="s">
        <v>266</v>
      </c>
      <c r="BO28" s="1">
        <v>2</v>
      </c>
      <c r="BP28" s="1">
        <v>1607373403.3499999</v>
      </c>
      <c r="BQ28" s="1">
        <v>397.63336666666697</v>
      </c>
      <c r="BR28" s="1">
        <v>399.68906666666697</v>
      </c>
      <c r="BS28" s="1">
        <v>32.689563333333297</v>
      </c>
      <c r="BT28" s="1">
        <v>31.999866666666701</v>
      </c>
      <c r="BU28" s="1">
        <v>395.31186666666702</v>
      </c>
      <c r="BV28" s="1">
        <v>32.326876666666699</v>
      </c>
      <c r="BW28" s="1">
        <v>500.01226666666702</v>
      </c>
      <c r="BX28" s="1">
        <v>102.16606666666701</v>
      </c>
      <c r="BY28" s="1">
        <v>0.100016856666667</v>
      </c>
      <c r="BZ28" s="1">
        <v>38.736886666666699</v>
      </c>
      <c r="CA28" s="1">
        <v>38.787860000000002</v>
      </c>
      <c r="CB28" s="1">
        <v>999.9</v>
      </c>
      <c r="CC28" s="1">
        <v>0</v>
      </c>
      <c r="CD28" s="1">
        <v>0</v>
      </c>
      <c r="CE28" s="1">
        <v>9996.9966666666696</v>
      </c>
      <c r="CF28" s="1">
        <v>0</v>
      </c>
      <c r="CG28" s="1">
        <v>141.84016666666699</v>
      </c>
      <c r="CH28" s="1">
        <v>1399.991</v>
      </c>
      <c r="CI28" s="1">
        <v>0.89999759999999995</v>
      </c>
      <c r="CJ28" s="1">
        <v>0.1000021</v>
      </c>
      <c r="CK28" s="1">
        <v>0</v>
      </c>
      <c r="CL28" s="1">
        <v>576.70230000000004</v>
      </c>
      <c r="CM28" s="1">
        <v>4.9993800000000004</v>
      </c>
      <c r="CN28" s="1">
        <v>8290.5256666666701</v>
      </c>
      <c r="CO28" s="1">
        <v>11164.26</v>
      </c>
      <c r="CP28" s="1">
        <v>47.770666666666699</v>
      </c>
      <c r="CQ28" s="1">
        <v>49.186999999999998</v>
      </c>
      <c r="CR28" s="1">
        <v>48.186999999999998</v>
      </c>
      <c r="CS28" s="1">
        <v>49.491599999999998</v>
      </c>
      <c r="CT28" s="1">
        <v>50.125</v>
      </c>
      <c r="CU28" s="1">
        <v>1255.4880000000001</v>
      </c>
      <c r="CV28" s="1">
        <v>139.50299999999999</v>
      </c>
      <c r="CW28" s="1">
        <v>0</v>
      </c>
      <c r="CX28" s="1">
        <v>187.799999952316</v>
      </c>
      <c r="CY28" s="1">
        <v>0</v>
      </c>
      <c r="CZ28" s="1">
        <v>576.47267999999997</v>
      </c>
      <c r="DA28" s="1">
        <v>-19.647384651579799</v>
      </c>
      <c r="DB28" s="1">
        <v>-268.62692360630302</v>
      </c>
      <c r="DC28" s="1">
        <v>8287.6255999999994</v>
      </c>
      <c r="DD28" s="1">
        <v>15</v>
      </c>
      <c r="DE28" s="1">
        <v>1607373141.5999999</v>
      </c>
      <c r="DF28" s="1" t="s">
        <v>324</v>
      </c>
      <c r="DG28" s="1">
        <v>1607373135.0999999</v>
      </c>
      <c r="DH28" s="1">
        <v>1607373141.5999999</v>
      </c>
      <c r="DI28" s="1">
        <v>9</v>
      </c>
      <c r="DJ28" s="1">
        <v>5.1999999999999998E-2</v>
      </c>
      <c r="DK28" s="1">
        <v>3.5999999999999997E-2</v>
      </c>
      <c r="DL28" s="1">
        <v>2.3220000000000001</v>
      </c>
      <c r="DM28" s="1">
        <v>0.36299999999999999</v>
      </c>
      <c r="DN28" s="1">
        <v>399</v>
      </c>
      <c r="DO28" s="1">
        <v>32</v>
      </c>
      <c r="DP28" s="1">
        <v>0.41</v>
      </c>
      <c r="DQ28" s="1">
        <v>0.28999999999999998</v>
      </c>
      <c r="DR28" s="1">
        <v>1.4861510060716601</v>
      </c>
      <c r="DS28" s="1">
        <v>-0.75284860767189998</v>
      </c>
      <c r="DT28" s="1">
        <v>5.8523848846502302E-2</v>
      </c>
      <c r="DU28" s="1">
        <v>0</v>
      </c>
      <c r="DV28" s="1">
        <v>-2.0602573333333298</v>
      </c>
      <c r="DW28" s="1">
        <v>0.86568293659621798</v>
      </c>
      <c r="DX28" s="1">
        <v>6.7488934793457495E-2</v>
      </c>
      <c r="DY28" s="1">
        <v>0</v>
      </c>
      <c r="DZ28" s="1">
        <v>0.68827816666666697</v>
      </c>
      <c r="EA28" s="1">
        <v>0.16663488320355899</v>
      </c>
      <c r="EB28" s="1">
        <v>1.2285162552399901E-2</v>
      </c>
      <c r="EC28" s="1">
        <v>1</v>
      </c>
      <c r="ED28" s="1">
        <v>1</v>
      </c>
      <c r="EE28" s="1">
        <v>3</v>
      </c>
      <c r="EF28" s="1" t="s">
        <v>273</v>
      </c>
      <c r="EG28" s="1">
        <v>100</v>
      </c>
      <c r="EH28" s="1">
        <v>100</v>
      </c>
      <c r="EI28" s="1">
        <v>2.3220000000000001</v>
      </c>
      <c r="EJ28" s="1">
        <v>0.36270000000000002</v>
      </c>
      <c r="EK28" s="1">
        <v>2.3214999999999999</v>
      </c>
      <c r="EL28" s="1">
        <v>0</v>
      </c>
      <c r="EM28" s="1">
        <v>0</v>
      </c>
      <c r="EN28" s="1">
        <v>0</v>
      </c>
      <c r="EO28" s="1">
        <v>0.362685714285711</v>
      </c>
      <c r="EP28" s="1">
        <v>0</v>
      </c>
      <c r="EQ28" s="1">
        <v>0</v>
      </c>
      <c r="ER28" s="1">
        <v>0</v>
      </c>
      <c r="ES28" s="1">
        <v>-1</v>
      </c>
      <c r="ET28" s="1">
        <v>-1</v>
      </c>
      <c r="EU28" s="1">
        <v>-1</v>
      </c>
      <c r="EV28" s="1">
        <v>-1</v>
      </c>
      <c r="EW28" s="1">
        <v>4.5999999999999996</v>
      </c>
      <c r="EX28" s="1">
        <v>4.5</v>
      </c>
      <c r="EY28" s="1">
        <v>2</v>
      </c>
      <c r="EZ28" s="1">
        <v>494.94</v>
      </c>
      <c r="FA28" s="1">
        <v>543.16200000000003</v>
      </c>
      <c r="FB28" s="1">
        <v>37.661200000000001</v>
      </c>
      <c r="FC28" s="1">
        <v>34.581200000000003</v>
      </c>
      <c r="FD28" s="1">
        <v>30</v>
      </c>
      <c r="FE28" s="1">
        <v>34.134</v>
      </c>
      <c r="FF28" s="1">
        <v>34.1494</v>
      </c>
      <c r="FG28" s="1">
        <v>16.607099999999999</v>
      </c>
      <c r="FH28" s="1">
        <v>0</v>
      </c>
      <c r="FI28" s="1">
        <v>100</v>
      </c>
      <c r="FJ28" s="1">
        <v>-999.9</v>
      </c>
      <c r="FK28" s="1">
        <v>400</v>
      </c>
      <c r="FL28" s="1">
        <v>32.360900000000001</v>
      </c>
      <c r="FM28" s="1">
        <v>101.169</v>
      </c>
      <c r="FN28" s="1">
        <v>100.34699999999999</v>
      </c>
    </row>
    <row r="29" spans="1:170" ht="15.75" customHeight="1" x14ac:dyDescent="0.25">
      <c r="A29" s="1">
        <v>13</v>
      </c>
      <c r="B29" s="1">
        <v>1607373698.0999999</v>
      </c>
      <c r="C29" s="1">
        <v>89547.599999904603</v>
      </c>
      <c r="D29" s="1" t="s">
        <v>329</v>
      </c>
      <c r="E29" s="1" t="s">
        <v>330</v>
      </c>
      <c r="F29" s="1" t="s">
        <v>331</v>
      </c>
      <c r="G29" s="1" t="s">
        <v>262</v>
      </c>
      <c r="H29" s="1">
        <v>1607373690.0999999</v>
      </c>
      <c r="I29" s="1">
        <f t="shared" si="0"/>
        <v>8.6952785627537089E-3</v>
      </c>
      <c r="J29" s="1">
        <f t="shared" si="1"/>
        <v>21.222675826924835</v>
      </c>
      <c r="K29" s="1">
        <f t="shared" si="2"/>
        <v>370.62238709677399</v>
      </c>
      <c r="L29" s="1">
        <f t="shared" si="3"/>
        <v>261.05361310973586</v>
      </c>
      <c r="M29" s="1">
        <f t="shared" si="4"/>
        <v>26.693852270577487</v>
      </c>
      <c r="N29" s="1">
        <f t="shared" si="5"/>
        <v>37.897729632921532</v>
      </c>
      <c r="O29" s="1">
        <f t="shared" si="6"/>
        <v>0.37070006259229132</v>
      </c>
      <c r="P29" s="1">
        <f t="shared" si="7"/>
        <v>2.9698520647916751</v>
      </c>
      <c r="Q29" s="1">
        <f t="shared" si="8"/>
        <v>0.34677905256018071</v>
      </c>
      <c r="R29" s="1">
        <f t="shared" si="9"/>
        <v>0.21875735527862322</v>
      </c>
      <c r="S29" s="1">
        <f t="shared" si="10"/>
        <v>231.29124532535226</v>
      </c>
      <c r="T29" s="1">
        <f t="shared" si="11"/>
        <v>37.849186533532482</v>
      </c>
      <c r="U29" s="1">
        <f t="shared" si="12"/>
        <v>37.878732258064503</v>
      </c>
      <c r="V29" s="1">
        <f t="shared" si="13"/>
        <v>6.6136529570945477</v>
      </c>
      <c r="W29" s="1">
        <f t="shared" si="14"/>
        <v>60.439152173506791</v>
      </c>
      <c r="X29" s="1">
        <f t="shared" si="15"/>
        <v>4.1850732111406108</v>
      </c>
      <c r="Y29" s="1">
        <f t="shared" si="16"/>
        <v>6.9244406326651236</v>
      </c>
      <c r="Z29" s="1">
        <f t="shared" si="17"/>
        <v>2.4285797459539369</v>
      </c>
      <c r="AA29" s="1">
        <f t="shared" si="18"/>
        <v>-383.46178461743858</v>
      </c>
      <c r="AB29" s="1">
        <f t="shared" si="19"/>
        <v>135.96907522396293</v>
      </c>
      <c r="AC29" s="1">
        <f t="shared" si="20"/>
        <v>11.039990301512571</v>
      </c>
      <c r="AD29" s="1">
        <f t="shared" si="21"/>
        <v>-5.1614737666108113</v>
      </c>
      <c r="AE29" s="1">
        <v>0</v>
      </c>
      <c r="AF29" s="1">
        <v>0</v>
      </c>
      <c r="AG29" s="1">
        <f t="shared" si="22"/>
        <v>1</v>
      </c>
      <c r="AH29" s="1">
        <f t="shared" si="23"/>
        <v>0</v>
      </c>
      <c r="AI29" s="1">
        <f t="shared" si="24"/>
        <v>52062.839041580744</v>
      </c>
      <c r="AJ29" s="1" t="s">
        <v>263</v>
      </c>
      <c r="AK29" s="1">
        <v>715.47692307692296</v>
      </c>
      <c r="AL29" s="1">
        <v>3262.08</v>
      </c>
      <c r="AM29" s="1">
        <f t="shared" si="25"/>
        <v>2546.603076923077</v>
      </c>
      <c r="AN29" s="1">
        <f t="shared" si="26"/>
        <v>0.78066849277855754</v>
      </c>
      <c r="AO29" s="1">
        <v>-0.57774747981622299</v>
      </c>
      <c r="AP29" s="1" t="s">
        <v>332</v>
      </c>
      <c r="AQ29" s="1">
        <v>1054.8</v>
      </c>
      <c r="AR29" s="1">
        <v>1670.18</v>
      </c>
      <c r="AS29" s="1">
        <f t="shared" si="27"/>
        <v>0.36845130464979825</v>
      </c>
      <c r="AT29" s="1">
        <v>0.5</v>
      </c>
      <c r="AU29" s="1">
        <f t="shared" si="28"/>
        <v>1180.1824663696862</v>
      </c>
      <c r="AV29" s="1">
        <f t="shared" si="29"/>
        <v>21.222675826924835</v>
      </c>
      <c r="AW29" s="1">
        <f t="shared" si="30"/>
        <v>217.41988472936376</v>
      </c>
      <c r="AX29" s="1">
        <f t="shared" si="31"/>
        <v>0.54747991234477722</v>
      </c>
      <c r="AY29" s="1">
        <f t="shared" si="32"/>
        <v>1.8472078621707119E-2</v>
      </c>
      <c r="AZ29" s="1">
        <f t="shared" si="33"/>
        <v>0.95313080027302433</v>
      </c>
      <c r="BA29" s="1" t="s">
        <v>333</v>
      </c>
      <c r="BB29" s="1">
        <v>755.79</v>
      </c>
      <c r="BC29" s="1">
        <f t="shared" si="34"/>
        <v>914.3900000000001</v>
      </c>
      <c r="BD29" s="1">
        <f t="shared" si="35"/>
        <v>0.67299511149509517</v>
      </c>
      <c r="BE29" s="1">
        <f t="shared" si="36"/>
        <v>0.63516193257763465</v>
      </c>
      <c r="BF29" s="1">
        <f t="shared" si="37"/>
        <v>0.64457737161936779</v>
      </c>
      <c r="BG29" s="1">
        <f t="shared" si="38"/>
        <v>0.62510723183583317</v>
      </c>
      <c r="BH29" s="1">
        <f t="shared" si="39"/>
        <v>1399.9964516129</v>
      </c>
      <c r="BI29" s="1">
        <f t="shared" si="40"/>
        <v>1180.1824663696862</v>
      </c>
      <c r="BJ29" s="1">
        <f t="shared" si="41"/>
        <v>0.84298961258796634</v>
      </c>
      <c r="BK29" s="1">
        <f t="shared" si="42"/>
        <v>0.19597922517593264</v>
      </c>
      <c r="BL29" s="1">
        <v>6</v>
      </c>
      <c r="BM29" s="1">
        <v>0.5</v>
      </c>
      <c r="BN29" s="1" t="s">
        <v>266</v>
      </c>
      <c r="BO29" s="1">
        <v>2</v>
      </c>
      <c r="BP29" s="1">
        <v>1607373690.0999999</v>
      </c>
      <c r="BQ29" s="1">
        <v>370.62238709677399</v>
      </c>
      <c r="BR29" s="1">
        <v>399.956419354839</v>
      </c>
      <c r="BS29" s="1">
        <v>40.928093548387103</v>
      </c>
      <c r="BT29" s="1">
        <v>30.920945161290302</v>
      </c>
      <c r="BU29" s="1">
        <v>368.29941935483902</v>
      </c>
      <c r="BV29" s="1">
        <v>40.567819354838697</v>
      </c>
      <c r="BW29" s="1">
        <v>500.00641935483901</v>
      </c>
      <c r="BX29" s="1">
        <v>102.154387096774</v>
      </c>
      <c r="BY29" s="1">
        <v>9.9904474193548407E-2</v>
      </c>
      <c r="BZ29" s="1">
        <v>38.727951612903198</v>
      </c>
      <c r="CA29" s="1">
        <v>37.878732258064503</v>
      </c>
      <c r="CB29" s="1">
        <v>999.9</v>
      </c>
      <c r="CC29" s="1">
        <v>0</v>
      </c>
      <c r="CD29" s="1">
        <v>0</v>
      </c>
      <c r="CE29" s="1">
        <v>10015.7906451613</v>
      </c>
      <c r="CF29" s="1">
        <v>0</v>
      </c>
      <c r="CG29" s="1">
        <v>169.687193548387</v>
      </c>
      <c r="CH29" s="1">
        <v>1399.9964516129</v>
      </c>
      <c r="CI29" s="1">
        <v>0.89998993548387096</v>
      </c>
      <c r="CJ29" s="1">
        <v>0.10001005483871001</v>
      </c>
      <c r="CK29" s="1">
        <v>0</v>
      </c>
      <c r="CL29" s="1">
        <v>1056.01677419355</v>
      </c>
      <c r="CM29" s="1">
        <v>4.9993800000000004</v>
      </c>
      <c r="CN29" s="1">
        <v>14973.5741935484</v>
      </c>
      <c r="CO29" s="1">
        <v>11164.2580645161</v>
      </c>
      <c r="CP29" s="1">
        <v>47.816064516129003</v>
      </c>
      <c r="CQ29" s="1">
        <v>49.433</v>
      </c>
      <c r="CR29" s="1">
        <v>48.375</v>
      </c>
      <c r="CS29" s="1">
        <v>49.620935483871001</v>
      </c>
      <c r="CT29" s="1">
        <v>50.191064516129003</v>
      </c>
      <c r="CU29" s="1">
        <v>1255.4816129032299</v>
      </c>
      <c r="CV29" s="1">
        <v>139.51483870967701</v>
      </c>
      <c r="CW29" s="1">
        <v>0</v>
      </c>
      <c r="CX29" s="1">
        <v>285.90000009536698</v>
      </c>
      <c r="CY29" s="1">
        <v>0</v>
      </c>
      <c r="CZ29" s="1">
        <v>1054.8</v>
      </c>
      <c r="DA29" s="1">
        <v>-132.59538440522601</v>
      </c>
      <c r="DB29" s="1">
        <v>-1819.1923046565</v>
      </c>
      <c r="DC29" s="1">
        <v>14957.84</v>
      </c>
      <c r="DD29" s="1">
        <v>15</v>
      </c>
      <c r="DE29" s="1">
        <v>1607373493.5999999</v>
      </c>
      <c r="DF29" s="1" t="s">
        <v>334</v>
      </c>
      <c r="DG29" s="1">
        <v>1607373479.0999999</v>
      </c>
      <c r="DH29" s="1">
        <v>1607373493.5999999</v>
      </c>
      <c r="DI29" s="1">
        <v>10</v>
      </c>
      <c r="DJ29" s="1">
        <v>1E-3</v>
      </c>
      <c r="DK29" s="1">
        <v>-2E-3</v>
      </c>
      <c r="DL29" s="1">
        <v>2.323</v>
      </c>
      <c r="DM29" s="1">
        <v>0.36</v>
      </c>
      <c r="DN29" s="1">
        <v>399</v>
      </c>
      <c r="DO29" s="1">
        <v>32</v>
      </c>
      <c r="DP29" s="1">
        <v>0.16</v>
      </c>
      <c r="DQ29" s="1">
        <v>0.01</v>
      </c>
      <c r="DR29" s="1">
        <v>21.2808225675073</v>
      </c>
      <c r="DS29" s="1">
        <v>-4.4571637322589002</v>
      </c>
      <c r="DT29" s="1">
        <v>0.36959916922581498</v>
      </c>
      <c r="DU29" s="1">
        <v>0</v>
      </c>
      <c r="DV29" s="1">
        <v>-29.3399033333333</v>
      </c>
      <c r="DW29" s="1">
        <v>4.5919955506117596</v>
      </c>
      <c r="DX29" s="1">
        <v>0.38882846387863901</v>
      </c>
      <c r="DY29" s="1">
        <v>0</v>
      </c>
      <c r="DZ29" s="1">
        <v>10.004787666666701</v>
      </c>
      <c r="EA29" s="1">
        <v>0.59126149054505694</v>
      </c>
      <c r="EB29" s="1">
        <v>4.2943358251176601E-2</v>
      </c>
      <c r="EC29" s="1">
        <v>0</v>
      </c>
      <c r="ED29" s="1">
        <v>0</v>
      </c>
      <c r="EE29" s="1">
        <v>3</v>
      </c>
      <c r="EF29" s="1" t="s">
        <v>281</v>
      </c>
      <c r="EG29" s="1">
        <v>100</v>
      </c>
      <c r="EH29" s="1">
        <v>100</v>
      </c>
      <c r="EI29" s="1">
        <v>2.323</v>
      </c>
      <c r="EJ29" s="1">
        <v>0.36030000000000001</v>
      </c>
      <c r="EK29" s="1">
        <v>2.3229523809522998</v>
      </c>
      <c r="EL29" s="1">
        <v>0</v>
      </c>
      <c r="EM29" s="1">
        <v>0</v>
      </c>
      <c r="EN29" s="1">
        <v>0</v>
      </c>
      <c r="EO29" s="1">
        <v>0.36027999999999899</v>
      </c>
      <c r="EP29" s="1">
        <v>0</v>
      </c>
      <c r="EQ29" s="1">
        <v>0</v>
      </c>
      <c r="ER29" s="1">
        <v>0</v>
      </c>
      <c r="ES29" s="1">
        <v>-1</v>
      </c>
      <c r="ET29" s="1">
        <v>-1</v>
      </c>
      <c r="EU29" s="1">
        <v>-1</v>
      </c>
      <c r="EV29" s="1">
        <v>-1</v>
      </c>
      <c r="EW29" s="1">
        <v>3.6</v>
      </c>
      <c r="EX29" s="1">
        <v>3.4</v>
      </c>
      <c r="EY29" s="1">
        <v>2</v>
      </c>
      <c r="EZ29" s="1">
        <v>498.48399999999998</v>
      </c>
      <c r="FA29" s="1">
        <v>541.09299999999996</v>
      </c>
      <c r="FB29" s="1">
        <v>37.827199999999998</v>
      </c>
      <c r="FC29" s="1">
        <v>34.678800000000003</v>
      </c>
      <c r="FD29" s="1">
        <v>29.999700000000001</v>
      </c>
      <c r="FE29" s="1">
        <v>34.219000000000001</v>
      </c>
      <c r="FF29" s="1">
        <v>34.214500000000001</v>
      </c>
      <c r="FG29" s="1">
        <v>16.521699999999999</v>
      </c>
      <c r="FH29" s="1">
        <v>0</v>
      </c>
      <c r="FI29" s="1">
        <v>100</v>
      </c>
      <c r="FJ29" s="1">
        <v>-999.9</v>
      </c>
      <c r="FK29" s="1">
        <v>400</v>
      </c>
      <c r="FL29" s="1">
        <v>32.676600000000001</v>
      </c>
      <c r="FM29" s="1">
        <v>101.13</v>
      </c>
      <c r="FN29" s="1">
        <v>100.342</v>
      </c>
    </row>
    <row r="30" spans="1:170" ht="15.75" customHeight="1" x14ac:dyDescent="0.25">
      <c r="A30" s="1">
        <v>14</v>
      </c>
      <c r="B30" s="1">
        <v>1607373812.0999999</v>
      </c>
      <c r="C30" s="1">
        <v>89661.599999904603</v>
      </c>
      <c r="D30" s="1" t="s">
        <v>335</v>
      </c>
      <c r="E30" s="1" t="s">
        <v>336</v>
      </c>
      <c r="F30" s="1" t="s">
        <v>331</v>
      </c>
      <c r="G30" s="1" t="s">
        <v>262</v>
      </c>
      <c r="H30" s="1">
        <v>1607373804.0999999</v>
      </c>
      <c r="I30" s="1">
        <f t="shared" si="0"/>
        <v>6.9429749077919121E-3</v>
      </c>
      <c r="J30" s="1">
        <f t="shared" si="1"/>
        <v>18.710170812077738</v>
      </c>
      <c r="K30" s="1">
        <f t="shared" si="2"/>
        <v>374.25322580645201</v>
      </c>
      <c r="L30" s="1">
        <f t="shared" si="3"/>
        <v>236.7104088016676</v>
      </c>
      <c r="M30" s="1">
        <f t="shared" si="4"/>
        <v>24.204324519335248</v>
      </c>
      <c r="N30" s="1">
        <f t="shared" si="5"/>
        <v>38.268475711253139</v>
      </c>
      <c r="O30" s="1">
        <f t="shared" si="6"/>
        <v>0.25208873633770401</v>
      </c>
      <c r="P30" s="1">
        <f t="shared" si="7"/>
        <v>2.9662764233910375</v>
      </c>
      <c r="Q30" s="1">
        <f t="shared" si="8"/>
        <v>0.24076277437355559</v>
      </c>
      <c r="R30" s="1">
        <f t="shared" si="9"/>
        <v>0.15145191772305994</v>
      </c>
      <c r="S30" s="1">
        <f t="shared" si="10"/>
        <v>231.28729232107625</v>
      </c>
      <c r="T30" s="1">
        <f t="shared" si="11"/>
        <v>38.357063470760636</v>
      </c>
      <c r="U30" s="1">
        <f t="shared" si="12"/>
        <v>38.153606451612902</v>
      </c>
      <c r="V30" s="1">
        <f t="shared" si="13"/>
        <v>6.712895766606418</v>
      </c>
      <c r="W30" s="1">
        <f t="shared" si="14"/>
        <v>56.385390896785545</v>
      </c>
      <c r="X30" s="1">
        <f t="shared" si="15"/>
        <v>3.9174630969157622</v>
      </c>
      <c r="Y30" s="1">
        <f t="shared" si="16"/>
        <v>6.9476561829406265</v>
      </c>
      <c r="Z30" s="1">
        <f t="shared" si="17"/>
        <v>2.7954326696906557</v>
      </c>
      <c r="AA30" s="1">
        <f t="shared" si="18"/>
        <v>-306.18519343362334</v>
      </c>
      <c r="AB30" s="1">
        <f t="shared" si="19"/>
        <v>101.77897018235147</v>
      </c>
      <c r="AC30" s="1">
        <f t="shared" si="20"/>
        <v>8.2873258066005828</v>
      </c>
      <c r="AD30" s="1">
        <f t="shared" si="21"/>
        <v>35.168394876404975</v>
      </c>
      <c r="AE30" s="1">
        <v>0</v>
      </c>
      <c r="AF30" s="1">
        <v>0</v>
      </c>
      <c r="AG30" s="1">
        <f t="shared" si="22"/>
        <v>1</v>
      </c>
      <c r="AH30" s="1">
        <f t="shared" si="23"/>
        <v>0</v>
      </c>
      <c r="AI30" s="1">
        <f t="shared" si="24"/>
        <v>51951.467692273989</v>
      </c>
      <c r="AJ30" s="1" t="s">
        <v>263</v>
      </c>
      <c r="AK30" s="1">
        <v>715.47692307692296</v>
      </c>
      <c r="AL30" s="1">
        <v>3262.08</v>
      </c>
      <c r="AM30" s="1">
        <f t="shared" si="25"/>
        <v>2546.603076923077</v>
      </c>
      <c r="AN30" s="1">
        <f t="shared" si="26"/>
        <v>0.78066849277855754</v>
      </c>
      <c r="AO30" s="1">
        <v>-0.57774747981622299</v>
      </c>
      <c r="AP30" s="1" t="s">
        <v>337</v>
      </c>
      <c r="AQ30" s="1">
        <v>1229.4464</v>
      </c>
      <c r="AR30" s="1">
        <v>1763.28</v>
      </c>
      <c r="AS30" s="1">
        <f t="shared" si="27"/>
        <v>0.30275032893244402</v>
      </c>
      <c r="AT30" s="1">
        <v>0.5</v>
      </c>
      <c r="AU30" s="1">
        <f t="shared" si="28"/>
        <v>1180.1642873543467</v>
      </c>
      <c r="AV30" s="1">
        <f t="shared" si="29"/>
        <v>18.710170812077738</v>
      </c>
      <c r="AW30" s="1">
        <f t="shared" si="30"/>
        <v>178.64756309542594</v>
      </c>
      <c r="AX30" s="1">
        <f t="shared" si="31"/>
        <v>0.4928712399618892</v>
      </c>
      <c r="AY30" s="1">
        <f t="shared" si="32"/>
        <v>1.6343418029648213E-2</v>
      </c>
      <c r="AZ30" s="1">
        <f t="shared" si="33"/>
        <v>0.850006805498843</v>
      </c>
      <c r="BA30" s="1" t="s">
        <v>338</v>
      </c>
      <c r="BB30" s="1">
        <v>894.21</v>
      </c>
      <c r="BC30" s="1">
        <f t="shared" si="34"/>
        <v>869.06999999999994</v>
      </c>
      <c r="BD30" s="1">
        <f t="shared" si="35"/>
        <v>0.61425846019307995</v>
      </c>
      <c r="BE30" s="1">
        <f t="shared" si="36"/>
        <v>0.63297393860304829</v>
      </c>
      <c r="BF30" s="1">
        <f t="shared" si="37"/>
        <v>0.509478939084267</v>
      </c>
      <c r="BG30" s="1">
        <f t="shared" si="38"/>
        <v>0.58854872735444863</v>
      </c>
      <c r="BH30" s="1">
        <f t="shared" si="39"/>
        <v>1399.9751612903201</v>
      </c>
      <c r="BI30" s="1">
        <f t="shared" si="40"/>
        <v>1180.1642873543467</v>
      </c>
      <c r="BJ30" s="1">
        <f t="shared" si="41"/>
        <v>0.84298944723177838</v>
      </c>
      <c r="BK30" s="1">
        <f t="shared" si="42"/>
        <v>0.19597889446355682</v>
      </c>
      <c r="BL30" s="1">
        <v>6</v>
      </c>
      <c r="BM30" s="1">
        <v>0.5</v>
      </c>
      <c r="BN30" s="1" t="s">
        <v>266</v>
      </c>
      <c r="BO30" s="1">
        <v>2</v>
      </c>
      <c r="BP30" s="1">
        <v>1607373804.0999999</v>
      </c>
      <c r="BQ30" s="1">
        <v>374.25322580645201</v>
      </c>
      <c r="BR30" s="1">
        <v>399.82299999999998</v>
      </c>
      <c r="BS30" s="1">
        <v>38.311512903225797</v>
      </c>
      <c r="BT30" s="1">
        <v>30.299309677419402</v>
      </c>
      <c r="BU30" s="1">
        <v>371.93025806451601</v>
      </c>
      <c r="BV30" s="1">
        <v>37.951232258064501</v>
      </c>
      <c r="BW30" s="1">
        <v>500.01070967741902</v>
      </c>
      <c r="BX30" s="1">
        <v>102.152838709677</v>
      </c>
      <c r="BY30" s="1">
        <v>0.100056048387097</v>
      </c>
      <c r="BZ30" s="1">
        <v>38.790051612903198</v>
      </c>
      <c r="CA30" s="1">
        <v>38.153606451612902</v>
      </c>
      <c r="CB30" s="1">
        <v>999.9</v>
      </c>
      <c r="CC30" s="1">
        <v>0</v>
      </c>
      <c r="CD30" s="1">
        <v>0</v>
      </c>
      <c r="CE30" s="1">
        <v>9995.6838709677395</v>
      </c>
      <c r="CF30" s="1">
        <v>0</v>
      </c>
      <c r="CG30" s="1">
        <v>575.14461290322595</v>
      </c>
      <c r="CH30" s="1">
        <v>1399.9751612903201</v>
      </c>
      <c r="CI30" s="1">
        <v>0.89999509677419398</v>
      </c>
      <c r="CJ30" s="1">
        <v>0.100004967741935</v>
      </c>
      <c r="CK30" s="1">
        <v>0</v>
      </c>
      <c r="CL30" s="1">
        <v>1234.9996774193601</v>
      </c>
      <c r="CM30" s="1">
        <v>4.9993800000000004</v>
      </c>
      <c r="CN30" s="1">
        <v>17348.4064516129</v>
      </c>
      <c r="CO30" s="1">
        <v>11164.1161290323</v>
      </c>
      <c r="CP30" s="1">
        <v>47.936999999999998</v>
      </c>
      <c r="CQ30" s="1">
        <v>49.495935483871001</v>
      </c>
      <c r="CR30" s="1">
        <v>48.436999999999998</v>
      </c>
      <c r="CS30" s="1">
        <v>49.695129032258002</v>
      </c>
      <c r="CT30" s="1">
        <v>50.311999999999998</v>
      </c>
      <c r="CU30" s="1">
        <v>1255.4716129032299</v>
      </c>
      <c r="CV30" s="1">
        <v>139.505161290323</v>
      </c>
      <c r="CW30" s="1">
        <v>0</v>
      </c>
      <c r="CX30" s="1">
        <v>113</v>
      </c>
      <c r="CY30" s="1">
        <v>0</v>
      </c>
      <c r="CZ30" s="1">
        <v>1229.4464</v>
      </c>
      <c r="DA30" s="1">
        <v>-482.11615458933397</v>
      </c>
      <c r="DB30" s="1">
        <v>-6603.8077023873202</v>
      </c>
      <c r="DC30" s="1">
        <v>17272.052</v>
      </c>
      <c r="DD30" s="1">
        <v>15</v>
      </c>
      <c r="DE30" s="1">
        <v>1607373493.5999999</v>
      </c>
      <c r="DF30" s="1" t="s">
        <v>334</v>
      </c>
      <c r="DG30" s="1">
        <v>1607373479.0999999</v>
      </c>
      <c r="DH30" s="1">
        <v>1607373493.5999999</v>
      </c>
      <c r="DI30" s="1">
        <v>10</v>
      </c>
      <c r="DJ30" s="1">
        <v>1E-3</v>
      </c>
      <c r="DK30" s="1">
        <v>-2E-3</v>
      </c>
      <c r="DL30" s="1">
        <v>2.323</v>
      </c>
      <c r="DM30" s="1">
        <v>0.36</v>
      </c>
      <c r="DN30" s="1">
        <v>399</v>
      </c>
      <c r="DO30" s="1">
        <v>32</v>
      </c>
      <c r="DP30" s="1">
        <v>0.16</v>
      </c>
      <c r="DQ30" s="1">
        <v>0.01</v>
      </c>
      <c r="DR30" s="1">
        <v>18.690531741069702</v>
      </c>
      <c r="DS30" s="1">
        <v>1.5832805844114499</v>
      </c>
      <c r="DT30" s="1">
        <v>0.12684947046219699</v>
      </c>
      <c r="DU30" s="1">
        <v>0</v>
      </c>
      <c r="DV30" s="1">
        <v>-25.558070000000001</v>
      </c>
      <c r="DW30" s="1">
        <v>-2.9530117908787701</v>
      </c>
      <c r="DX30" s="1">
        <v>0.215106691589701</v>
      </c>
      <c r="DY30" s="1">
        <v>0</v>
      </c>
      <c r="DZ30" s="1">
        <v>8.0055243333333301</v>
      </c>
      <c r="EA30" s="1">
        <v>1.97805944382645</v>
      </c>
      <c r="EB30" s="1">
        <v>0.14437492831013099</v>
      </c>
      <c r="EC30" s="1">
        <v>0</v>
      </c>
      <c r="ED30" s="1">
        <v>0</v>
      </c>
      <c r="EE30" s="1">
        <v>3</v>
      </c>
      <c r="EF30" s="1" t="s">
        <v>281</v>
      </c>
      <c r="EG30" s="1">
        <v>100</v>
      </c>
      <c r="EH30" s="1">
        <v>100</v>
      </c>
      <c r="EI30" s="1">
        <v>2.323</v>
      </c>
      <c r="EJ30" s="1">
        <v>0.36030000000000001</v>
      </c>
      <c r="EK30" s="1">
        <v>2.3229523809522998</v>
      </c>
      <c r="EL30" s="1">
        <v>0</v>
      </c>
      <c r="EM30" s="1">
        <v>0</v>
      </c>
      <c r="EN30" s="1">
        <v>0</v>
      </c>
      <c r="EO30" s="1">
        <v>0.36027999999999899</v>
      </c>
      <c r="EP30" s="1">
        <v>0</v>
      </c>
      <c r="EQ30" s="1">
        <v>0</v>
      </c>
      <c r="ER30" s="1">
        <v>0</v>
      </c>
      <c r="ES30" s="1">
        <v>-1</v>
      </c>
      <c r="ET30" s="1">
        <v>-1</v>
      </c>
      <c r="EU30" s="1">
        <v>-1</v>
      </c>
      <c r="EV30" s="1">
        <v>-1</v>
      </c>
      <c r="EW30" s="1">
        <v>5.5</v>
      </c>
      <c r="EX30" s="1">
        <v>5.3</v>
      </c>
      <c r="EY30" s="1">
        <v>2</v>
      </c>
      <c r="EZ30" s="1">
        <v>486.95299999999997</v>
      </c>
      <c r="FA30" s="1">
        <v>540.12099999999998</v>
      </c>
      <c r="FB30" s="1">
        <v>37.874699999999997</v>
      </c>
      <c r="FC30" s="1">
        <v>34.650500000000001</v>
      </c>
      <c r="FD30" s="1">
        <v>30.0002</v>
      </c>
      <c r="FE30" s="1">
        <v>34.192700000000002</v>
      </c>
      <c r="FF30" s="1">
        <v>34.195900000000002</v>
      </c>
      <c r="FG30" s="1">
        <v>16.741299999999999</v>
      </c>
      <c r="FH30" s="1">
        <v>0</v>
      </c>
      <c r="FI30" s="1">
        <v>100</v>
      </c>
      <c r="FJ30" s="1">
        <v>-999.9</v>
      </c>
      <c r="FK30" s="1">
        <v>400</v>
      </c>
      <c r="FL30" s="1">
        <v>40.472299999999997</v>
      </c>
      <c r="FM30" s="1">
        <v>101.142</v>
      </c>
      <c r="FN30" s="1">
        <v>100.34699999999999</v>
      </c>
    </row>
    <row r="31" spans="1:170" ht="15.75" customHeight="1" x14ac:dyDescent="0.25">
      <c r="A31" s="1">
        <v>15</v>
      </c>
      <c r="B31" s="1">
        <v>1607374002.5</v>
      </c>
      <c r="C31" s="1">
        <v>89852</v>
      </c>
      <c r="D31" s="1" t="s">
        <v>339</v>
      </c>
      <c r="E31" s="1" t="s">
        <v>340</v>
      </c>
      <c r="F31" s="1" t="s">
        <v>310</v>
      </c>
      <c r="G31" s="1" t="s">
        <v>341</v>
      </c>
      <c r="H31" s="1">
        <v>1607373994.5</v>
      </c>
      <c r="I31" s="1">
        <f t="shared" si="0"/>
        <v>1.1115720299030363E-3</v>
      </c>
      <c r="J31" s="1">
        <f t="shared" si="1"/>
        <v>3.3631647613031657</v>
      </c>
      <c r="K31" s="1">
        <f t="shared" si="2"/>
        <v>395.33477419354801</v>
      </c>
      <c r="L31" s="1">
        <f t="shared" si="3"/>
        <v>178.13230515718553</v>
      </c>
      <c r="M31" s="1">
        <f t="shared" si="4"/>
        <v>18.213544235236935</v>
      </c>
      <c r="N31" s="1">
        <f t="shared" si="5"/>
        <v>40.421906577517497</v>
      </c>
      <c r="O31" s="1">
        <f t="shared" si="6"/>
        <v>2.7240667925994864E-2</v>
      </c>
      <c r="P31" s="1">
        <f t="shared" si="7"/>
        <v>2.9673545267135992</v>
      </c>
      <c r="Q31" s="1">
        <f t="shared" si="8"/>
        <v>2.7102499552383679E-2</v>
      </c>
      <c r="R31" s="1">
        <f t="shared" si="9"/>
        <v>1.6951417543163379E-2</v>
      </c>
      <c r="S31" s="1">
        <f t="shared" si="10"/>
        <v>231.29158281229488</v>
      </c>
      <c r="T31" s="1">
        <f t="shared" si="11"/>
        <v>40.174165808637206</v>
      </c>
      <c r="U31" s="1">
        <f t="shared" si="12"/>
        <v>39.283661290322598</v>
      </c>
      <c r="V31" s="1">
        <f t="shared" si="13"/>
        <v>7.1346012883859551</v>
      </c>
      <c r="W31" s="1">
        <f t="shared" si="14"/>
        <v>44.566926443625455</v>
      </c>
      <c r="X31" s="1">
        <f t="shared" si="15"/>
        <v>3.1520142670069751</v>
      </c>
      <c r="Y31" s="1">
        <f t="shared" si="16"/>
        <v>7.0725412733904545</v>
      </c>
      <c r="Z31" s="1">
        <f t="shared" si="17"/>
        <v>3.98258702137898</v>
      </c>
      <c r="AA31" s="1">
        <f t="shared" si="18"/>
        <v>-49.020326518723905</v>
      </c>
      <c r="AB31" s="1">
        <f t="shared" si="19"/>
        <v>-26.013132507239973</v>
      </c>
      <c r="AC31" s="1">
        <f t="shared" si="20"/>
        <v>-2.1322738966244308</v>
      </c>
      <c r="AD31" s="1">
        <f t="shared" si="21"/>
        <v>154.12584988970656</v>
      </c>
      <c r="AE31" s="1">
        <v>0</v>
      </c>
      <c r="AF31" s="1">
        <v>0</v>
      </c>
      <c r="AG31" s="1">
        <f t="shared" si="22"/>
        <v>1</v>
      </c>
      <c r="AH31" s="1">
        <f t="shared" si="23"/>
        <v>0</v>
      </c>
      <c r="AI31" s="1">
        <f t="shared" si="24"/>
        <v>51926.659650897687</v>
      </c>
      <c r="AJ31" s="1" t="s">
        <v>263</v>
      </c>
      <c r="AK31" s="1">
        <v>715.47692307692296</v>
      </c>
      <c r="AL31" s="1">
        <v>3262.08</v>
      </c>
      <c r="AM31" s="1">
        <f t="shared" si="25"/>
        <v>2546.603076923077</v>
      </c>
      <c r="AN31" s="1">
        <f t="shared" si="26"/>
        <v>0.78066849277855754</v>
      </c>
      <c r="AO31" s="1">
        <v>-0.57774747981622299</v>
      </c>
      <c r="AP31" s="1" t="s">
        <v>342</v>
      </c>
      <c r="AQ31" s="1">
        <v>779.49003846153903</v>
      </c>
      <c r="AR31" s="1">
        <v>914.06</v>
      </c>
      <c r="AS31" s="1">
        <f t="shared" si="27"/>
        <v>0.14722224092341962</v>
      </c>
      <c r="AT31" s="1">
        <v>0.5</v>
      </c>
      <c r="AU31" s="1">
        <f t="shared" si="28"/>
        <v>1180.1875179824235</v>
      </c>
      <c r="AV31" s="1">
        <f t="shared" si="29"/>
        <v>3.3631647613031657</v>
      </c>
      <c r="AW31" s="1">
        <f t="shared" si="30"/>
        <v>86.874925553610495</v>
      </c>
      <c r="AX31" s="1">
        <f t="shared" si="31"/>
        <v>0.3711463142463296</v>
      </c>
      <c r="AY31" s="1">
        <f t="shared" si="32"/>
        <v>3.3392254883838554E-3</v>
      </c>
      <c r="AZ31" s="1">
        <f t="shared" si="33"/>
        <v>2.5687810428199462</v>
      </c>
      <c r="BA31" s="1" t="s">
        <v>343</v>
      </c>
      <c r="BB31" s="1">
        <v>574.80999999999995</v>
      </c>
      <c r="BC31" s="1">
        <f t="shared" si="34"/>
        <v>339.25</v>
      </c>
      <c r="BD31" s="1">
        <f t="shared" si="35"/>
        <v>0.39666900969332619</v>
      </c>
      <c r="BE31" s="1">
        <f t="shared" si="36"/>
        <v>0.87375663777737256</v>
      </c>
      <c r="BF31" s="1">
        <f t="shared" si="37"/>
        <v>0.67765070228309454</v>
      </c>
      <c r="BG31" s="1">
        <f t="shared" si="38"/>
        <v>0.92202040485908221</v>
      </c>
      <c r="BH31" s="1">
        <f t="shared" si="39"/>
        <v>1400.0029032258101</v>
      </c>
      <c r="BI31" s="1">
        <f t="shared" si="40"/>
        <v>1180.1875179824235</v>
      </c>
      <c r="BJ31" s="1">
        <f t="shared" si="41"/>
        <v>0.84298933613858951</v>
      </c>
      <c r="BK31" s="1">
        <f t="shared" si="42"/>
        <v>0.19597867227717916</v>
      </c>
      <c r="BL31" s="1">
        <v>6</v>
      </c>
      <c r="BM31" s="1">
        <v>0.5</v>
      </c>
      <c r="BN31" s="1" t="s">
        <v>266</v>
      </c>
      <c r="BO31" s="1">
        <v>2</v>
      </c>
      <c r="BP31" s="1">
        <v>1607373994.5</v>
      </c>
      <c r="BQ31" s="1">
        <v>395.33477419354801</v>
      </c>
      <c r="BR31" s="1">
        <v>399.89780645161301</v>
      </c>
      <c r="BS31" s="1">
        <v>30.827364516128998</v>
      </c>
      <c r="BT31" s="1">
        <v>29.534625806451601</v>
      </c>
      <c r="BU31" s="1">
        <v>393.01190322580601</v>
      </c>
      <c r="BV31" s="1">
        <v>30.467083870967699</v>
      </c>
      <c r="BW31" s="1">
        <v>500.01064516128997</v>
      </c>
      <c r="BX31" s="1">
        <v>102.147258064516</v>
      </c>
      <c r="BY31" s="1">
        <v>0.10002503870967699</v>
      </c>
      <c r="BZ31" s="1">
        <v>39.121054838709703</v>
      </c>
      <c r="CA31" s="1">
        <v>39.283661290322598</v>
      </c>
      <c r="CB31" s="1">
        <v>999.9</v>
      </c>
      <c r="CC31" s="1">
        <v>0</v>
      </c>
      <c r="CD31" s="1">
        <v>0</v>
      </c>
      <c r="CE31" s="1">
        <v>10002.335483871</v>
      </c>
      <c r="CF31" s="1">
        <v>0</v>
      </c>
      <c r="CG31" s="1">
        <v>280.71922580645202</v>
      </c>
      <c r="CH31" s="1">
        <v>1400.0029032258101</v>
      </c>
      <c r="CI31" s="1">
        <v>0.89999861290322603</v>
      </c>
      <c r="CJ31" s="1">
        <v>0.10000145806451601</v>
      </c>
      <c r="CK31" s="1">
        <v>0</v>
      </c>
      <c r="CL31" s="1">
        <v>781.19077419354801</v>
      </c>
      <c r="CM31" s="1">
        <v>4.9993800000000004</v>
      </c>
      <c r="CN31" s="1">
        <v>11242.5290322581</v>
      </c>
      <c r="CO31" s="1">
        <v>11164.3548387097</v>
      </c>
      <c r="CP31" s="1">
        <v>47.951225806451603</v>
      </c>
      <c r="CQ31" s="1">
        <v>49.53</v>
      </c>
      <c r="CR31" s="1">
        <v>48.483741935483899</v>
      </c>
      <c r="CS31" s="1">
        <v>49.6991935483871</v>
      </c>
      <c r="CT31" s="1">
        <v>50.366870967741903</v>
      </c>
      <c r="CU31" s="1">
        <v>1255.5003225806499</v>
      </c>
      <c r="CV31" s="1">
        <v>139.502580645161</v>
      </c>
      <c r="CW31" s="1">
        <v>0</v>
      </c>
      <c r="CX31" s="1">
        <v>189.40000009536701</v>
      </c>
      <c r="CY31" s="1">
        <v>0</v>
      </c>
      <c r="CZ31" s="1">
        <v>779.49003846153903</v>
      </c>
      <c r="DA31" s="1">
        <v>-278.75832440240703</v>
      </c>
      <c r="DB31" s="1">
        <v>-3922.67349891803</v>
      </c>
      <c r="DC31" s="1">
        <v>11218.623076923101</v>
      </c>
      <c r="DD31" s="1">
        <v>15</v>
      </c>
      <c r="DE31" s="1">
        <v>1607373493.5999999</v>
      </c>
      <c r="DF31" s="1" t="s">
        <v>334</v>
      </c>
      <c r="DG31" s="1">
        <v>1607373479.0999999</v>
      </c>
      <c r="DH31" s="1">
        <v>1607373493.5999999</v>
      </c>
      <c r="DI31" s="1">
        <v>10</v>
      </c>
      <c r="DJ31" s="1">
        <v>1E-3</v>
      </c>
      <c r="DK31" s="1">
        <v>-2E-3</v>
      </c>
      <c r="DL31" s="1">
        <v>2.323</v>
      </c>
      <c r="DM31" s="1">
        <v>0.36</v>
      </c>
      <c r="DN31" s="1">
        <v>399</v>
      </c>
      <c r="DO31" s="1">
        <v>32</v>
      </c>
      <c r="DP31" s="1">
        <v>0.16</v>
      </c>
      <c r="DQ31" s="1">
        <v>0.01</v>
      </c>
      <c r="DR31" s="1">
        <v>3.3743557986761901</v>
      </c>
      <c r="DS31" s="1">
        <v>-0.47879997421874798</v>
      </c>
      <c r="DT31" s="1">
        <v>4.1348854622621098E-2</v>
      </c>
      <c r="DU31" s="1">
        <v>1</v>
      </c>
      <c r="DV31" s="1">
        <v>-4.5652010000000001</v>
      </c>
      <c r="DW31" s="1">
        <v>0.34703012235816799</v>
      </c>
      <c r="DX31" s="1">
        <v>3.1799468900177097E-2</v>
      </c>
      <c r="DY31" s="1">
        <v>0</v>
      </c>
      <c r="DZ31" s="1">
        <v>1.29173</v>
      </c>
      <c r="EA31" s="1">
        <v>0.32669419354838702</v>
      </c>
      <c r="EB31" s="1">
        <v>2.4115460877481398E-2</v>
      </c>
      <c r="EC31" s="1">
        <v>0</v>
      </c>
      <c r="ED31" s="1">
        <v>1</v>
      </c>
      <c r="EE31" s="1">
        <v>3</v>
      </c>
      <c r="EF31" s="1" t="s">
        <v>273</v>
      </c>
      <c r="EG31" s="1">
        <v>100</v>
      </c>
      <c r="EH31" s="1">
        <v>100</v>
      </c>
      <c r="EI31" s="1">
        <v>2.323</v>
      </c>
      <c r="EJ31" s="1">
        <v>0.36020000000000002</v>
      </c>
      <c r="EK31" s="1">
        <v>2.3229523809522998</v>
      </c>
      <c r="EL31" s="1">
        <v>0</v>
      </c>
      <c r="EM31" s="1">
        <v>0</v>
      </c>
      <c r="EN31" s="1">
        <v>0</v>
      </c>
      <c r="EO31" s="1">
        <v>0.36027999999999899</v>
      </c>
      <c r="EP31" s="1">
        <v>0</v>
      </c>
      <c r="EQ31" s="1">
        <v>0</v>
      </c>
      <c r="ER31" s="1">
        <v>0</v>
      </c>
      <c r="ES31" s="1">
        <v>-1</v>
      </c>
      <c r="ET31" s="1">
        <v>-1</v>
      </c>
      <c r="EU31" s="1">
        <v>-1</v>
      </c>
      <c r="EV31" s="1">
        <v>-1</v>
      </c>
      <c r="EW31" s="1">
        <v>8.6999999999999993</v>
      </c>
      <c r="EX31" s="1">
        <v>8.5</v>
      </c>
      <c r="EY31" s="1">
        <v>2</v>
      </c>
      <c r="EZ31" s="1">
        <v>491.01299999999998</v>
      </c>
      <c r="FA31" s="1">
        <v>538.71400000000006</v>
      </c>
      <c r="FB31" s="1">
        <v>37.957099999999997</v>
      </c>
      <c r="FC31" s="1">
        <v>34.683900000000001</v>
      </c>
      <c r="FD31" s="1">
        <v>29.999600000000001</v>
      </c>
      <c r="FE31" s="1">
        <v>34.1845</v>
      </c>
      <c r="FF31" s="1">
        <v>34.187100000000001</v>
      </c>
      <c r="FG31" s="1">
        <v>16.243300000000001</v>
      </c>
      <c r="FH31" s="1">
        <v>0</v>
      </c>
      <c r="FI31" s="1">
        <v>100</v>
      </c>
      <c r="FJ31" s="1">
        <v>-999.9</v>
      </c>
      <c r="FK31" s="1">
        <v>400</v>
      </c>
      <c r="FL31" s="1">
        <v>38.013199999999998</v>
      </c>
      <c r="FM31" s="1">
        <v>101.14700000000001</v>
      </c>
      <c r="FN31" s="1">
        <v>100.342</v>
      </c>
    </row>
    <row r="32" spans="1:170" ht="15.75" customHeight="1" x14ac:dyDescent="0.25">
      <c r="A32" s="1">
        <v>16</v>
      </c>
      <c r="B32" s="1">
        <v>1607374117</v>
      </c>
      <c r="C32" s="1">
        <v>89966.5</v>
      </c>
      <c r="D32" s="1" t="s">
        <v>344</v>
      </c>
      <c r="E32" s="1" t="s">
        <v>345</v>
      </c>
      <c r="F32" s="1" t="s">
        <v>310</v>
      </c>
      <c r="G32" s="1" t="s">
        <v>341</v>
      </c>
      <c r="H32" s="1">
        <v>1607374109</v>
      </c>
      <c r="I32" s="1">
        <f t="shared" si="0"/>
        <v>7.7318922385530211E-4</v>
      </c>
      <c r="J32" s="1">
        <f t="shared" si="1"/>
        <v>2.9223395799519696</v>
      </c>
      <c r="K32" s="1">
        <f t="shared" si="2"/>
        <v>395.91377419354802</v>
      </c>
      <c r="L32" s="1">
        <f t="shared" si="3"/>
        <v>128.57881655382124</v>
      </c>
      <c r="M32" s="1">
        <f t="shared" si="4"/>
        <v>13.146741587346364</v>
      </c>
      <c r="N32" s="1">
        <f t="shared" si="5"/>
        <v>40.480821177995885</v>
      </c>
      <c r="O32" s="1">
        <f t="shared" si="6"/>
        <v>1.8759990948009793E-2</v>
      </c>
      <c r="P32" s="1">
        <f t="shared" si="7"/>
        <v>2.9676426317673608</v>
      </c>
      <c r="Q32" s="1">
        <f t="shared" si="8"/>
        <v>1.8694355670425631E-2</v>
      </c>
      <c r="R32" s="1">
        <f t="shared" si="9"/>
        <v>1.1689850130795156E-2</v>
      </c>
      <c r="S32" s="1">
        <f t="shared" si="10"/>
        <v>231.29154154406046</v>
      </c>
      <c r="T32" s="1">
        <f t="shared" si="11"/>
        <v>40.321141486768624</v>
      </c>
      <c r="U32" s="1">
        <f t="shared" si="12"/>
        <v>39.1714870967742</v>
      </c>
      <c r="V32" s="1">
        <f t="shared" si="13"/>
        <v>7.0917388605453215</v>
      </c>
      <c r="W32" s="1">
        <f t="shared" si="14"/>
        <v>43.308818352388343</v>
      </c>
      <c r="X32" s="1">
        <f t="shared" si="15"/>
        <v>3.0730780586238167</v>
      </c>
      <c r="Y32" s="1">
        <f t="shared" si="16"/>
        <v>7.0957328681177154</v>
      </c>
      <c r="Z32" s="1">
        <f t="shared" si="17"/>
        <v>4.0186608019215049</v>
      </c>
      <c r="AA32" s="1">
        <f t="shared" si="18"/>
        <v>-34.097644772018825</v>
      </c>
      <c r="AB32" s="1">
        <f t="shared" si="19"/>
        <v>1.6762985580045806</v>
      </c>
      <c r="AC32" s="1">
        <f t="shared" si="20"/>
        <v>0.1373575519266878</v>
      </c>
      <c r="AD32" s="1">
        <f t="shared" si="21"/>
        <v>199.00755288197291</v>
      </c>
      <c r="AE32" s="1">
        <v>0</v>
      </c>
      <c r="AF32" s="1">
        <v>0</v>
      </c>
      <c r="AG32" s="1">
        <f t="shared" si="22"/>
        <v>1</v>
      </c>
      <c r="AH32" s="1">
        <f t="shared" si="23"/>
        <v>0</v>
      </c>
      <c r="AI32" s="1">
        <f t="shared" si="24"/>
        <v>51924.638272585958</v>
      </c>
      <c r="AJ32" s="1" t="s">
        <v>263</v>
      </c>
      <c r="AK32" s="1">
        <v>715.47692307692296</v>
      </c>
      <c r="AL32" s="1">
        <v>3262.08</v>
      </c>
      <c r="AM32" s="1">
        <f t="shared" si="25"/>
        <v>2546.603076923077</v>
      </c>
      <c r="AN32" s="1">
        <f t="shared" si="26"/>
        <v>0.78066849277855754</v>
      </c>
      <c r="AO32" s="1">
        <v>-0.57774747981622299</v>
      </c>
      <c r="AP32" s="1" t="s">
        <v>346</v>
      </c>
      <c r="AQ32" s="1">
        <v>557.66815999999994</v>
      </c>
      <c r="AR32" s="1">
        <v>661.08</v>
      </c>
      <c r="AS32" s="1">
        <f t="shared" si="27"/>
        <v>0.15642863193562062</v>
      </c>
      <c r="AT32" s="1">
        <v>0.5</v>
      </c>
      <c r="AU32" s="1">
        <f t="shared" si="28"/>
        <v>1180.1887141252892</v>
      </c>
      <c r="AV32" s="1">
        <f t="shared" si="29"/>
        <v>2.9223395799519696</v>
      </c>
      <c r="AW32" s="1">
        <f t="shared" si="30"/>
        <v>92.307652988239127</v>
      </c>
      <c r="AX32" s="1">
        <f t="shared" si="31"/>
        <v>0.28485206026502097</v>
      </c>
      <c r="AY32" s="1">
        <f t="shared" si="32"/>
        <v>2.9657011780207742E-3</v>
      </c>
      <c r="AZ32" s="1">
        <f t="shared" si="33"/>
        <v>3.934470865855872</v>
      </c>
      <c r="BA32" s="1" t="s">
        <v>347</v>
      </c>
      <c r="BB32" s="1">
        <v>472.77</v>
      </c>
      <c r="BC32" s="1">
        <f t="shared" si="34"/>
        <v>188.31000000000006</v>
      </c>
      <c r="BD32" s="1">
        <f t="shared" si="35"/>
        <v>0.54915745313578712</v>
      </c>
      <c r="BE32" s="1">
        <f t="shared" si="36"/>
        <v>0.93248867999612806</v>
      </c>
      <c r="BF32" s="1">
        <f t="shared" si="37"/>
        <v>-1.9010604672210041</v>
      </c>
      <c r="BG32" s="1">
        <f t="shared" si="38"/>
        <v>1.0213605816979723</v>
      </c>
      <c r="BH32" s="1">
        <f t="shared" si="39"/>
        <v>1400.00451612903</v>
      </c>
      <c r="BI32" s="1">
        <f t="shared" si="40"/>
        <v>1180.1887141252892</v>
      </c>
      <c r="BJ32" s="1">
        <f t="shared" si="41"/>
        <v>0.8429892193408598</v>
      </c>
      <c r="BK32" s="1">
        <f t="shared" si="42"/>
        <v>0.19597843868171957</v>
      </c>
      <c r="BL32" s="1">
        <v>6</v>
      </c>
      <c r="BM32" s="1">
        <v>0.5</v>
      </c>
      <c r="BN32" s="1" t="s">
        <v>266</v>
      </c>
      <c r="BO32" s="1">
        <v>2</v>
      </c>
      <c r="BP32" s="1">
        <v>1607374109</v>
      </c>
      <c r="BQ32" s="1">
        <v>395.91377419354802</v>
      </c>
      <c r="BR32" s="1">
        <v>399.78787096774198</v>
      </c>
      <c r="BS32" s="1">
        <v>30.055564516128999</v>
      </c>
      <c r="BT32" s="1">
        <v>29.155635483870999</v>
      </c>
      <c r="BU32" s="1">
        <v>393.45277419354801</v>
      </c>
      <c r="BV32" s="1">
        <v>29.6952838709677</v>
      </c>
      <c r="BW32" s="1">
        <v>500.006483870968</v>
      </c>
      <c r="BX32" s="1">
        <v>102.146580645161</v>
      </c>
      <c r="BY32" s="1">
        <v>9.9978622580645105E-2</v>
      </c>
      <c r="BZ32" s="1">
        <v>39.181964516129</v>
      </c>
      <c r="CA32" s="1">
        <v>39.1714870967742</v>
      </c>
      <c r="CB32" s="1">
        <v>999.9</v>
      </c>
      <c r="CC32" s="1">
        <v>0</v>
      </c>
      <c r="CD32" s="1">
        <v>0</v>
      </c>
      <c r="CE32" s="1">
        <v>10004.0338709677</v>
      </c>
      <c r="CF32" s="1">
        <v>0</v>
      </c>
      <c r="CG32" s="1">
        <v>216.308516129032</v>
      </c>
      <c r="CH32" s="1">
        <v>1400.00451612903</v>
      </c>
      <c r="CI32" s="1">
        <v>0.900001612903226</v>
      </c>
      <c r="CJ32" s="1">
        <v>9.9998354838709697E-2</v>
      </c>
      <c r="CK32" s="1">
        <v>0</v>
      </c>
      <c r="CL32" s="1">
        <v>557.80335483870999</v>
      </c>
      <c r="CM32" s="1">
        <v>4.9993800000000004</v>
      </c>
      <c r="CN32" s="1">
        <v>8513.6680645161305</v>
      </c>
      <c r="CO32" s="1">
        <v>11164.3774193548</v>
      </c>
      <c r="CP32" s="1">
        <v>47.899000000000001</v>
      </c>
      <c r="CQ32" s="1">
        <v>49.358741935483899</v>
      </c>
      <c r="CR32" s="1">
        <v>48.375</v>
      </c>
      <c r="CS32" s="1">
        <v>49.542000000000002</v>
      </c>
      <c r="CT32" s="1">
        <v>50.262</v>
      </c>
      <c r="CU32" s="1">
        <v>1255.5083870967701</v>
      </c>
      <c r="CV32" s="1">
        <v>139.497419354839</v>
      </c>
      <c r="CW32" s="1">
        <v>0</v>
      </c>
      <c r="CX32" s="1">
        <v>113.5</v>
      </c>
      <c r="CY32" s="1">
        <v>0</v>
      </c>
      <c r="CZ32" s="1">
        <v>557.66815999999994</v>
      </c>
      <c r="DA32" s="1">
        <v>-10.386923109908</v>
      </c>
      <c r="DB32" s="1">
        <v>-416.07230812613301</v>
      </c>
      <c r="DC32" s="1">
        <v>8508.2528000000002</v>
      </c>
      <c r="DD32" s="1">
        <v>15</v>
      </c>
      <c r="DE32" s="1">
        <v>1607374156</v>
      </c>
      <c r="DF32" s="1" t="s">
        <v>348</v>
      </c>
      <c r="DG32" s="1">
        <v>1607374156</v>
      </c>
      <c r="DH32" s="1">
        <v>1607373493.5999999</v>
      </c>
      <c r="DI32" s="1">
        <v>11</v>
      </c>
      <c r="DJ32" s="1">
        <v>0.13800000000000001</v>
      </c>
      <c r="DK32" s="1">
        <v>-2E-3</v>
      </c>
      <c r="DL32" s="1">
        <v>2.4609999999999999</v>
      </c>
      <c r="DM32" s="1">
        <v>0.36</v>
      </c>
      <c r="DN32" s="1">
        <v>410</v>
      </c>
      <c r="DO32" s="1">
        <v>32</v>
      </c>
      <c r="DP32" s="1">
        <v>0.31</v>
      </c>
      <c r="DQ32" s="1">
        <v>0.01</v>
      </c>
      <c r="DR32" s="1">
        <v>3.0394503442734599</v>
      </c>
      <c r="DS32" s="1">
        <v>0.13641082906184299</v>
      </c>
      <c r="DT32" s="1">
        <v>2.6451233464799401E-2</v>
      </c>
      <c r="DU32" s="1">
        <v>1</v>
      </c>
      <c r="DV32" s="1">
        <v>-4.0173709999999998</v>
      </c>
      <c r="DW32" s="1">
        <v>-0.89374745272525702</v>
      </c>
      <c r="DX32" s="1">
        <v>7.5468945549367103E-2</v>
      </c>
      <c r="DY32" s="1">
        <v>0</v>
      </c>
      <c r="DZ32" s="1">
        <v>0.91020760000000001</v>
      </c>
      <c r="EA32" s="1">
        <v>2.0049996707452702</v>
      </c>
      <c r="EB32" s="1">
        <v>0.14627130528019999</v>
      </c>
      <c r="EC32" s="1">
        <v>0</v>
      </c>
      <c r="ED32" s="1">
        <v>1</v>
      </c>
      <c r="EE32" s="1">
        <v>3</v>
      </c>
      <c r="EF32" s="1" t="s">
        <v>273</v>
      </c>
      <c r="EG32" s="1">
        <v>100</v>
      </c>
      <c r="EH32" s="1">
        <v>100</v>
      </c>
      <c r="EI32" s="1">
        <v>2.4609999999999999</v>
      </c>
      <c r="EJ32" s="1">
        <v>0.36020000000000002</v>
      </c>
      <c r="EK32" s="1">
        <v>2.3229523809522998</v>
      </c>
      <c r="EL32" s="1">
        <v>0</v>
      </c>
      <c r="EM32" s="1">
        <v>0</v>
      </c>
      <c r="EN32" s="1">
        <v>0</v>
      </c>
      <c r="EO32" s="1">
        <v>0.36027999999999899</v>
      </c>
      <c r="EP32" s="1">
        <v>0</v>
      </c>
      <c r="EQ32" s="1">
        <v>0</v>
      </c>
      <c r="ER32" s="1">
        <v>0</v>
      </c>
      <c r="ES32" s="1">
        <v>-1</v>
      </c>
      <c r="ET32" s="1">
        <v>-1</v>
      </c>
      <c r="EU32" s="1">
        <v>-1</v>
      </c>
      <c r="EV32" s="1">
        <v>-1</v>
      </c>
      <c r="EW32" s="1">
        <v>10.6</v>
      </c>
      <c r="EX32" s="1">
        <v>10.4</v>
      </c>
      <c r="EY32" s="1">
        <v>2</v>
      </c>
      <c r="EZ32" s="1">
        <v>488.12400000000002</v>
      </c>
      <c r="FA32" s="1">
        <v>538.43100000000004</v>
      </c>
      <c r="FB32" s="1">
        <v>37.945799999999998</v>
      </c>
      <c r="FC32" s="1">
        <v>34.548200000000001</v>
      </c>
      <c r="FD32" s="1">
        <v>29.999700000000001</v>
      </c>
      <c r="FE32" s="1">
        <v>34.073700000000002</v>
      </c>
      <c r="FF32" s="1">
        <v>34.074599999999997</v>
      </c>
      <c r="FG32" s="1">
        <v>16.3978</v>
      </c>
      <c r="FH32" s="1">
        <v>0</v>
      </c>
      <c r="FI32" s="1">
        <v>100</v>
      </c>
      <c r="FJ32" s="1">
        <v>-999.9</v>
      </c>
      <c r="FK32" s="1">
        <v>400</v>
      </c>
      <c r="FL32" s="1">
        <v>30.811299999999999</v>
      </c>
      <c r="FM32" s="1">
        <v>101.17400000000001</v>
      </c>
      <c r="FN32" s="1">
        <v>100.367</v>
      </c>
    </row>
    <row r="33" spans="1:170" ht="15.75" customHeight="1" x14ac:dyDescent="0.25">
      <c r="A33" s="1">
        <v>17</v>
      </c>
      <c r="B33" s="1">
        <v>1607374466.5</v>
      </c>
      <c r="C33" s="1">
        <v>90316</v>
      </c>
      <c r="D33" s="1" t="s">
        <v>349</v>
      </c>
      <c r="E33" s="1" t="s">
        <v>350</v>
      </c>
      <c r="F33" s="1" t="s">
        <v>351</v>
      </c>
      <c r="G33" s="1" t="s">
        <v>352</v>
      </c>
      <c r="H33" s="1">
        <v>1607374458.75</v>
      </c>
      <c r="I33" s="1">
        <f t="shared" si="0"/>
        <v>3.5327778920422241E-4</v>
      </c>
      <c r="J33" s="1">
        <f t="shared" si="1"/>
        <v>1.0173034615964971</v>
      </c>
      <c r="K33" s="1">
        <f t="shared" si="2"/>
        <v>398.34186666666699</v>
      </c>
      <c r="L33" s="1">
        <f t="shared" si="3"/>
        <v>163.96877025604286</v>
      </c>
      <c r="M33" s="1">
        <f t="shared" si="4"/>
        <v>16.766158588657024</v>
      </c>
      <c r="N33" s="1">
        <f t="shared" si="5"/>
        <v>40.731310594121361</v>
      </c>
      <c r="O33" s="1">
        <f t="shared" si="6"/>
        <v>7.6322433925973222E-3</v>
      </c>
      <c r="P33" s="1">
        <f t="shared" si="7"/>
        <v>2.9676852659640369</v>
      </c>
      <c r="Q33" s="1">
        <f t="shared" si="8"/>
        <v>7.6213554832009235E-3</v>
      </c>
      <c r="R33" s="1">
        <f t="shared" si="9"/>
        <v>4.7643240970336766E-3</v>
      </c>
      <c r="S33" s="1">
        <f t="shared" si="10"/>
        <v>231.29335678846564</v>
      </c>
      <c r="T33" s="1">
        <f t="shared" si="11"/>
        <v>40.448593538606374</v>
      </c>
      <c r="U33" s="1">
        <f t="shared" si="12"/>
        <v>40.138096666666698</v>
      </c>
      <c r="V33" s="1">
        <f t="shared" si="13"/>
        <v>7.4685235079461014</v>
      </c>
      <c r="W33" s="1">
        <f t="shared" si="14"/>
        <v>41.820056889476916</v>
      </c>
      <c r="X33" s="1">
        <f t="shared" si="15"/>
        <v>2.9707097756184009</v>
      </c>
      <c r="Y33" s="1">
        <f t="shared" si="16"/>
        <v>7.10355268877196</v>
      </c>
      <c r="Z33" s="1">
        <f t="shared" si="17"/>
        <v>4.4978137323277005</v>
      </c>
      <c r="AA33" s="1">
        <f t="shared" si="18"/>
        <v>-15.579550503906209</v>
      </c>
      <c r="AB33" s="1">
        <f t="shared" si="19"/>
        <v>-149.6955773719551</v>
      </c>
      <c r="AC33" s="1">
        <f t="shared" si="20"/>
        <v>-12.324324274947967</v>
      </c>
      <c r="AD33" s="1">
        <f t="shared" si="21"/>
        <v>53.693904637656374</v>
      </c>
      <c r="AE33" s="1">
        <v>0</v>
      </c>
      <c r="AF33" s="1">
        <v>0</v>
      </c>
      <c r="AG33" s="1">
        <f t="shared" si="22"/>
        <v>1</v>
      </c>
      <c r="AH33" s="1">
        <f t="shared" si="23"/>
        <v>0</v>
      </c>
      <c r="AI33" s="1">
        <f t="shared" si="24"/>
        <v>51922.547476833533</v>
      </c>
      <c r="AJ33" s="1" t="s">
        <v>263</v>
      </c>
      <c r="AK33" s="1">
        <v>715.47692307692296</v>
      </c>
      <c r="AL33" s="1">
        <v>3262.08</v>
      </c>
      <c r="AM33" s="1">
        <f t="shared" si="25"/>
        <v>2546.603076923077</v>
      </c>
      <c r="AN33" s="1">
        <f t="shared" si="26"/>
        <v>0.78066849277855754</v>
      </c>
      <c r="AO33" s="1">
        <v>-0.57774747981622299</v>
      </c>
      <c r="AP33" s="1" t="s">
        <v>353</v>
      </c>
      <c r="AQ33" s="1">
        <v>697.29023076923102</v>
      </c>
      <c r="AR33" s="1">
        <v>811.39</v>
      </c>
      <c r="AS33" s="1">
        <f t="shared" si="27"/>
        <v>0.14062259730927051</v>
      </c>
      <c r="AT33" s="1">
        <v>0.5</v>
      </c>
      <c r="AU33" s="1">
        <f t="shared" si="28"/>
        <v>1180.1940718535143</v>
      </c>
      <c r="AV33" s="1">
        <f t="shared" si="29"/>
        <v>1.0173034615964971</v>
      </c>
      <c r="AW33" s="1">
        <f t="shared" si="30"/>
        <v>82.9809778565225</v>
      </c>
      <c r="AX33" s="1">
        <f t="shared" si="31"/>
        <v>0.30776815095083748</v>
      </c>
      <c r="AY33" s="1">
        <f t="shared" si="32"/>
        <v>1.351515805284182E-3</v>
      </c>
      <c r="AZ33" s="1">
        <f t="shared" si="33"/>
        <v>3.0203601227523142</v>
      </c>
      <c r="BA33" s="1" t="s">
        <v>354</v>
      </c>
      <c r="BB33" s="1">
        <v>561.66999999999996</v>
      </c>
      <c r="BC33" s="1">
        <f t="shared" si="34"/>
        <v>249.72000000000003</v>
      </c>
      <c r="BD33" s="1">
        <f t="shared" si="35"/>
        <v>0.45691081703815856</v>
      </c>
      <c r="BE33" s="1">
        <f t="shared" si="36"/>
        <v>0.90752515358778862</v>
      </c>
      <c r="BF33" s="1">
        <f t="shared" si="37"/>
        <v>1.1896163994642546</v>
      </c>
      <c r="BG33" s="1">
        <f t="shared" si="38"/>
        <v>0.96233685657877888</v>
      </c>
      <c r="BH33" s="1">
        <f t="shared" si="39"/>
        <v>1400.01033333333</v>
      </c>
      <c r="BI33" s="1">
        <f t="shared" si="40"/>
        <v>1180.1940718535143</v>
      </c>
      <c r="BJ33" s="1">
        <f t="shared" si="41"/>
        <v>0.84298954354397648</v>
      </c>
      <c r="BK33" s="1">
        <f t="shared" si="42"/>
        <v>0.19597908708795292</v>
      </c>
      <c r="BL33" s="1">
        <v>6</v>
      </c>
      <c r="BM33" s="1">
        <v>0.5</v>
      </c>
      <c r="BN33" s="1" t="s">
        <v>266</v>
      </c>
      <c r="BO33" s="1">
        <v>2</v>
      </c>
      <c r="BP33" s="1">
        <v>1607374458.75</v>
      </c>
      <c r="BQ33" s="1">
        <v>398.34186666666699</v>
      </c>
      <c r="BR33" s="1">
        <v>399.73146666666702</v>
      </c>
      <c r="BS33" s="1">
        <v>29.052786666666702</v>
      </c>
      <c r="BT33" s="1">
        <v>28.641179999999999</v>
      </c>
      <c r="BU33" s="1">
        <v>396.09986666666703</v>
      </c>
      <c r="BV33" s="1">
        <v>28.759509999999999</v>
      </c>
      <c r="BW33" s="1">
        <v>500.01243333333298</v>
      </c>
      <c r="BX33" s="1">
        <v>102.152166666667</v>
      </c>
      <c r="BY33" s="1">
        <v>9.9979046666666696E-2</v>
      </c>
      <c r="BZ33" s="1">
        <v>39.202463333333299</v>
      </c>
      <c r="CA33" s="1">
        <v>40.138096666666698</v>
      </c>
      <c r="CB33" s="1">
        <v>999.9</v>
      </c>
      <c r="CC33" s="1">
        <v>0</v>
      </c>
      <c r="CD33" s="1">
        <v>0</v>
      </c>
      <c r="CE33" s="1">
        <v>10003.7283333333</v>
      </c>
      <c r="CF33" s="1">
        <v>0</v>
      </c>
      <c r="CG33" s="1">
        <v>657.428766666667</v>
      </c>
      <c r="CH33" s="1">
        <v>1400.01033333333</v>
      </c>
      <c r="CI33" s="1">
        <v>0.89999150000000006</v>
      </c>
      <c r="CJ33" s="1">
        <v>0.1000085</v>
      </c>
      <c r="CK33" s="1">
        <v>0</v>
      </c>
      <c r="CL33" s="1">
        <v>697.35636666666699</v>
      </c>
      <c r="CM33" s="1">
        <v>4.9993800000000004</v>
      </c>
      <c r="CN33" s="1">
        <v>9886.3846666666705</v>
      </c>
      <c r="CO33" s="1">
        <v>11164.39</v>
      </c>
      <c r="CP33" s="1">
        <v>47.686999999999998</v>
      </c>
      <c r="CQ33" s="1">
        <v>49.199599999999997</v>
      </c>
      <c r="CR33" s="1">
        <v>48.186999999999998</v>
      </c>
      <c r="CS33" s="1">
        <v>49.349800000000002</v>
      </c>
      <c r="CT33" s="1">
        <v>50.061999999999998</v>
      </c>
      <c r="CU33" s="1">
        <v>1255.4973333333301</v>
      </c>
      <c r="CV33" s="1">
        <v>139.51300000000001</v>
      </c>
      <c r="CW33" s="1">
        <v>0</v>
      </c>
      <c r="CX33" s="1">
        <v>348.90000009536698</v>
      </c>
      <c r="CY33" s="1">
        <v>0</v>
      </c>
      <c r="CZ33" s="1">
        <v>697.29023076923102</v>
      </c>
      <c r="DA33" s="1">
        <v>-6.5900170904936202</v>
      </c>
      <c r="DB33" s="1">
        <v>-99.532649404191304</v>
      </c>
      <c r="DC33" s="1">
        <v>9885.5903846153906</v>
      </c>
      <c r="DD33" s="1">
        <v>15</v>
      </c>
      <c r="DE33" s="1">
        <v>1607374278.5</v>
      </c>
      <c r="DF33" s="1" t="s">
        <v>355</v>
      </c>
      <c r="DG33" s="1">
        <v>1607374278.5</v>
      </c>
      <c r="DH33" s="1">
        <v>1607374271</v>
      </c>
      <c r="DI33" s="1">
        <v>12</v>
      </c>
      <c r="DJ33" s="1">
        <v>-0.219</v>
      </c>
      <c r="DK33" s="1">
        <v>-6.7000000000000004E-2</v>
      </c>
      <c r="DL33" s="1">
        <v>2.242</v>
      </c>
      <c r="DM33" s="1">
        <v>0.29299999999999998</v>
      </c>
      <c r="DN33" s="1">
        <v>405</v>
      </c>
      <c r="DO33" s="1">
        <v>29</v>
      </c>
      <c r="DP33" s="1">
        <v>0.12</v>
      </c>
      <c r="DQ33" s="1">
        <v>0.01</v>
      </c>
      <c r="DR33" s="1">
        <v>1.0245057493627101</v>
      </c>
      <c r="DS33" s="1">
        <v>-0.49213188819640302</v>
      </c>
      <c r="DT33" s="1">
        <v>4.1727837343869603E-2</v>
      </c>
      <c r="DU33" s="1">
        <v>1</v>
      </c>
      <c r="DV33" s="1">
        <v>-1.3928893333333301</v>
      </c>
      <c r="DW33" s="1">
        <v>0.64365543937708702</v>
      </c>
      <c r="DX33" s="1">
        <v>5.12307873537865E-2</v>
      </c>
      <c r="DY33" s="1">
        <v>0</v>
      </c>
      <c r="DZ33" s="1">
        <v>0.41106500000000001</v>
      </c>
      <c r="EA33" s="1">
        <v>5.3084209121244903E-2</v>
      </c>
      <c r="EB33" s="1">
        <v>3.9270753239529299E-3</v>
      </c>
      <c r="EC33" s="1">
        <v>1</v>
      </c>
      <c r="ED33" s="1">
        <v>2</v>
      </c>
      <c r="EE33" s="1">
        <v>3</v>
      </c>
      <c r="EF33" s="1" t="s">
        <v>356</v>
      </c>
      <c r="EG33" s="1">
        <v>100</v>
      </c>
      <c r="EH33" s="1">
        <v>100</v>
      </c>
      <c r="EI33" s="1">
        <v>2.242</v>
      </c>
      <c r="EJ33" s="1">
        <v>0.29330000000000001</v>
      </c>
      <c r="EK33" s="1">
        <v>2.24200000000002</v>
      </c>
      <c r="EL33" s="1">
        <v>0</v>
      </c>
      <c r="EM33" s="1">
        <v>0</v>
      </c>
      <c r="EN33" s="1">
        <v>0</v>
      </c>
      <c r="EO33" s="1">
        <v>0.29327499999999401</v>
      </c>
      <c r="EP33" s="1">
        <v>0</v>
      </c>
      <c r="EQ33" s="1">
        <v>0</v>
      </c>
      <c r="ER33" s="1">
        <v>0</v>
      </c>
      <c r="ES33" s="1">
        <v>-1</v>
      </c>
      <c r="ET33" s="1">
        <v>-1</v>
      </c>
      <c r="EU33" s="1">
        <v>-1</v>
      </c>
      <c r="EV33" s="1">
        <v>-1</v>
      </c>
      <c r="EW33" s="1">
        <v>3.1</v>
      </c>
      <c r="EX33" s="1">
        <v>3.3</v>
      </c>
      <c r="EY33" s="1">
        <v>2</v>
      </c>
      <c r="EZ33" s="1">
        <v>483.04199999999997</v>
      </c>
      <c r="FA33" s="1">
        <v>538.28800000000001</v>
      </c>
      <c r="FB33" s="1">
        <v>37.960500000000003</v>
      </c>
      <c r="FC33" s="1">
        <v>34.385199999999998</v>
      </c>
      <c r="FD33" s="1">
        <v>29.9998</v>
      </c>
      <c r="FE33" s="1">
        <v>33.903700000000001</v>
      </c>
      <c r="FF33" s="1">
        <v>33.9069</v>
      </c>
      <c r="FG33" s="1">
        <v>16.1006</v>
      </c>
      <c r="FH33" s="1">
        <v>0</v>
      </c>
      <c r="FI33" s="1">
        <v>100</v>
      </c>
      <c r="FJ33" s="1">
        <v>-999.9</v>
      </c>
      <c r="FK33" s="1">
        <v>400</v>
      </c>
      <c r="FL33" s="1">
        <v>30.811299999999999</v>
      </c>
      <c r="FM33" s="1">
        <v>101.19799999999999</v>
      </c>
      <c r="FN33" s="1">
        <v>100.392</v>
      </c>
    </row>
    <row r="34" spans="1:170" ht="15.75" customHeight="1" x14ac:dyDescent="0.25">
      <c r="A34" s="1">
        <v>18</v>
      </c>
      <c r="B34" s="1">
        <v>1607374888.5</v>
      </c>
      <c r="C34" s="1">
        <v>90738</v>
      </c>
      <c r="D34" s="1" t="s">
        <v>357</v>
      </c>
      <c r="E34" s="1" t="s">
        <v>358</v>
      </c>
      <c r="F34" s="1" t="s">
        <v>351</v>
      </c>
      <c r="G34" s="1" t="s">
        <v>352</v>
      </c>
      <c r="H34" s="1">
        <v>1607374880.75</v>
      </c>
      <c r="I34" s="1">
        <f t="shared" si="0"/>
        <v>1.8056048984385105E-4</v>
      </c>
      <c r="J34" s="1">
        <f t="shared" si="1"/>
        <v>-9.4752120059901121E-2</v>
      </c>
      <c r="K34" s="1">
        <f t="shared" si="2"/>
        <v>399.69040000000001</v>
      </c>
      <c r="L34" s="1">
        <f t="shared" si="3"/>
        <v>408.85044532427986</v>
      </c>
      <c r="M34" s="1">
        <f t="shared" si="4"/>
        <v>41.798722177910825</v>
      </c>
      <c r="N34" s="1">
        <f t="shared" si="5"/>
        <v>40.862247254071704</v>
      </c>
      <c r="O34" s="1">
        <f t="shared" si="6"/>
        <v>3.8026213119052221E-3</v>
      </c>
      <c r="P34" s="1">
        <f t="shared" si="7"/>
        <v>2.9678060685882897</v>
      </c>
      <c r="Q34" s="1">
        <f t="shared" si="8"/>
        <v>3.7999165789124227E-3</v>
      </c>
      <c r="R34" s="1">
        <f t="shared" si="9"/>
        <v>2.375190705331467E-3</v>
      </c>
      <c r="S34" s="1">
        <f t="shared" si="10"/>
        <v>231.28876020677805</v>
      </c>
      <c r="T34" s="1">
        <f t="shared" si="11"/>
        <v>40.474819151535144</v>
      </c>
      <c r="U34" s="1">
        <f t="shared" si="12"/>
        <v>40.102589999999999</v>
      </c>
      <c r="V34" s="1">
        <f t="shared" si="13"/>
        <v>7.4543821219434241</v>
      </c>
      <c r="W34" s="1">
        <f t="shared" si="14"/>
        <v>40.033608382456869</v>
      </c>
      <c r="X34" s="1">
        <f t="shared" si="15"/>
        <v>2.8411026198482126</v>
      </c>
      <c r="Y34" s="1">
        <f t="shared" si="16"/>
        <v>7.0967937556515945</v>
      </c>
      <c r="Z34" s="1">
        <f t="shared" si="17"/>
        <v>4.613279502095212</v>
      </c>
      <c r="AA34" s="1">
        <f t="shared" si="18"/>
        <v>-7.9627176021138313</v>
      </c>
      <c r="AB34" s="1">
        <f t="shared" si="19"/>
        <v>-146.85526446342158</v>
      </c>
      <c r="AC34" s="1">
        <f t="shared" si="20"/>
        <v>-12.086903590359595</v>
      </c>
      <c r="AD34" s="1">
        <f t="shared" si="21"/>
        <v>64.383874550883064</v>
      </c>
      <c r="AE34" s="1">
        <v>2</v>
      </c>
      <c r="AF34" s="1">
        <v>0</v>
      </c>
      <c r="AG34" s="1">
        <f t="shared" si="22"/>
        <v>1</v>
      </c>
      <c r="AH34" s="1">
        <f t="shared" si="23"/>
        <v>0</v>
      </c>
      <c r="AI34" s="1">
        <f t="shared" si="24"/>
        <v>51928.537397701621</v>
      </c>
      <c r="AJ34" s="1" t="s">
        <v>263</v>
      </c>
      <c r="AK34" s="1">
        <v>715.47692307692296</v>
      </c>
      <c r="AL34" s="1">
        <v>3262.08</v>
      </c>
      <c r="AM34" s="1">
        <f t="shared" si="25"/>
        <v>2546.603076923077</v>
      </c>
      <c r="AN34" s="1">
        <f t="shared" si="26"/>
        <v>0.78066849277855754</v>
      </c>
      <c r="AO34" s="1">
        <v>-0.57774747981622299</v>
      </c>
      <c r="AP34" s="1" t="s">
        <v>359</v>
      </c>
      <c r="AQ34" s="1">
        <v>706.53449999999998</v>
      </c>
      <c r="AR34" s="1">
        <v>812.2</v>
      </c>
      <c r="AS34" s="1">
        <f t="shared" si="27"/>
        <v>0.1300978822950013</v>
      </c>
      <c r="AT34" s="1">
        <v>0.5</v>
      </c>
      <c r="AU34" s="1">
        <f t="shared" si="28"/>
        <v>1180.1760218532415</v>
      </c>
      <c r="AV34" s="1">
        <f t="shared" si="29"/>
        <v>-9.4752120059901121E-2</v>
      </c>
      <c r="AW34" s="1">
        <f t="shared" si="30"/>
        <v>76.769200589222947</v>
      </c>
      <c r="AX34" s="1">
        <f t="shared" si="31"/>
        <v>0.29725437084461959</v>
      </c>
      <c r="AY34" s="1">
        <f t="shared" si="32"/>
        <v>4.092570521792755E-4</v>
      </c>
      <c r="AZ34" s="1">
        <f t="shared" si="33"/>
        <v>3.0163506525486334</v>
      </c>
      <c r="BA34" s="1" t="s">
        <v>360</v>
      </c>
      <c r="BB34" s="1">
        <v>570.77</v>
      </c>
      <c r="BC34" s="1">
        <f t="shared" si="34"/>
        <v>241.43000000000006</v>
      </c>
      <c r="BD34" s="1">
        <f t="shared" si="35"/>
        <v>0.43766516174460524</v>
      </c>
      <c r="BE34" s="1">
        <f t="shared" si="36"/>
        <v>0.91029275705883017</v>
      </c>
      <c r="BF34" s="1">
        <f t="shared" si="37"/>
        <v>1.0924538730714159</v>
      </c>
      <c r="BG34" s="1">
        <f t="shared" si="38"/>
        <v>0.96201878580939193</v>
      </c>
      <c r="BH34" s="1">
        <f t="shared" si="39"/>
        <v>1399.98966666667</v>
      </c>
      <c r="BI34" s="1">
        <f t="shared" si="40"/>
        <v>1180.1760218532415</v>
      </c>
      <c r="BJ34" s="1">
        <f t="shared" si="41"/>
        <v>0.84298909481467987</v>
      </c>
      <c r="BK34" s="1">
        <f t="shared" si="42"/>
        <v>0.19597818962935981</v>
      </c>
      <c r="BL34" s="1">
        <v>6</v>
      </c>
      <c r="BM34" s="1">
        <v>0.5</v>
      </c>
      <c r="BN34" s="1" t="s">
        <v>266</v>
      </c>
      <c r="BO34" s="1">
        <v>2</v>
      </c>
      <c r="BP34" s="1">
        <v>1607374880.75</v>
      </c>
      <c r="BQ34" s="1">
        <v>399.69040000000001</v>
      </c>
      <c r="BR34" s="1">
        <v>399.66329999999999</v>
      </c>
      <c r="BS34" s="1">
        <v>27.78999</v>
      </c>
      <c r="BT34" s="1">
        <v>27.579343333333298</v>
      </c>
      <c r="BU34" s="1">
        <v>397.25240000000002</v>
      </c>
      <c r="BV34" s="1">
        <v>27.4967166666667</v>
      </c>
      <c r="BW34" s="1">
        <v>500.01089999999999</v>
      </c>
      <c r="BX34" s="1">
        <v>102.134733333333</v>
      </c>
      <c r="BY34" s="1">
        <v>0.10001449666666699</v>
      </c>
      <c r="BZ34" s="1">
        <v>39.184746666666697</v>
      </c>
      <c r="CA34" s="1">
        <v>40.102589999999999</v>
      </c>
      <c r="CB34" s="1">
        <v>999.9</v>
      </c>
      <c r="CC34" s="1">
        <v>0</v>
      </c>
      <c r="CD34" s="1">
        <v>0</v>
      </c>
      <c r="CE34" s="1">
        <v>10006.1203333333</v>
      </c>
      <c r="CF34" s="1">
        <v>0</v>
      </c>
      <c r="CG34" s="1">
        <v>237.395266666667</v>
      </c>
      <c r="CH34" s="1">
        <v>1399.98966666667</v>
      </c>
      <c r="CI34" s="1">
        <v>0.90000789999999997</v>
      </c>
      <c r="CJ34" s="1">
        <v>9.9991739999999898E-2</v>
      </c>
      <c r="CK34" s="1">
        <v>0</v>
      </c>
      <c r="CL34" s="1">
        <v>706.54643333333297</v>
      </c>
      <c r="CM34" s="1">
        <v>4.9993800000000004</v>
      </c>
      <c r="CN34" s="1">
        <v>10068.48</v>
      </c>
      <c r="CO34" s="1">
        <v>11164.26</v>
      </c>
      <c r="CP34" s="1">
        <v>47.625</v>
      </c>
      <c r="CQ34" s="1">
        <v>49.25</v>
      </c>
      <c r="CR34" s="1">
        <v>48.125</v>
      </c>
      <c r="CS34" s="1">
        <v>49.375</v>
      </c>
      <c r="CT34" s="1">
        <v>50.055799999999998</v>
      </c>
      <c r="CU34" s="1">
        <v>1255.49966666667</v>
      </c>
      <c r="CV34" s="1">
        <v>139.49</v>
      </c>
      <c r="CW34" s="1">
        <v>0</v>
      </c>
      <c r="CX34" s="1">
        <v>421.200000047684</v>
      </c>
      <c r="CY34" s="1">
        <v>0</v>
      </c>
      <c r="CZ34" s="1">
        <v>706.53449999999998</v>
      </c>
      <c r="DA34" s="1">
        <v>0.90396580977733099</v>
      </c>
      <c r="DB34" s="1">
        <v>54.4512822609328</v>
      </c>
      <c r="DC34" s="1">
        <v>10068.5730769231</v>
      </c>
      <c r="DD34" s="1">
        <v>15</v>
      </c>
      <c r="DE34" s="1">
        <v>1607374929.5</v>
      </c>
      <c r="DF34" s="1" t="s">
        <v>361</v>
      </c>
      <c r="DG34" s="1">
        <v>1607374929.5</v>
      </c>
      <c r="DH34" s="1">
        <v>1607374271</v>
      </c>
      <c r="DI34" s="1">
        <v>13</v>
      </c>
      <c r="DJ34" s="1">
        <v>0.19600000000000001</v>
      </c>
      <c r="DK34" s="1">
        <v>-6.7000000000000004E-2</v>
      </c>
      <c r="DL34" s="1">
        <v>2.4380000000000002</v>
      </c>
      <c r="DM34" s="1">
        <v>0.29299999999999998</v>
      </c>
      <c r="DN34" s="1">
        <v>413</v>
      </c>
      <c r="DO34" s="1">
        <v>29</v>
      </c>
      <c r="DP34" s="1">
        <v>0.23</v>
      </c>
      <c r="DQ34" s="1">
        <v>0.01</v>
      </c>
      <c r="DR34" s="1">
        <v>6.7054693194984596E-2</v>
      </c>
      <c r="DS34" s="1">
        <v>0.50087000176706697</v>
      </c>
      <c r="DT34" s="1">
        <v>3.9507899928382703E-2</v>
      </c>
      <c r="DU34" s="1">
        <v>0</v>
      </c>
      <c r="DV34" s="1">
        <v>-0.16807047999999999</v>
      </c>
      <c r="DW34" s="1">
        <v>-0.58731756707452698</v>
      </c>
      <c r="DX34" s="1">
        <v>4.71880709935283E-2</v>
      </c>
      <c r="DY34" s="1">
        <v>0</v>
      </c>
      <c r="DZ34" s="1">
        <v>0.210693666666667</v>
      </c>
      <c r="EA34" s="1">
        <v>-2.66183759733081E-3</v>
      </c>
      <c r="EB34" s="1">
        <v>8.9663260158340404E-4</v>
      </c>
      <c r="EC34" s="1">
        <v>1</v>
      </c>
      <c r="ED34" s="1">
        <v>1</v>
      </c>
      <c r="EE34" s="1">
        <v>3</v>
      </c>
      <c r="EF34" s="1" t="s">
        <v>273</v>
      </c>
      <c r="EG34" s="1">
        <v>100</v>
      </c>
      <c r="EH34" s="1">
        <v>100</v>
      </c>
      <c r="EI34" s="1">
        <v>2.4380000000000002</v>
      </c>
      <c r="EJ34" s="1">
        <v>0.29320000000000002</v>
      </c>
      <c r="EK34" s="1">
        <v>2.24200000000002</v>
      </c>
      <c r="EL34" s="1">
        <v>0</v>
      </c>
      <c r="EM34" s="1">
        <v>0</v>
      </c>
      <c r="EN34" s="1">
        <v>0</v>
      </c>
      <c r="EO34" s="1">
        <v>0.29327499999999401</v>
      </c>
      <c r="EP34" s="1">
        <v>0</v>
      </c>
      <c r="EQ34" s="1">
        <v>0</v>
      </c>
      <c r="ER34" s="1">
        <v>0</v>
      </c>
      <c r="ES34" s="1">
        <v>-1</v>
      </c>
      <c r="ET34" s="1">
        <v>-1</v>
      </c>
      <c r="EU34" s="1">
        <v>-1</v>
      </c>
      <c r="EV34" s="1">
        <v>-1</v>
      </c>
      <c r="EW34" s="1">
        <v>10.199999999999999</v>
      </c>
      <c r="EX34" s="1">
        <v>10.3</v>
      </c>
      <c r="EY34" s="1">
        <v>2</v>
      </c>
      <c r="EZ34" s="1">
        <v>478.89699999999999</v>
      </c>
      <c r="FA34" s="1">
        <v>535.35799999999995</v>
      </c>
      <c r="FB34" s="1">
        <v>37.9589</v>
      </c>
      <c r="FC34" s="1">
        <v>34.296900000000001</v>
      </c>
      <c r="FD34" s="1">
        <v>30.0001</v>
      </c>
      <c r="FE34" s="1">
        <v>33.814700000000002</v>
      </c>
      <c r="FF34" s="1">
        <v>33.823399999999999</v>
      </c>
      <c r="FG34" s="1">
        <v>15.604799999999999</v>
      </c>
      <c r="FH34" s="1">
        <v>0</v>
      </c>
      <c r="FI34" s="1">
        <v>100</v>
      </c>
      <c r="FJ34" s="1">
        <v>-999.9</v>
      </c>
      <c r="FK34" s="1">
        <v>400</v>
      </c>
      <c r="FL34" s="1">
        <v>29.0229</v>
      </c>
      <c r="FM34" s="1">
        <v>101.197</v>
      </c>
      <c r="FN34" s="1">
        <v>100.39100000000001</v>
      </c>
    </row>
    <row r="35" spans="1:170" ht="15.75" customHeight="1" x14ac:dyDescent="0.25">
      <c r="A35" s="1">
        <v>19</v>
      </c>
      <c r="B35" s="1">
        <v>1607375169.5</v>
      </c>
      <c r="C35" s="1">
        <v>91019</v>
      </c>
      <c r="D35" s="1" t="s">
        <v>362</v>
      </c>
      <c r="E35" s="1" t="s">
        <v>363</v>
      </c>
      <c r="F35" s="1" t="s">
        <v>364</v>
      </c>
      <c r="G35" s="1" t="s">
        <v>341</v>
      </c>
      <c r="H35" s="1">
        <v>1607375161.75</v>
      </c>
      <c r="I35" s="1">
        <f t="shared" si="0"/>
        <v>2.6894831501215072E-4</v>
      </c>
      <c r="J35" s="1">
        <f t="shared" si="1"/>
        <v>1.2323959604856844</v>
      </c>
      <c r="K35" s="1">
        <f t="shared" si="2"/>
        <v>398.08203333333302</v>
      </c>
      <c r="L35" s="1">
        <f t="shared" si="3"/>
        <v>44.273918606874901</v>
      </c>
      <c r="M35" s="1">
        <f t="shared" si="4"/>
        <v>4.5253640214591533</v>
      </c>
      <c r="N35" s="1">
        <f t="shared" si="5"/>
        <v>40.689104735270369</v>
      </c>
      <c r="O35" s="1">
        <f t="shared" si="6"/>
        <v>5.8476491113065516E-3</v>
      </c>
      <c r="P35" s="1">
        <f t="shared" si="7"/>
        <v>2.9705384554786347</v>
      </c>
      <c r="Q35" s="1">
        <f t="shared" si="8"/>
        <v>5.8412614438241757E-3</v>
      </c>
      <c r="R35" s="1">
        <f t="shared" si="9"/>
        <v>3.6513617146385754E-3</v>
      </c>
      <c r="S35" s="1">
        <f t="shared" si="10"/>
        <v>231.29832764594806</v>
      </c>
      <c r="T35" s="1">
        <f t="shared" si="11"/>
        <v>40.555320644228857</v>
      </c>
      <c r="U35" s="1">
        <f t="shared" si="12"/>
        <v>39.794643333333298</v>
      </c>
      <c r="V35" s="1">
        <f t="shared" si="13"/>
        <v>7.3327052340265979</v>
      </c>
      <c r="W35" s="1">
        <f t="shared" si="14"/>
        <v>40.092081436628305</v>
      </c>
      <c r="X35" s="1">
        <f t="shared" si="15"/>
        <v>2.8612123346383718</v>
      </c>
      <c r="Y35" s="1">
        <f t="shared" si="16"/>
        <v>7.1366021221945219</v>
      </c>
      <c r="Z35" s="1">
        <f t="shared" si="17"/>
        <v>4.4714928993882257</v>
      </c>
      <c r="AA35" s="1">
        <f t="shared" si="18"/>
        <v>-11.860620692035846</v>
      </c>
      <c r="AB35" s="1">
        <f t="shared" si="19"/>
        <v>-80.996285180541065</v>
      </c>
      <c r="AC35" s="1">
        <f t="shared" si="20"/>
        <v>-6.6537363495562607</v>
      </c>
      <c r="AD35" s="1">
        <f t="shared" si="21"/>
        <v>131.78768542381491</v>
      </c>
      <c r="AE35" s="1">
        <v>0</v>
      </c>
      <c r="AF35" s="1">
        <v>0</v>
      </c>
      <c r="AG35" s="1">
        <f t="shared" si="22"/>
        <v>1</v>
      </c>
      <c r="AH35" s="1">
        <f t="shared" si="23"/>
        <v>0</v>
      </c>
      <c r="AI35" s="1">
        <f t="shared" si="24"/>
        <v>51987.811047520001</v>
      </c>
      <c r="AJ35" s="1" t="s">
        <v>263</v>
      </c>
      <c r="AK35" s="1">
        <v>715.47692307692296</v>
      </c>
      <c r="AL35" s="1">
        <v>3262.08</v>
      </c>
      <c r="AM35" s="1">
        <f t="shared" si="25"/>
        <v>2546.603076923077</v>
      </c>
      <c r="AN35" s="1">
        <f t="shared" si="26"/>
        <v>0.78066849277855754</v>
      </c>
      <c r="AO35" s="1">
        <v>-0.57774747981622299</v>
      </c>
      <c r="AP35" s="1" t="s">
        <v>365</v>
      </c>
      <c r="AQ35" s="1">
        <v>570.53576923076901</v>
      </c>
      <c r="AR35" s="1">
        <v>611.07000000000005</v>
      </c>
      <c r="AS35" s="1">
        <f t="shared" si="27"/>
        <v>6.6333203674261654E-2</v>
      </c>
      <c r="AT35" s="1">
        <v>0.5</v>
      </c>
      <c r="AU35" s="1">
        <f t="shared" si="28"/>
        <v>1180.2226418533548</v>
      </c>
      <c r="AV35" s="1">
        <f t="shared" si="29"/>
        <v>1.2323959604856844</v>
      </c>
      <c r="AW35" s="1">
        <f t="shared" si="30"/>
        <v>39.143974441516875</v>
      </c>
      <c r="AX35" s="1">
        <f t="shared" si="31"/>
        <v>0.22792806061498685</v>
      </c>
      <c r="AY35" s="1">
        <f t="shared" si="32"/>
        <v>1.5337304811059722E-3</v>
      </c>
      <c r="AZ35" s="1">
        <f t="shared" si="33"/>
        <v>4.338308213461632</v>
      </c>
      <c r="BA35" s="1" t="s">
        <v>366</v>
      </c>
      <c r="BB35" s="1">
        <v>471.79</v>
      </c>
      <c r="BC35" s="1">
        <f t="shared" si="34"/>
        <v>139.28000000000003</v>
      </c>
      <c r="BD35" s="1">
        <f t="shared" si="35"/>
        <v>0.29102692970441585</v>
      </c>
      <c r="BE35" s="1">
        <f t="shared" si="36"/>
        <v>0.95008404144372083</v>
      </c>
      <c r="BF35" s="1">
        <f t="shared" si="37"/>
        <v>-0.38823317050888495</v>
      </c>
      <c r="BG35" s="1">
        <f t="shared" si="38"/>
        <v>1.0409985066078975</v>
      </c>
      <c r="BH35" s="1">
        <f t="shared" si="39"/>
        <v>1400.0446666666701</v>
      </c>
      <c r="BI35" s="1">
        <f t="shared" si="40"/>
        <v>1180.2226418533548</v>
      </c>
      <c r="BJ35" s="1">
        <f t="shared" si="41"/>
        <v>0.84298927738021123</v>
      </c>
      <c r="BK35" s="1">
        <f t="shared" si="42"/>
        <v>0.19597855476042236</v>
      </c>
      <c r="BL35" s="1">
        <v>6</v>
      </c>
      <c r="BM35" s="1">
        <v>0.5</v>
      </c>
      <c r="BN35" s="1" t="s">
        <v>266</v>
      </c>
      <c r="BO35" s="1">
        <v>2</v>
      </c>
      <c r="BP35" s="1">
        <v>1607375161.75</v>
      </c>
      <c r="BQ35" s="1">
        <v>398.08203333333302</v>
      </c>
      <c r="BR35" s="1">
        <v>399.68939999999998</v>
      </c>
      <c r="BS35" s="1">
        <v>27.9926833333333</v>
      </c>
      <c r="BT35" s="1">
        <v>27.678976666666699</v>
      </c>
      <c r="BU35" s="1">
        <v>395.90753333333299</v>
      </c>
      <c r="BV35" s="1">
        <v>27.7355366666667</v>
      </c>
      <c r="BW35" s="1">
        <v>499.99523333333298</v>
      </c>
      <c r="BX35" s="1">
        <v>102.1129</v>
      </c>
      <c r="BY35" s="1">
        <v>9.9964003333333301E-2</v>
      </c>
      <c r="BZ35" s="1">
        <v>39.288883333333303</v>
      </c>
      <c r="CA35" s="1">
        <v>39.794643333333298</v>
      </c>
      <c r="CB35" s="1">
        <v>999.9</v>
      </c>
      <c r="CC35" s="1">
        <v>0</v>
      </c>
      <c r="CD35" s="1">
        <v>0</v>
      </c>
      <c r="CE35" s="1">
        <v>10023.7536666667</v>
      </c>
      <c r="CF35" s="1">
        <v>0</v>
      </c>
      <c r="CG35" s="1">
        <v>838.74076666666701</v>
      </c>
      <c r="CH35" s="1">
        <v>1400.0446666666701</v>
      </c>
      <c r="CI35" s="1">
        <v>0.89999859999999998</v>
      </c>
      <c r="CJ35" s="1">
        <v>0.100001426666667</v>
      </c>
      <c r="CK35" s="1">
        <v>0</v>
      </c>
      <c r="CL35" s="1">
        <v>570.52346666666699</v>
      </c>
      <c r="CM35" s="1">
        <v>4.9993800000000004</v>
      </c>
      <c r="CN35" s="1">
        <v>8637.7553333333308</v>
      </c>
      <c r="CO35" s="1">
        <v>11164.676666666701</v>
      </c>
      <c r="CP35" s="1">
        <v>47.837200000000003</v>
      </c>
      <c r="CQ35" s="1">
        <v>49.311999999999998</v>
      </c>
      <c r="CR35" s="1">
        <v>48.25</v>
      </c>
      <c r="CS35" s="1">
        <v>49.625</v>
      </c>
      <c r="CT35" s="1">
        <v>50.25</v>
      </c>
      <c r="CU35" s="1">
        <v>1255.5406666666699</v>
      </c>
      <c r="CV35" s="1">
        <v>139.50399999999999</v>
      </c>
      <c r="CW35" s="1">
        <v>0</v>
      </c>
      <c r="CX35" s="1">
        <v>128</v>
      </c>
      <c r="CY35" s="1">
        <v>0</v>
      </c>
      <c r="CZ35" s="1">
        <v>570.53576923076901</v>
      </c>
      <c r="DA35" s="1">
        <v>-1.7236239468797701</v>
      </c>
      <c r="DB35" s="1">
        <v>88.1152137196529</v>
      </c>
      <c r="DC35" s="1">
        <v>8637.8250000000007</v>
      </c>
      <c r="DD35" s="1">
        <v>15</v>
      </c>
      <c r="DE35" s="1">
        <v>1607375092.5</v>
      </c>
      <c r="DF35" s="1" t="s">
        <v>367</v>
      </c>
      <c r="DG35" s="1">
        <v>1607375085.5</v>
      </c>
      <c r="DH35" s="1">
        <v>1607375092.5</v>
      </c>
      <c r="DI35" s="1">
        <v>15</v>
      </c>
      <c r="DJ35" s="1">
        <v>-8.0000000000000002E-3</v>
      </c>
      <c r="DK35" s="1">
        <v>-1.0999999999999999E-2</v>
      </c>
      <c r="DL35" s="1">
        <v>2.1739999999999999</v>
      </c>
      <c r="DM35" s="1">
        <v>0.25700000000000001</v>
      </c>
      <c r="DN35" s="1">
        <v>399</v>
      </c>
      <c r="DO35" s="1">
        <v>28</v>
      </c>
      <c r="DP35" s="1">
        <v>0.24</v>
      </c>
      <c r="DQ35" s="1">
        <v>0.05</v>
      </c>
      <c r="DR35" s="1">
        <v>1.2381513400864701</v>
      </c>
      <c r="DS35" s="1">
        <v>-0.51185845409042896</v>
      </c>
      <c r="DT35" s="1">
        <v>4.6010421912919597E-2</v>
      </c>
      <c r="DU35" s="1">
        <v>0</v>
      </c>
      <c r="DV35" s="1">
        <v>-1.6082650000000001</v>
      </c>
      <c r="DW35" s="1">
        <v>0.35444903225806601</v>
      </c>
      <c r="DX35" s="1">
        <v>3.8092128211307197E-2</v>
      </c>
      <c r="DY35" s="1">
        <v>0</v>
      </c>
      <c r="DZ35" s="1">
        <v>0.30725846666666701</v>
      </c>
      <c r="EA35" s="1">
        <v>0.77762018242491604</v>
      </c>
      <c r="EB35" s="1">
        <v>5.64924239733278E-2</v>
      </c>
      <c r="EC35" s="1">
        <v>0</v>
      </c>
      <c r="ED35" s="1">
        <v>0</v>
      </c>
      <c r="EE35" s="1">
        <v>3</v>
      </c>
      <c r="EF35" s="1" t="s">
        <v>281</v>
      </c>
      <c r="EG35" s="1">
        <v>100</v>
      </c>
      <c r="EH35" s="1">
        <v>100</v>
      </c>
      <c r="EI35" s="1">
        <v>2.1749999999999998</v>
      </c>
      <c r="EJ35" s="1">
        <v>0.2571</v>
      </c>
      <c r="EK35" s="1">
        <v>2.1743999999999302</v>
      </c>
      <c r="EL35" s="1">
        <v>0</v>
      </c>
      <c r="EM35" s="1">
        <v>0</v>
      </c>
      <c r="EN35" s="1">
        <v>0</v>
      </c>
      <c r="EO35" s="1">
        <v>0.25713999999999998</v>
      </c>
      <c r="EP35" s="1">
        <v>0</v>
      </c>
      <c r="EQ35" s="1">
        <v>0</v>
      </c>
      <c r="ER35" s="1">
        <v>0</v>
      </c>
      <c r="ES35" s="1">
        <v>-1</v>
      </c>
      <c r="ET35" s="1">
        <v>-1</v>
      </c>
      <c r="EU35" s="1">
        <v>-1</v>
      </c>
      <c r="EV35" s="1">
        <v>-1</v>
      </c>
      <c r="EW35" s="1">
        <v>1.4</v>
      </c>
      <c r="EX35" s="1">
        <v>1.3</v>
      </c>
      <c r="EY35" s="1">
        <v>2</v>
      </c>
      <c r="EZ35" s="1">
        <v>490.57299999999998</v>
      </c>
      <c r="FA35" s="1">
        <v>535.42100000000005</v>
      </c>
      <c r="FB35" s="1">
        <v>37.9788</v>
      </c>
      <c r="FC35" s="1">
        <v>34.322099999999999</v>
      </c>
      <c r="FD35" s="1">
        <v>29.9998</v>
      </c>
      <c r="FE35" s="1">
        <v>33.842199999999998</v>
      </c>
      <c r="FF35" s="1">
        <v>33.845599999999997</v>
      </c>
      <c r="FG35" s="1">
        <v>15.834199999999999</v>
      </c>
      <c r="FH35" s="1">
        <v>0</v>
      </c>
      <c r="FI35" s="1">
        <v>100</v>
      </c>
      <c r="FJ35" s="1">
        <v>-999.9</v>
      </c>
      <c r="FK35" s="1">
        <v>400</v>
      </c>
      <c r="FL35" s="1">
        <v>42.119100000000003</v>
      </c>
      <c r="FM35" s="1">
        <v>101.197</v>
      </c>
      <c r="FN35" s="1">
        <v>100.39400000000001</v>
      </c>
    </row>
    <row r="36" spans="1:170" ht="15.75" customHeight="1" x14ac:dyDescent="0.25">
      <c r="A36" s="1">
        <v>20</v>
      </c>
      <c r="B36" s="1">
        <v>1607375329.5</v>
      </c>
      <c r="C36" s="1">
        <v>91179</v>
      </c>
      <c r="D36" s="1" t="s">
        <v>368</v>
      </c>
      <c r="E36" s="1" t="s">
        <v>369</v>
      </c>
      <c r="F36" s="1" t="s">
        <v>364</v>
      </c>
      <c r="G36" s="1" t="s">
        <v>341</v>
      </c>
      <c r="H36" s="1">
        <v>1607375321.5</v>
      </c>
      <c r="I36" s="1">
        <f t="shared" si="0"/>
        <v>4.4027027283779482E-4</v>
      </c>
      <c r="J36" s="1">
        <f t="shared" si="1"/>
        <v>1.0498470505661421</v>
      </c>
      <c r="K36" s="1">
        <f t="shared" si="2"/>
        <v>398.44180645161299</v>
      </c>
      <c r="L36" s="1">
        <f t="shared" si="3"/>
        <v>196.42324393212132</v>
      </c>
      <c r="M36" s="1">
        <f t="shared" si="4"/>
        <v>20.076638216630524</v>
      </c>
      <c r="N36" s="1">
        <f t="shared" si="5"/>
        <v>40.725180168972912</v>
      </c>
      <c r="O36" s="1">
        <f t="shared" si="6"/>
        <v>9.3660396026103883E-3</v>
      </c>
      <c r="P36" s="1">
        <f t="shared" si="7"/>
        <v>2.966183723655976</v>
      </c>
      <c r="Q36" s="1">
        <f t="shared" si="8"/>
        <v>9.3496405226424738E-3</v>
      </c>
      <c r="R36" s="1">
        <f t="shared" si="9"/>
        <v>5.8449962956709546E-3</v>
      </c>
      <c r="S36" s="1">
        <f t="shared" si="10"/>
        <v>231.29195955674996</v>
      </c>
      <c r="T36" s="1">
        <f t="shared" si="11"/>
        <v>40.755990657326826</v>
      </c>
      <c r="U36" s="1">
        <f t="shared" si="12"/>
        <v>40.003719354838701</v>
      </c>
      <c r="V36" s="1">
        <f t="shared" si="13"/>
        <v>7.4151267182378664</v>
      </c>
      <c r="W36" s="1">
        <f t="shared" si="14"/>
        <v>39.329381457251507</v>
      </c>
      <c r="X36" s="1">
        <f t="shared" si="15"/>
        <v>2.8435916120841749</v>
      </c>
      <c r="Y36" s="1">
        <f t="shared" si="16"/>
        <v>7.2301966283781374</v>
      </c>
      <c r="Z36" s="1">
        <f t="shared" si="17"/>
        <v>4.5715351061536911</v>
      </c>
      <c r="AA36" s="1">
        <f t="shared" si="18"/>
        <v>-19.415919032146753</v>
      </c>
      <c r="AB36" s="1">
        <f t="shared" si="19"/>
        <v>-75.47372886085499</v>
      </c>
      <c r="AC36" s="1">
        <f t="shared" si="20"/>
        <v>-6.2226453827387234</v>
      </c>
      <c r="AD36" s="1">
        <f t="shared" si="21"/>
        <v>130.17966628100947</v>
      </c>
      <c r="AE36" s="1">
        <v>0</v>
      </c>
      <c r="AF36" s="1">
        <v>0</v>
      </c>
      <c r="AG36" s="1">
        <f t="shared" si="22"/>
        <v>1</v>
      </c>
      <c r="AH36" s="1">
        <f t="shared" si="23"/>
        <v>0</v>
      </c>
      <c r="AI36" s="1">
        <f t="shared" si="24"/>
        <v>51824.703898640466</v>
      </c>
      <c r="AJ36" s="1" t="s">
        <v>263</v>
      </c>
      <c r="AK36" s="1">
        <v>715.47692307692296</v>
      </c>
      <c r="AL36" s="1">
        <v>3262.08</v>
      </c>
      <c r="AM36" s="1">
        <f t="shared" si="25"/>
        <v>2546.603076923077</v>
      </c>
      <c r="AN36" s="1">
        <f t="shared" si="26"/>
        <v>0.78066849277855754</v>
      </c>
      <c r="AO36" s="1">
        <v>-0.57774747981622299</v>
      </c>
      <c r="AP36" s="1" t="s">
        <v>370</v>
      </c>
      <c r="AQ36" s="1">
        <v>551.32661538461502</v>
      </c>
      <c r="AR36" s="1">
        <v>590.9</v>
      </c>
      <c r="AS36" s="1">
        <f t="shared" si="27"/>
        <v>6.6971373524090327E-2</v>
      </c>
      <c r="AT36" s="1">
        <v>0.5</v>
      </c>
      <c r="AU36" s="1">
        <f t="shared" si="28"/>
        <v>1180.1894234697297</v>
      </c>
      <c r="AV36" s="1">
        <f t="shared" si="29"/>
        <v>1.0498470505661421</v>
      </c>
      <c r="AW36" s="1">
        <f t="shared" si="30"/>
        <v>39.519453354186041</v>
      </c>
      <c r="AX36" s="1">
        <f t="shared" si="31"/>
        <v>0.20604163140971402</v>
      </c>
      <c r="AY36" s="1">
        <f t="shared" si="32"/>
        <v>1.3790960146018549E-3</v>
      </c>
      <c r="AZ36" s="1">
        <f t="shared" si="33"/>
        <v>4.5205280081232022</v>
      </c>
      <c r="BA36" s="1" t="s">
        <v>371</v>
      </c>
      <c r="BB36" s="1">
        <v>469.15</v>
      </c>
      <c r="BC36" s="1">
        <f t="shared" si="34"/>
        <v>121.75</v>
      </c>
      <c r="BD36" s="1">
        <f t="shared" si="35"/>
        <v>0.32503806665613927</v>
      </c>
      <c r="BE36" s="1">
        <f t="shared" si="36"/>
        <v>0.95640778680453864</v>
      </c>
      <c r="BF36" s="1">
        <f t="shared" si="37"/>
        <v>-0.31766224143254385</v>
      </c>
      <c r="BG36" s="1">
        <f t="shared" si="38"/>
        <v>1.0489188614455938</v>
      </c>
      <c r="BH36" s="1">
        <f t="shared" si="39"/>
        <v>1400.0051612903201</v>
      </c>
      <c r="BI36" s="1">
        <f t="shared" si="40"/>
        <v>1180.1894234697297</v>
      </c>
      <c r="BJ36" s="1">
        <f t="shared" si="41"/>
        <v>0.84298933754073002</v>
      </c>
      <c r="BK36" s="1">
        <f t="shared" si="42"/>
        <v>0.19597867508146016</v>
      </c>
      <c r="BL36" s="1">
        <v>6</v>
      </c>
      <c r="BM36" s="1">
        <v>0.5</v>
      </c>
      <c r="BN36" s="1" t="s">
        <v>266</v>
      </c>
      <c r="BO36" s="1">
        <v>2</v>
      </c>
      <c r="BP36" s="1">
        <v>1607375321.5</v>
      </c>
      <c r="BQ36" s="1">
        <v>398.44180645161299</v>
      </c>
      <c r="BR36" s="1">
        <v>399.91212903225801</v>
      </c>
      <c r="BS36" s="1">
        <v>27.820767741935502</v>
      </c>
      <c r="BT36" s="1">
        <v>27.307141935483902</v>
      </c>
      <c r="BU36" s="1">
        <v>396.267290322581</v>
      </c>
      <c r="BV36" s="1">
        <v>27.563622580645202</v>
      </c>
      <c r="BW36" s="1">
        <v>500.00012903225797</v>
      </c>
      <c r="BX36" s="1">
        <v>102.11119354838701</v>
      </c>
      <c r="BY36" s="1">
        <v>9.9918612903225804E-2</v>
      </c>
      <c r="BZ36" s="1">
        <v>39.5317516129032</v>
      </c>
      <c r="CA36" s="1">
        <v>40.003719354838701</v>
      </c>
      <c r="CB36" s="1">
        <v>999.9</v>
      </c>
      <c r="CC36" s="1">
        <v>0</v>
      </c>
      <c r="CD36" s="1">
        <v>0</v>
      </c>
      <c r="CE36" s="1">
        <v>9999.2354838709707</v>
      </c>
      <c r="CF36" s="1">
        <v>0</v>
      </c>
      <c r="CG36" s="1">
        <v>823.84987096774205</v>
      </c>
      <c r="CH36" s="1">
        <v>1400.0051612903201</v>
      </c>
      <c r="CI36" s="1">
        <v>0.89999983870967704</v>
      </c>
      <c r="CJ36" s="1">
        <v>0.1000002</v>
      </c>
      <c r="CK36" s="1">
        <v>0</v>
      </c>
      <c r="CL36" s="1">
        <v>551.33083870967698</v>
      </c>
      <c r="CM36" s="1">
        <v>4.9993800000000004</v>
      </c>
      <c r="CN36" s="1">
        <v>8370.2545161290309</v>
      </c>
      <c r="CO36" s="1">
        <v>11164.370967741899</v>
      </c>
      <c r="CP36" s="1">
        <v>48.151000000000003</v>
      </c>
      <c r="CQ36" s="1">
        <v>49.561999999999998</v>
      </c>
      <c r="CR36" s="1">
        <v>48.53</v>
      </c>
      <c r="CS36" s="1">
        <v>49.875</v>
      </c>
      <c r="CT36" s="1">
        <v>50.537999999999997</v>
      </c>
      <c r="CU36" s="1">
        <v>1255.5025806451599</v>
      </c>
      <c r="CV36" s="1">
        <v>139.50290322580599</v>
      </c>
      <c r="CW36" s="1">
        <v>0</v>
      </c>
      <c r="CX36" s="1">
        <v>159.200000047684</v>
      </c>
      <c r="CY36" s="1">
        <v>0</v>
      </c>
      <c r="CZ36" s="1">
        <v>551.32661538461502</v>
      </c>
      <c r="DA36" s="1">
        <v>0.73429059995360202</v>
      </c>
      <c r="DB36" s="1">
        <v>17.784615184091301</v>
      </c>
      <c r="DC36" s="1">
        <v>8370.75</v>
      </c>
      <c r="DD36" s="1">
        <v>15</v>
      </c>
      <c r="DE36" s="1">
        <v>1607375092.5</v>
      </c>
      <c r="DF36" s="1" t="s">
        <v>367</v>
      </c>
      <c r="DG36" s="1">
        <v>1607375085.5</v>
      </c>
      <c r="DH36" s="1">
        <v>1607375092.5</v>
      </c>
      <c r="DI36" s="1">
        <v>15</v>
      </c>
      <c r="DJ36" s="1">
        <v>-8.0000000000000002E-3</v>
      </c>
      <c r="DK36" s="1">
        <v>-1.0999999999999999E-2</v>
      </c>
      <c r="DL36" s="1">
        <v>2.1739999999999999</v>
      </c>
      <c r="DM36" s="1">
        <v>0.25700000000000001</v>
      </c>
      <c r="DN36" s="1">
        <v>399</v>
      </c>
      <c r="DO36" s="1">
        <v>28</v>
      </c>
      <c r="DP36" s="1">
        <v>0.24</v>
      </c>
      <c r="DQ36" s="1">
        <v>0.05</v>
      </c>
      <c r="DR36" s="1">
        <v>1.04419435068471</v>
      </c>
      <c r="DS36" s="1">
        <v>1.7081515935881902E-2</v>
      </c>
      <c r="DT36" s="1">
        <v>2.90177714581283E-2</v>
      </c>
      <c r="DU36" s="1">
        <v>1</v>
      </c>
      <c r="DV36" s="1">
        <v>-1.4675756666666699</v>
      </c>
      <c r="DW36" s="1">
        <v>-4.9265672969964897E-2</v>
      </c>
      <c r="DX36" s="1">
        <v>3.5746835168383201E-2</v>
      </c>
      <c r="DY36" s="1">
        <v>1</v>
      </c>
      <c r="DZ36" s="1">
        <v>0.51322203333333305</v>
      </c>
      <c r="EA36" s="1">
        <v>0.100562429365963</v>
      </c>
      <c r="EB36" s="1">
        <v>7.26294104562486E-3</v>
      </c>
      <c r="EC36" s="1">
        <v>1</v>
      </c>
      <c r="ED36" s="1">
        <v>3</v>
      </c>
      <c r="EE36" s="1">
        <v>3</v>
      </c>
      <c r="EF36" s="1" t="s">
        <v>268</v>
      </c>
      <c r="EG36" s="1">
        <v>100</v>
      </c>
      <c r="EH36" s="1">
        <v>100</v>
      </c>
      <c r="EI36" s="1">
        <v>2.1739999999999999</v>
      </c>
      <c r="EJ36" s="1">
        <v>0.2571</v>
      </c>
      <c r="EK36" s="1">
        <v>2.1743999999999302</v>
      </c>
      <c r="EL36" s="1">
        <v>0</v>
      </c>
      <c r="EM36" s="1">
        <v>0</v>
      </c>
      <c r="EN36" s="1">
        <v>0</v>
      </c>
      <c r="EO36" s="1">
        <v>0.25713999999999998</v>
      </c>
      <c r="EP36" s="1">
        <v>0</v>
      </c>
      <c r="EQ36" s="1">
        <v>0</v>
      </c>
      <c r="ER36" s="1">
        <v>0</v>
      </c>
      <c r="ES36" s="1">
        <v>-1</v>
      </c>
      <c r="ET36" s="1">
        <v>-1</v>
      </c>
      <c r="EU36" s="1">
        <v>-1</v>
      </c>
      <c r="EV36" s="1">
        <v>-1</v>
      </c>
      <c r="EW36" s="1">
        <v>4.0999999999999996</v>
      </c>
      <c r="EX36" s="1">
        <v>4</v>
      </c>
      <c r="EY36" s="1">
        <v>2</v>
      </c>
      <c r="EZ36" s="1">
        <v>489.90600000000001</v>
      </c>
      <c r="FA36" s="1">
        <v>534.46400000000006</v>
      </c>
      <c r="FB36" s="1">
        <v>38.089799999999997</v>
      </c>
      <c r="FC36" s="1">
        <v>34.330800000000004</v>
      </c>
      <c r="FD36" s="1">
        <v>30.000499999999999</v>
      </c>
      <c r="FE36" s="1">
        <v>33.856400000000001</v>
      </c>
      <c r="FF36" s="1">
        <v>33.870100000000001</v>
      </c>
      <c r="FG36" s="1">
        <v>15.9923</v>
      </c>
      <c r="FH36" s="1">
        <v>0</v>
      </c>
      <c r="FI36" s="1">
        <v>100</v>
      </c>
      <c r="FJ36" s="1">
        <v>-999.9</v>
      </c>
      <c r="FK36" s="1">
        <v>400</v>
      </c>
      <c r="FL36" s="1">
        <v>28.026299999999999</v>
      </c>
      <c r="FM36" s="1">
        <v>101.185</v>
      </c>
      <c r="FN36" s="1">
        <v>100.384</v>
      </c>
    </row>
    <row r="37" spans="1:170" ht="15.75" customHeight="1" x14ac:dyDescent="0.25">
      <c r="A37" s="1">
        <v>21</v>
      </c>
      <c r="B37" s="1">
        <v>1607376623.0999999</v>
      </c>
      <c r="C37" s="1">
        <v>92472.599999904603</v>
      </c>
      <c r="D37" s="1" t="s">
        <v>372</v>
      </c>
      <c r="E37" s="1" t="s">
        <v>373</v>
      </c>
      <c r="F37" s="1" t="s">
        <v>374</v>
      </c>
      <c r="G37" s="1" t="s">
        <v>262</v>
      </c>
      <c r="H37" s="1">
        <v>1607376615.3499999</v>
      </c>
      <c r="I37" s="1">
        <f t="shared" si="0"/>
        <v>1.6054401339937632E-4</v>
      </c>
      <c r="J37" s="1">
        <f t="shared" si="1"/>
        <v>-0.88339187994912338</v>
      </c>
      <c r="K37" s="1">
        <f t="shared" si="2"/>
        <v>400.39173333333298</v>
      </c>
      <c r="L37" s="1">
        <f t="shared" si="3"/>
        <v>800.63179642558805</v>
      </c>
      <c r="M37" s="1">
        <f t="shared" si="4"/>
        <v>81.798607027053592</v>
      </c>
      <c r="N37" s="1">
        <f t="shared" si="5"/>
        <v>40.907051403694915</v>
      </c>
      <c r="O37" s="1">
        <f t="shared" si="6"/>
        <v>3.1476319577870872E-3</v>
      </c>
      <c r="P37" s="1">
        <f t="shared" si="7"/>
        <v>2.9684329612184426</v>
      </c>
      <c r="Q37" s="1">
        <f t="shared" si="8"/>
        <v>3.1457788873357389E-3</v>
      </c>
      <c r="R37" s="1">
        <f t="shared" si="9"/>
        <v>1.9662782007418204E-3</v>
      </c>
      <c r="S37" s="1">
        <f t="shared" si="10"/>
        <v>231.28710370315162</v>
      </c>
      <c r="T37" s="1">
        <f t="shared" si="11"/>
        <v>40.851148598579371</v>
      </c>
      <c r="U37" s="1">
        <f t="shared" si="12"/>
        <v>40.408119999999997</v>
      </c>
      <c r="V37" s="1">
        <f t="shared" si="13"/>
        <v>7.5768296689861998</v>
      </c>
      <c r="W37" s="1">
        <f t="shared" si="14"/>
        <v>36.230237488608431</v>
      </c>
      <c r="X37" s="1">
        <f t="shared" si="15"/>
        <v>2.6230070028586292</v>
      </c>
      <c r="Y37" s="1">
        <f t="shared" si="16"/>
        <v>7.2398283441651721</v>
      </c>
      <c r="Z37" s="1">
        <f t="shared" si="17"/>
        <v>4.9538226661275706</v>
      </c>
      <c r="AA37" s="1">
        <f t="shared" si="18"/>
        <v>-7.0799909909124956</v>
      </c>
      <c r="AB37" s="1">
        <f t="shared" si="19"/>
        <v>-136.27388639586883</v>
      </c>
      <c r="AC37" s="1">
        <f t="shared" si="20"/>
        <v>-11.250115210331529</v>
      </c>
      <c r="AD37" s="1">
        <f t="shared" si="21"/>
        <v>76.683111106038751</v>
      </c>
      <c r="AE37" s="1">
        <v>0</v>
      </c>
      <c r="AF37" s="1">
        <v>0</v>
      </c>
      <c r="AG37" s="1">
        <f t="shared" si="22"/>
        <v>1</v>
      </c>
      <c r="AH37" s="1">
        <f t="shared" si="23"/>
        <v>0</v>
      </c>
      <c r="AI37" s="1">
        <f t="shared" si="24"/>
        <v>51883.013448223901</v>
      </c>
      <c r="AJ37" s="1" t="s">
        <v>263</v>
      </c>
      <c r="AK37" s="1">
        <v>715.47692307692296</v>
      </c>
      <c r="AL37" s="1">
        <v>3262.08</v>
      </c>
      <c r="AM37" s="1">
        <f t="shared" si="25"/>
        <v>2546.603076923077</v>
      </c>
      <c r="AN37" s="1">
        <f t="shared" si="26"/>
        <v>0.78066849277855754</v>
      </c>
      <c r="AO37" s="1">
        <v>-0.57774747981622299</v>
      </c>
      <c r="AP37" s="1" t="s">
        <v>375</v>
      </c>
      <c r="AQ37" s="1">
        <v>600.99135999999999</v>
      </c>
      <c r="AR37" s="1">
        <v>621.62</v>
      </c>
      <c r="AS37" s="1">
        <f t="shared" si="27"/>
        <v>3.3185290048582727E-2</v>
      </c>
      <c r="AT37" s="1">
        <v>0.5</v>
      </c>
      <c r="AU37" s="1">
        <f t="shared" si="28"/>
        <v>1180.1635618534422</v>
      </c>
      <c r="AV37" s="1">
        <f t="shared" si="29"/>
        <v>-0.88339187994912338</v>
      </c>
      <c r="AW37" s="1">
        <f t="shared" si="30"/>
        <v>19.58203505243749</v>
      </c>
      <c r="AX37" s="1">
        <f t="shared" si="31"/>
        <v>0.27516810913419776</v>
      </c>
      <c r="AY37" s="1">
        <f t="shared" si="32"/>
        <v>-2.5898477974772166E-4</v>
      </c>
      <c r="AZ37" s="1">
        <f t="shared" si="33"/>
        <v>4.2477076027154856</v>
      </c>
      <c r="BA37" s="1" t="s">
        <v>376</v>
      </c>
      <c r="BB37" s="1">
        <v>450.57</v>
      </c>
      <c r="BC37" s="1">
        <f t="shared" si="34"/>
        <v>171.05</v>
      </c>
      <c r="BD37" s="1">
        <f t="shared" si="35"/>
        <v>0.12060005846243799</v>
      </c>
      <c r="BE37" s="1">
        <f t="shared" si="36"/>
        <v>0.93916080682622516</v>
      </c>
      <c r="BF37" s="1">
        <f t="shared" si="37"/>
        <v>-0.21978815545757094</v>
      </c>
      <c r="BG37" s="1">
        <f t="shared" si="38"/>
        <v>1.0368557330066237</v>
      </c>
      <c r="BH37" s="1">
        <f t="shared" si="39"/>
        <v>1399.9743333333299</v>
      </c>
      <c r="BI37" s="1">
        <f t="shared" si="40"/>
        <v>1180.1635618534422</v>
      </c>
      <c r="BJ37" s="1">
        <f t="shared" si="41"/>
        <v>0.84298942755863271</v>
      </c>
      <c r="BK37" s="1">
        <f t="shared" si="42"/>
        <v>0.1959788551172654</v>
      </c>
      <c r="BL37" s="1">
        <v>6</v>
      </c>
      <c r="BM37" s="1">
        <v>0.5</v>
      </c>
      <c r="BN37" s="1" t="s">
        <v>266</v>
      </c>
      <c r="BO37" s="1">
        <v>2</v>
      </c>
      <c r="BP37" s="1">
        <v>1607376615.3499999</v>
      </c>
      <c r="BQ37" s="1">
        <v>400.39173333333298</v>
      </c>
      <c r="BR37" s="1">
        <v>399.40879999999999</v>
      </c>
      <c r="BS37" s="1">
        <v>25.673576666666701</v>
      </c>
      <c r="BT37" s="1">
        <v>25.485869999999998</v>
      </c>
      <c r="BU37" s="1">
        <v>397.77173333333297</v>
      </c>
      <c r="BV37" s="1">
        <v>25.4525133333333</v>
      </c>
      <c r="BW37" s="1">
        <v>500.00016666666698</v>
      </c>
      <c r="BX37" s="1">
        <v>102.06766666666699</v>
      </c>
      <c r="BY37" s="1">
        <v>9.9905733333333302E-2</v>
      </c>
      <c r="BZ37" s="1">
        <v>39.55659</v>
      </c>
      <c r="CA37" s="1">
        <v>40.408119999999997</v>
      </c>
      <c r="CB37" s="1">
        <v>999.9</v>
      </c>
      <c r="CC37" s="1">
        <v>0</v>
      </c>
      <c r="CD37" s="1">
        <v>0</v>
      </c>
      <c r="CE37" s="1">
        <v>10016.25</v>
      </c>
      <c r="CF37" s="1">
        <v>0</v>
      </c>
      <c r="CG37" s="1">
        <v>768.54390000000001</v>
      </c>
      <c r="CH37" s="1">
        <v>1399.9743333333299</v>
      </c>
      <c r="CI37" s="1">
        <v>0.89999486666666695</v>
      </c>
      <c r="CJ37" s="1">
        <v>0.1000051</v>
      </c>
      <c r="CK37" s="1">
        <v>0</v>
      </c>
      <c r="CL37" s="1">
        <v>601.00406666666697</v>
      </c>
      <c r="CM37" s="1">
        <v>4.9993800000000004</v>
      </c>
      <c r="CN37" s="1">
        <v>8844.7246666666706</v>
      </c>
      <c r="CO37" s="1">
        <v>11164.1133333333</v>
      </c>
      <c r="CP37" s="1">
        <v>48.061999999999998</v>
      </c>
      <c r="CQ37" s="1">
        <v>49.622900000000001</v>
      </c>
      <c r="CR37" s="1">
        <v>48.526866666666699</v>
      </c>
      <c r="CS37" s="1">
        <v>49.772733333333299</v>
      </c>
      <c r="CT37" s="1">
        <v>50.441200000000002</v>
      </c>
      <c r="CU37" s="1">
        <v>1255.47033333333</v>
      </c>
      <c r="CV37" s="1">
        <v>139.50399999999999</v>
      </c>
      <c r="CW37" s="1">
        <v>0</v>
      </c>
      <c r="CX37" s="1">
        <v>1292.60000014305</v>
      </c>
      <c r="CY37" s="1">
        <v>0</v>
      </c>
      <c r="CZ37" s="1">
        <v>600.99135999999999</v>
      </c>
      <c r="DA37" s="1">
        <v>-0.634076919556117</v>
      </c>
      <c r="DB37" s="1">
        <v>42.913846228090001</v>
      </c>
      <c r="DC37" s="1">
        <v>8844.9464000000007</v>
      </c>
      <c r="DD37" s="1">
        <v>15</v>
      </c>
      <c r="DE37" s="1">
        <v>1607376663.5999999</v>
      </c>
      <c r="DF37" s="1" t="s">
        <v>377</v>
      </c>
      <c r="DG37" s="1">
        <v>1607376663.5999999</v>
      </c>
      <c r="DH37" s="1">
        <v>1607375981.0999999</v>
      </c>
      <c r="DI37" s="1">
        <v>18</v>
      </c>
      <c r="DJ37" s="1">
        <v>0.46800000000000003</v>
      </c>
      <c r="DK37" s="1">
        <v>-1.4E-2</v>
      </c>
      <c r="DL37" s="1">
        <v>2.62</v>
      </c>
      <c r="DM37" s="1">
        <v>0.221</v>
      </c>
      <c r="DN37" s="1">
        <v>417</v>
      </c>
      <c r="DO37" s="1">
        <v>26</v>
      </c>
      <c r="DP37" s="1">
        <v>1.81</v>
      </c>
      <c r="DQ37" s="1">
        <v>0.11</v>
      </c>
      <c r="DR37" s="1">
        <v>-0.55551214162838403</v>
      </c>
      <c r="DS37" s="1">
        <v>8.1833758448580394</v>
      </c>
      <c r="DT37" s="1">
        <v>0.63099306390749399</v>
      </c>
      <c r="DU37" s="1">
        <v>0</v>
      </c>
      <c r="DV37" s="1">
        <v>0.56949551612903204</v>
      </c>
      <c r="DW37" s="1">
        <v>-9.3484280080645199</v>
      </c>
      <c r="DX37" s="1">
        <v>0.75273781320358002</v>
      </c>
      <c r="DY37" s="1">
        <v>0</v>
      </c>
      <c r="DZ37" s="1">
        <v>0.18768880645161301</v>
      </c>
      <c r="EA37" s="1">
        <v>-3.7275967741936902E-3</v>
      </c>
      <c r="EB37" s="1">
        <v>9.5285003455185702E-4</v>
      </c>
      <c r="EC37" s="1">
        <v>1</v>
      </c>
      <c r="ED37" s="1">
        <v>1</v>
      </c>
      <c r="EE37" s="1">
        <v>3</v>
      </c>
      <c r="EF37" s="1" t="s">
        <v>273</v>
      </c>
      <c r="EG37" s="1">
        <v>100</v>
      </c>
      <c r="EH37" s="1">
        <v>100</v>
      </c>
      <c r="EI37" s="1">
        <v>2.62</v>
      </c>
      <c r="EJ37" s="1">
        <v>0.221</v>
      </c>
      <c r="EK37" s="1">
        <v>2.15159999999997</v>
      </c>
      <c r="EL37" s="1">
        <v>0</v>
      </c>
      <c r="EM37" s="1">
        <v>0</v>
      </c>
      <c r="EN37" s="1">
        <v>0</v>
      </c>
      <c r="EO37" s="1">
        <v>0.22104499999999999</v>
      </c>
      <c r="EP37" s="1">
        <v>0</v>
      </c>
      <c r="EQ37" s="1">
        <v>0</v>
      </c>
      <c r="ER37" s="1">
        <v>0</v>
      </c>
      <c r="ES37" s="1">
        <v>-1</v>
      </c>
      <c r="ET37" s="1">
        <v>-1</v>
      </c>
      <c r="EU37" s="1">
        <v>-1</v>
      </c>
      <c r="EV37" s="1">
        <v>-1</v>
      </c>
      <c r="EW37" s="1">
        <v>10.8</v>
      </c>
      <c r="EX37" s="1">
        <v>10.7</v>
      </c>
      <c r="EY37" s="1">
        <v>2</v>
      </c>
      <c r="EZ37" s="1">
        <v>491.57299999999998</v>
      </c>
      <c r="FA37" s="1">
        <v>529.91499999999996</v>
      </c>
      <c r="FB37" s="1">
        <v>38.171599999999998</v>
      </c>
      <c r="FC37" s="1">
        <v>34.496600000000001</v>
      </c>
      <c r="FD37" s="1">
        <v>30.000499999999999</v>
      </c>
      <c r="FE37" s="1">
        <v>34.014000000000003</v>
      </c>
      <c r="FF37" s="1">
        <v>34.029200000000003</v>
      </c>
      <c r="FG37" s="1">
        <v>15.237399999999999</v>
      </c>
      <c r="FH37" s="1">
        <v>0</v>
      </c>
      <c r="FI37" s="1">
        <v>100</v>
      </c>
      <c r="FJ37" s="1">
        <v>-999.9</v>
      </c>
      <c r="FK37" s="1">
        <v>400</v>
      </c>
      <c r="FL37" s="1">
        <v>27.8033</v>
      </c>
      <c r="FM37" s="1">
        <v>101.143</v>
      </c>
      <c r="FN37" s="1">
        <v>100.35299999999999</v>
      </c>
    </row>
    <row r="38" spans="1:170" ht="15.75" customHeight="1" x14ac:dyDescent="0.25">
      <c r="A38" s="1">
        <v>22</v>
      </c>
      <c r="B38" s="1">
        <v>1607376908.0999999</v>
      </c>
      <c r="C38" s="1">
        <v>92757.599999904603</v>
      </c>
      <c r="D38" s="1" t="s">
        <v>378</v>
      </c>
      <c r="E38" s="1" t="s">
        <v>379</v>
      </c>
      <c r="F38" s="1" t="s">
        <v>374</v>
      </c>
      <c r="G38" s="1" t="s">
        <v>262</v>
      </c>
      <c r="H38" s="1">
        <v>1607376900.0999999</v>
      </c>
      <c r="I38" s="1">
        <f t="shared" si="0"/>
        <v>1.1487281003971099E-4</v>
      </c>
      <c r="J38" s="1">
        <f t="shared" si="1"/>
        <v>-2.7136652878416583</v>
      </c>
      <c r="K38" s="1">
        <f t="shared" si="2"/>
        <v>401.485064516129</v>
      </c>
      <c r="L38" s="1">
        <f t="shared" si="3"/>
        <v>2236.0083708964303</v>
      </c>
      <c r="M38" s="1">
        <f t="shared" si="4"/>
        <v>228.43828253725079</v>
      </c>
      <c r="N38" s="1">
        <f t="shared" si="5"/>
        <v>41.017090900090359</v>
      </c>
      <c r="O38" s="1">
        <f t="shared" si="6"/>
        <v>2.235433169095925E-3</v>
      </c>
      <c r="P38" s="1">
        <f t="shared" si="7"/>
        <v>2.9637987509679906</v>
      </c>
      <c r="Q38" s="1">
        <f t="shared" si="8"/>
        <v>2.2344968892489782E-3</v>
      </c>
      <c r="R38" s="1">
        <f t="shared" si="9"/>
        <v>1.3966446420915334E-3</v>
      </c>
      <c r="S38" s="1">
        <f t="shared" si="10"/>
        <v>231.29261546755862</v>
      </c>
      <c r="T38" s="1">
        <f t="shared" si="11"/>
        <v>40.852067201204321</v>
      </c>
      <c r="U38" s="1">
        <f t="shared" si="12"/>
        <v>40.4357032258064</v>
      </c>
      <c r="V38" s="1">
        <f t="shared" si="13"/>
        <v>7.587969512318276</v>
      </c>
      <c r="W38" s="1">
        <f t="shared" si="14"/>
        <v>35.904811258815414</v>
      </c>
      <c r="X38" s="1">
        <f t="shared" si="15"/>
        <v>2.5976861115284398</v>
      </c>
      <c r="Y38" s="1">
        <f t="shared" si="16"/>
        <v>7.23492484838129</v>
      </c>
      <c r="Z38" s="1">
        <f t="shared" si="17"/>
        <v>4.9902834007898367</v>
      </c>
      <c r="AA38" s="1">
        <f t="shared" si="18"/>
        <v>-5.0658909227512545</v>
      </c>
      <c r="AB38" s="1">
        <f t="shared" si="19"/>
        <v>-142.48843896021964</v>
      </c>
      <c r="AC38" s="1">
        <f t="shared" si="20"/>
        <v>-11.782397443254506</v>
      </c>
      <c r="AD38" s="1">
        <f t="shared" si="21"/>
        <v>71.955888141333219</v>
      </c>
      <c r="AE38" s="1">
        <v>0</v>
      </c>
      <c r="AF38" s="1">
        <v>0</v>
      </c>
      <c r="AG38" s="1">
        <f t="shared" si="22"/>
        <v>1</v>
      </c>
      <c r="AH38" s="1">
        <f t="shared" si="23"/>
        <v>0</v>
      </c>
      <c r="AI38" s="1">
        <f t="shared" si="24"/>
        <v>51754.569560481927</v>
      </c>
      <c r="AJ38" s="1" t="s">
        <v>263</v>
      </c>
      <c r="AK38" s="1">
        <v>715.47692307692296</v>
      </c>
      <c r="AL38" s="1">
        <v>3262.08</v>
      </c>
      <c r="AM38" s="1">
        <f t="shared" si="25"/>
        <v>2546.603076923077</v>
      </c>
      <c r="AN38" s="1">
        <f t="shared" si="26"/>
        <v>0.78066849277855754</v>
      </c>
      <c r="AO38" s="1">
        <v>-0.57774747981622299</v>
      </c>
      <c r="AP38" s="1" t="s">
        <v>380</v>
      </c>
      <c r="AQ38" s="1">
        <v>615.59392307692303</v>
      </c>
      <c r="AR38" s="1">
        <v>645.64</v>
      </c>
      <c r="AS38" s="1">
        <f t="shared" si="27"/>
        <v>4.6536888859235681E-2</v>
      </c>
      <c r="AT38" s="1">
        <v>0.5</v>
      </c>
      <c r="AU38" s="1">
        <f t="shared" si="28"/>
        <v>1180.1917209095777</v>
      </c>
      <c r="AV38" s="1">
        <f t="shared" si="29"/>
        <v>-2.7136652878416583</v>
      </c>
      <c r="AW38" s="1">
        <f t="shared" si="30"/>
        <v>27.461225474279559</v>
      </c>
      <c r="AX38" s="1">
        <f t="shared" si="31"/>
        <v>0.28373396939470913</v>
      </c>
      <c r="AY38" s="1">
        <f t="shared" si="32"/>
        <v>-1.8098057884860233E-3</v>
      </c>
      <c r="AZ38" s="1">
        <f t="shared" si="33"/>
        <v>4.0524750635028814</v>
      </c>
      <c r="BA38" s="1" t="s">
        <v>381</v>
      </c>
      <c r="BB38" s="1">
        <v>462.45</v>
      </c>
      <c r="BC38" s="1">
        <f t="shared" si="34"/>
        <v>183.19</v>
      </c>
      <c r="BD38" s="1">
        <f t="shared" si="35"/>
        <v>0.16401592293835338</v>
      </c>
      <c r="BE38" s="1">
        <f t="shared" si="36"/>
        <v>0.93456635341098648</v>
      </c>
      <c r="BF38" s="1">
        <f t="shared" si="37"/>
        <v>-0.43023196898268601</v>
      </c>
      <c r="BG38" s="1">
        <f t="shared" si="38"/>
        <v>1.0274235603144339</v>
      </c>
      <c r="BH38" s="1">
        <f t="shared" si="39"/>
        <v>1400.00774193548</v>
      </c>
      <c r="BI38" s="1">
        <f t="shared" si="40"/>
        <v>1180.1917209095777</v>
      </c>
      <c r="BJ38" s="1">
        <f t="shared" si="41"/>
        <v>0.84298942467131543</v>
      </c>
      <c r="BK38" s="1">
        <f t="shared" si="42"/>
        <v>0.19597884934263107</v>
      </c>
      <c r="BL38" s="1">
        <v>6</v>
      </c>
      <c r="BM38" s="1">
        <v>0.5</v>
      </c>
      <c r="BN38" s="1" t="s">
        <v>266</v>
      </c>
      <c r="BO38" s="1">
        <v>2</v>
      </c>
      <c r="BP38" s="1">
        <v>1607376900.0999999</v>
      </c>
      <c r="BQ38" s="1">
        <v>401.485064516129</v>
      </c>
      <c r="BR38" s="1">
        <v>398.28409677419302</v>
      </c>
      <c r="BS38" s="1">
        <v>25.426770967741898</v>
      </c>
      <c r="BT38" s="1">
        <v>25.292432258064501</v>
      </c>
      <c r="BU38" s="1">
        <v>399.31599999999997</v>
      </c>
      <c r="BV38" s="1">
        <v>25.213451612903199</v>
      </c>
      <c r="BW38" s="1">
        <v>500.01358064516103</v>
      </c>
      <c r="BX38" s="1">
        <v>102.06338709677399</v>
      </c>
      <c r="BY38" s="1">
        <v>0.10004194516129</v>
      </c>
      <c r="BZ38" s="1">
        <v>39.543948387096798</v>
      </c>
      <c r="CA38" s="1">
        <v>40.4357032258064</v>
      </c>
      <c r="CB38" s="1">
        <v>999.9</v>
      </c>
      <c r="CC38" s="1">
        <v>0</v>
      </c>
      <c r="CD38" s="1">
        <v>0</v>
      </c>
      <c r="CE38" s="1">
        <v>9990.4112903225796</v>
      </c>
      <c r="CF38" s="1">
        <v>0</v>
      </c>
      <c r="CG38" s="1">
        <v>117.711322580645</v>
      </c>
      <c r="CH38" s="1">
        <v>1400.00774193548</v>
      </c>
      <c r="CI38" s="1">
        <v>0.899994838709677</v>
      </c>
      <c r="CJ38" s="1">
        <v>0.100005109677419</v>
      </c>
      <c r="CK38" s="1">
        <v>0</v>
      </c>
      <c r="CL38" s="1">
        <v>615.643129032258</v>
      </c>
      <c r="CM38" s="1">
        <v>4.9993800000000004</v>
      </c>
      <c r="CN38" s="1">
        <v>8889.2870967741892</v>
      </c>
      <c r="CO38" s="1">
        <v>11164.367741935501</v>
      </c>
      <c r="CP38" s="1">
        <v>48.241870967741903</v>
      </c>
      <c r="CQ38" s="1">
        <v>49.75</v>
      </c>
      <c r="CR38" s="1">
        <v>48.686999999999998</v>
      </c>
      <c r="CS38" s="1">
        <v>49.936999999999998</v>
      </c>
      <c r="CT38" s="1">
        <v>50.616870967741903</v>
      </c>
      <c r="CU38" s="1">
        <v>1255.5025806451599</v>
      </c>
      <c r="CV38" s="1">
        <v>139.50741935483899</v>
      </c>
      <c r="CW38" s="1">
        <v>0</v>
      </c>
      <c r="CX38" s="1">
        <v>284.10000014305098</v>
      </c>
      <c r="CY38" s="1">
        <v>0</v>
      </c>
      <c r="CZ38" s="1">
        <v>615.59392307692303</v>
      </c>
      <c r="DA38" s="1">
        <v>-5.8052649733458699</v>
      </c>
      <c r="DB38" s="1">
        <v>-79.037264996400793</v>
      </c>
      <c r="DC38" s="1">
        <v>8888.8707692307707</v>
      </c>
      <c r="DD38" s="1">
        <v>15</v>
      </c>
      <c r="DE38" s="1">
        <v>1607376748.5999999</v>
      </c>
      <c r="DF38" s="1" t="s">
        <v>382</v>
      </c>
      <c r="DG38" s="1">
        <v>1607376747.0999999</v>
      </c>
      <c r="DH38" s="1">
        <v>1607376748.5999999</v>
      </c>
      <c r="DI38" s="1">
        <v>19</v>
      </c>
      <c r="DJ38" s="1">
        <v>-0.45100000000000001</v>
      </c>
      <c r="DK38" s="1">
        <v>-8.0000000000000002E-3</v>
      </c>
      <c r="DL38" s="1">
        <v>2.169</v>
      </c>
      <c r="DM38" s="1">
        <v>0.21299999999999999</v>
      </c>
      <c r="DN38" s="1">
        <v>389</v>
      </c>
      <c r="DO38" s="1">
        <v>26</v>
      </c>
      <c r="DP38" s="1">
        <v>0.06</v>
      </c>
      <c r="DQ38" s="1">
        <v>0.02</v>
      </c>
      <c r="DR38" s="1">
        <v>-3.1805452657082101</v>
      </c>
      <c r="DS38" s="1">
        <v>73.332028369041694</v>
      </c>
      <c r="DT38" s="1">
        <v>5.6733852841638504</v>
      </c>
      <c r="DU38" s="1">
        <v>0</v>
      </c>
      <c r="DV38" s="1">
        <v>3.2010245709677401</v>
      </c>
      <c r="DW38" s="1">
        <v>-94.426892201612901</v>
      </c>
      <c r="DX38" s="1">
        <v>7.1522173001123797</v>
      </c>
      <c r="DY38" s="1">
        <v>0</v>
      </c>
      <c r="DZ38" s="1">
        <v>0.13432961290322601</v>
      </c>
      <c r="EA38" s="1">
        <v>2.83267741935481E-2</v>
      </c>
      <c r="EB38" s="1">
        <v>2.2396763256561101E-3</v>
      </c>
      <c r="EC38" s="1">
        <v>1</v>
      </c>
      <c r="ED38" s="1">
        <v>1</v>
      </c>
      <c r="EE38" s="1">
        <v>3</v>
      </c>
      <c r="EF38" s="1" t="s">
        <v>273</v>
      </c>
      <c r="EG38" s="1">
        <v>100</v>
      </c>
      <c r="EH38" s="1">
        <v>100</v>
      </c>
      <c r="EI38" s="1">
        <v>2.169</v>
      </c>
      <c r="EJ38" s="1">
        <v>0.21329999999999999</v>
      </c>
      <c r="EK38" s="1">
        <v>2.1691500000000001</v>
      </c>
      <c r="EL38" s="1">
        <v>0</v>
      </c>
      <c r="EM38" s="1">
        <v>0</v>
      </c>
      <c r="EN38" s="1">
        <v>0</v>
      </c>
      <c r="EO38" s="1">
        <v>0.21331428571429401</v>
      </c>
      <c r="EP38" s="1">
        <v>0</v>
      </c>
      <c r="EQ38" s="1">
        <v>0</v>
      </c>
      <c r="ER38" s="1">
        <v>0</v>
      </c>
      <c r="ES38" s="1">
        <v>-1</v>
      </c>
      <c r="ET38" s="1">
        <v>-1</v>
      </c>
      <c r="EU38" s="1">
        <v>-1</v>
      </c>
      <c r="EV38" s="1">
        <v>-1</v>
      </c>
      <c r="EW38" s="1">
        <v>2.7</v>
      </c>
      <c r="EX38" s="1">
        <v>2.7</v>
      </c>
      <c r="EY38" s="1">
        <v>2</v>
      </c>
      <c r="EZ38" s="1">
        <v>490.25</v>
      </c>
      <c r="FA38" s="1">
        <v>528.4</v>
      </c>
      <c r="FB38" s="1">
        <v>38.193800000000003</v>
      </c>
      <c r="FC38" s="1">
        <v>34.603299999999997</v>
      </c>
      <c r="FD38" s="1">
        <v>30.000499999999999</v>
      </c>
      <c r="FE38" s="1">
        <v>34.128</v>
      </c>
      <c r="FF38" s="1">
        <v>34.144100000000002</v>
      </c>
      <c r="FG38" s="1">
        <v>14.011699999999999</v>
      </c>
      <c r="FH38" s="1">
        <v>0</v>
      </c>
      <c r="FI38" s="1">
        <v>100</v>
      </c>
      <c r="FJ38" s="1">
        <v>-999.9</v>
      </c>
      <c r="FK38" s="1">
        <v>400</v>
      </c>
      <c r="FL38" s="1">
        <v>27.8033</v>
      </c>
      <c r="FM38" s="1">
        <v>101.11499999999999</v>
      </c>
      <c r="FN38" s="1">
        <v>100.33</v>
      </c>
    </row>
    <row r="39" spans="1:170" ht="15.75" customHeight="1" x14ac:dyDescent="0.2"/>
    <row r="40" spans="1:170" ht="15.75" customHeight="1" x14ac:dyDescent="0.2"/>
    <row r="41" spans="1:170" ht="15.75" customHeight="1" x14ac:dyDescent="0.2"/>
    <row r="42" spans="1:170" ht="15.75" customHeight="1" x14ac:dyDescent="0.2"/>
    <row r="43" spans="1:170" ht="15.75" customHeight="1" x14ac:dyDescent="0.2"/>
    <row r="44" spans="1:170" ht="15.75" customHeight="1" x14ac:dyDescent="0.2"/>
    <row r="45" spans="1:170" ht="15.75" customHeight="1" x14ac:dyDescent="0.2"/>
    <row r="46" spans="1:170" ht="15.75" customHeight="1" x14ac:dyDescent="0.2"/>
    <row r="47" spans="1:170" ht="15.75" customHeight="1" x14ac:dyDescent="0.2"/>
    <row r="48" spans="1:170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abSelected="1" workbookViewId="0"/>
  </sheetViews>
  <sheetFormatPr defaultColWidth="12.625" defaultRowHeight="15" customHeight="1" x14ac:dyDescent="0.2"/>
  <cols>
    <col min="1" max="26" width="7.625" customWidth="1"/>
  </cols>
  <sheetData>
    <row r="1" spans="1:2" x14ac:dyDescent="0.25">
      <c r="A1" s="1" t="s">
        <v>383</v>
      </c>
      <c r="B1" s="1" t="s">
        <v>384</v>
      </c>
    </row>
    <row r="2" spans="1:2" x14ac:dyDescent="0.25">
      <c r="A2" s="1" t="s">
        <v>385</v>
      </c>
      <c r="B2" s="1" t="s">
        <v>386</v>
      </c>
    </row>
    <row r="3" spans="1:2" x14ac:dyDescent="0.25">
      <c r="A3" s="1" t="s">
        <v>387</v>
      </c>
      <c r="B3" s="1" t="s">
        <v>388</v>
      </c>
    </row>
    <row r="4" spans="1:2" x14ac:dyDescent="0.25">
      <c r="A4" s="1" t="s">
        <v>389</v>
      </c>
      <c r="B4" s="1" t="s">
        <v>390</v>
      </c>
    </row>
    <row r="5" spans="1:2" x14ac:dyDescent="0.25">
      <c r="A5" s="1" t="s">
        <v>391</v>
      </c>
      <c r="B5" s="1" t="s">
        <v>392</v>
      </c>
    </row>
    <row r="6" spans="1:2" x14ac:dyDescent="0.25">
      <c r="A6" s="1" t="s">
        <v>393</v>
      </c>
      <c r="B6" s="1" t="s">
        <v>394</v>
      </c>
    </row>
    <row r="7" spans="1:2" x14ac:dyDescent="0.25">
      <c r="A7" s="1" t="s">
        <v>395</v>
      </c>
      <c r="B7" s="1" t="s">
        <v>396</v>
      </c>
    </row>
    <row r="8" spans="1:2" x14ac:dyDescent="0.25">
      <c r="A8" s="1" t="s">
        <v>397</v>
      </c>
      <c r="B8" s="1" t="s">
        <v>15</v>
      </c>
    </row>
    <row r="9" spans="1:2" x14ac:dyDescent="0.25">
      <c r="A9" s="1" t="s">
        <v>398</v>
      </c>
      <c r="B9" s="1" t="s">
        <v>399</v>
      </c>
    </row>
    <row r="10" spans="1:2" x14ac:dyDescent="0.25">
      <c r="A10" s="1" t="s">
        <v>400</v>
      </c>
      <c r="B10" s="1" t="s">
        <v>401</v>
      </c>
    </row>
    <row r="11" spans="1:2" x14ac:dyDescent="0.25">
      <c r="A11" s="1" t="s">
        <v>402</v>
      </c>
      <c r="B11" s="1" t="s">
        <v>401</v>
      </c>
    </row>
    <row r="12" spans="1:2" x14ac:dyDescent="0.25">
      <c r="A12" s="1" t="s">
        <v>403</v>
      </c>
      <c r="B12" s="1" t="s">
        <v>399</v>
      </c>
    </row>
    <row r="13" spans="1:2" x14ac:dyDescent="0.25">
      <c r="A13" s="1" t="s">
        <v>404</v>
      </c>
      <c r="B13" s="1" t="s">
        <v>394</v>
      </c>
    </row>
    <row r="14" spans="1:2" x14ac:dyDescent="0.25">
      <c r="A14" s="1" t="s">
        <v>405</v>
      </c>
      <c r="B14" s="1" t="s">
        <v>406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 Carvajal</cp:lastModifiedBy>
  <dcterms:created xsi:type="dcterms:W3CDTF">2020-12-07T13:35:57Z</dcterms:created>
  <dcterms:modified xsi:type="dcterms:W3CDTF">2021-05-13T19:12:30Z</dcterms:modified>
</cp:coreProperties>
</file>