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<sst xmlns="http://schemas.openxmlformats.org/spreadsheetml/2006/main" count="1476" uniqueCount="561">
  <si>
    <t>File opened</t>
  </si>
  <si>
    <t>2020-10-28 12:11:36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</si>
  <si>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</si>
  <si>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</si>
  <si>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</si>
  <si>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</si>
  <si>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</si>
  <si>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</si>
  <si>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</si>
  <si>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</si>
  <si>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</si>
  <si>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</si>
  <si>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</si>
  <si>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{"h2oazero": "1.13424", "co2bspan2a": "0.310949", "co2aspan1": "1.00054", "co2bspan2": "-0.0301809", "flowazero": "0.29042", "h2oaspanconc1": "12.28", "co2bzero": "0.964262", "co2aspan2a": "0.308883", "h2oaspan2": "0", "h2obspan1": "0.99587", "tazero": "0.0863571", "flowmeterzero": "1.00299", "h2oaspanconc2": "0", "h2obspan2": "0", "chamberpressurezero": "2.68126", "h2obspanconc1": "12.28", "h2obzero": "1.1444", "tbzero": "0.134552", "ssb_ref": "37377.7", "h2obspanconc2": "0", "co2bspan2b": "0.308367", "oxygen": "21", "h2oaspan1": "1.00771", "co2bspanconc2": "299.2", "h2oaspan2b": "0.070146", "h2obspan2a": "0.0708892", "co2aspanconc2": "299.2", "co2aspanconc1": "2500", "ssa_ref": "35809.5", "h2oaspan2a": "0.0696095", "co2aspan2b": "0.306383", "co2azero": "0.965182", "co2bspanconc1": "2500", "co2aspan2": "-0.0279682", "h2obspan2b": "0.0705964", "flowbzero": "0.29097", "co2bspan1": "1.00108"}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</si>
  <si>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</si>
  <si>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</si>
  <si>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</si>
  <si>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</si>
  <si>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</si>
  <si>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</si>
  <si>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</si>
  <si>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</si>
  <si>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</si>
  <si>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12:11:36</t>
  </si>
  <si>
    <t>Stability Definition:	ΔCO2 (Meas2): Slp&lt;0.2 Per=15	ΔH2O (Meas2): Slp&lt;0.2 Per=15	A (GasEx): Slp&lt;0.5 Per=15</t>
  </si>
  <si>
    <t>12:31:22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</si>
  <si>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</si>
  <si>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</si>
  <si>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</si>
  <si>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</si>
  <si>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</si>
  <si>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</si>
  <si>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</si>
  <si>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</si>
  <si>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</si>
  <si>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</si>
  <si>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</si>
  <si>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</si>
  <si>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</si>
  <si>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</si>
  <si>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</si>
  <si>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</si>
  <si>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</si>
  <si>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</si>
  <si>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</si>
  <si>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</si>
  <si>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</si>
  <si>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</si>
  <si>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</si>
  <si>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</si>
  <si>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</si>
  <si>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</si>
  <si>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</si>
  <si>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</si>
  <si>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</si>
  <si>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</si>
  <si>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</si>
  <si>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</si>
  <si>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</si>
  <si>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</si>
  <si>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</si>
  <si>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</si>
  <si>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</si>
  <si>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</si>
  <si>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</si>
  <si>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</si>
  <si>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</si>
  <si>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</si>
  <si>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</si>
  <si>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</si>
  <si>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</si>
  <si>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</si>
  <si>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</si>
  <si>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</si>
  <si>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</si>
  <si>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</si>
  <si>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</si>
  <si>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1.11047 69.1387 370.943 631.617 892.507 1110.86 1306.9 1493.85</t>
  </si>
  <si>
    <t>Fs_true</t>
  </si>
  <si>
    <t>0.0651268 103.019 401.303 601.224 800.468 1001.03 1201.17 1400.51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</si>
  <si>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</si>
  <si>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</si>
  <si>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</si>
  <si>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</si>
  <si>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</si>
  <si>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</si>
  <si>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</si>
  <si>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</si>
  <si>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</si>
  <si>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</si>
  <si>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</si>
  <si>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</si>
  <si>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</si>
  <si>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</si>
  <si>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</si>
  <si>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</si>
  <si>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</si>
  <si>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</si>
  <si>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</si>
  <si>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</si>
  <si>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</si>
  <si>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</si>
  <si>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</si>
  <si>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</si>
  <si>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</si>
  <si>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</si>
  <si>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</si>
  <si>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</si>
  <si>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</si>
  <si>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</si>
  <si>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</si>
  <si>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</si>
  <si>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</si>
  <si>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</si>
  <si>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</si>
  <si>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</si>
  <si>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</si>
  <si>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</si>
  <si>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</si>
  <si>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</si>
  <si>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</si>
  <si>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</si>
  <si>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</si>
  <si>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</si>
  <si>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</si>
  <si>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</si>
  <si>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</si>
  <si>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</si>
  <si>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</si>
  <si>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</si>
  <si>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</si>
  <si>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</si>
  <si>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</si>
  <si>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</si>
  <si>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</si>
  <si>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</si>
  <si>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</si>
  <si>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</si>
  <si>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</si>
  <si>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</si>
  <si>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</si>
  <si>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</si>
  <si>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</si>
  <si>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</si>
  <si>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</si>
  <si>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</si>
  <si>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</si>
  <si>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</si>
  <si>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</si>
  <si>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</si>
  <si>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</si>
  <si>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</si>
  <si>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</si>
  <si>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</si>
  <si>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</si>
  <si>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</si>
  <si>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</si>
  <si>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</si>
  <si>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</si>
  <si>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</si>
  <si>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</si>
  <si>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</si>
  <si>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</si>
  <si>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</si>
  <si>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</si>
  <si>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</si>
  <si>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</si>
  <si>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</si>
  <si>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</si>
  <si>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</si>
  <si>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</si>
  <si>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</si>
  <si>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</si>
  <si>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</si>
  <si>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</si>
  <si>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</si>
  <si>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</si>
  <si>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</si>
  <si>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</si>
  <si>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</si>
  <si>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</si>
  <si>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</si>
  <si>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</si>
  <si>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</si>
  <si>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</si>
  <si>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</si>
  <si>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</si>
  <si>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</si>
  <si>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</si>
  <si>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</si>
  <si>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</si>
  <si>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</si>
  <si>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</si>
  <si>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</si>
  <si>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</si>
  <si>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</si>
  <si>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</si>
  <si>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</si>
  <si>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</si>
  <si>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</si>
  <si>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</si>
  <si>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</si>
  <si>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</si>
  <si>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</si>
  <si>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</si>
  <si>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</si>
  <si>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</si>
  <si>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</si>
  <si>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</si>
  <si>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</si>
  <si>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</si>
  <si>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</si>
  <si>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</si>
  <si>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</si>
  <si>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</si>
  <si>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</si>
  <si>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</si>
  <si>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</si>
  <si>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</si>
  <si>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</si>
  <si>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</si>
  <si>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</si>
  <si>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</si>
  <si>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</si>
  <si>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</si>
  <si>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</si>
  <si>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</si>
  <si>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</si>
  <si>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</si>
  <si>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</si>
  <si>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</si>
  <si>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</si>
  <si>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</si>
  <si>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</si>
  <si>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</si>
  <si>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</si>
  <si>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</si>
  <si>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</si>
  <si>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</si>
  <si>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</si>
  <si>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</si>
  <si>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</si>
  <si>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</si>
  <si>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</si>
  <si>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</si>
  <si>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</si>
  <si>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</si>
  <si>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</si>
  <si>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</si>
  <si>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</si>
  <si>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</si>
  <si>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</si>
  <si>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</si>
  <si>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</si>
  <si>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</si>
  <si>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</si>
  <si>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</si>
  <si>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</si>
  <si>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</si>
  <si>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</si>
  <si>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</si>
  <si>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</si>
  <si>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</si>
  <si>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</si>
  <si>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</si>
  <si>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</si>
  <si>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</si>
  <si>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</si>
  <si>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</si>
  <si>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</si>
  <si>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</si>
  <si>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</si>
  <si>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</si>
  <si>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</si>
  <si>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</si>
  <si>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</si>
  <si>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</si>
  <si>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</si>
  <si>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</si>
  <si>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</si>
  <si>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</si>
  <si>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</si>
  <si>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</si>
  <si>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20201028 13:00:37</t>
  </si>
  <si>
    <t>13:00:37</t>
  </si>
  <si>
    <t>588155.01</t>
  </si>
  <si>
    <t>_6</t>
  </si>
  <si>
    <t>RECT-4143-20200907-06_33_50</t>
  </si>
  <si>
    <t>RECT-4806-20201028-13_00_43</t>
  </si>
  <si>
    <t>DARK-4807-20201028-13_00_46</t>
  </si>
  <si>
    <t>0: Broadleaf</t>
  </si>
  <si>
    <t>12:49:44</t>
  </si>
  <si>
    <t>1/3</t>
  </si>
  <si>
    <t>20201028 13:03:04</t>
  </si>
  <si>
    <t>13:03:04</t>
  </si>
  <si>
    <t>RECT-4808-20201028-13_03_10</t>
  </si>
  <si>
    <t>DARK-4809-20201028-13_03_12</t>
  </si>
  <si>
    <t>2/3</t>
  </si>
  <si>
    <t>20201028 13:05:18</t>
  </si>
  <si>
    <t>13:05:18</t>
  </si>
  <si>
    <t>V60-96</t>
  </si>
  <si>
    <t>_4</t>
  </si>
  <si>
    <t>RECT-4810-20201028-13_05_25</t>
  </si>
  <si>
    <t>DARK-4811-20201028-13_05_27</t>
  </si>
  <si>
    <t>20201028 13:09:32</t>
  </si>
  <si>
    <t>13:09:32</t>
  </si>
  <si>
    <t>RECT-4812-20201028-13_09_38</t>
  </si>
  <si>
    <t>DARK-4813-20201028-13_09_40</t>
  </si>
  <si>
    <t>20201028 13:21:23</t>
  </si>
  <si>
    <t>13:21:23</t>
  </si>
  <si>
    <t>RECT-4816-20201028-13_21_29</t>
  </si>
  <si>
    <t>DARK-4817-20201028-13_21_32</t>
  </si>
  <si>
    <t>0/3</t>
  </si>
  <si>
    <t>20201028 13:24:41</t>
  </si>
  <si>
    <t>13:24:41</t>
  </si>
  <si>
    <t>Haines</t>
  </si>
  <si>
    <t>_3</t>
  </si>
  <si>
    <t>RECT-4818-20201028-13_24_47</t>
  </si>
  <si>
    <t>DARK-4819-20201028-13_24_49</t>
  </si>
  <si>
    <t>20201028 13:27:12</t>
  </si>
  <si>
    <t>13:27:12</t>
  </si>
  <si>
    <t>RECT-4820-20201028-13_27_18</t>
  </si>
  <si>
    <t>DARK-4821-20201028-13_27_20</t>
  </si>
  <si>
    <t>20201028 13:29:30</t>
  </si>
  <si>
    <t>13:29:30</t>
  </si>
  <si>
    <t>T48</t>
  </si>
  <si>
    <t>_10</t>
  </si>
  <si>
    <t>RECT-4822-20201028-13_29_36</t>
  </si>
  <si>
    <t>DARK-4823-20201028-13_29_38</t>
  </si>
  <si>
    <t>20201028 13:31:53</t>
  </si>
  <si>
    <t>13:31:53</t>
  </si>
  <si>
    <t>RECT-4824-20201028-13_31_59</t>
  </si>
  <si>
    <t>DARK-4825-20201028-13_32_01</t>
  </si>
  <si>
    <t>20201028 13:35:18</t>
  </si>
  <si>
    <t>13:35:18</t>
  </si>
  <si>
    <t>SC2</t>
  </si>
  <si>
    <t>_1</t>
  </si>
  <si>
    <t>RECT-4828-20201028-13_35_25</t>
  </si>
  <si>
    <t>DARK-4829-20201028-13_35_27</t>
  </si>
  <si>
    <t>20201028 13:38:05</t>
  </si>
  <si>
    <t>13:38:05</t>
  </si>
  <si>
    <t>RECT-4830-20201028-13_38_11</t>
  </si>
  <si>
    <t>DARK-4831-20201028-13_38_13</t>
  </si>
  <si>
    <t>20201028 13:42:55</t>
  </si>
  <si>
    <t>13:42:55</t>
  </si>
  <si>
    <t>Vru42</t>
  </si>
  <si>
    <t>RECT-4832-20201028-13_43_02</t>
  </si>
  <si>
    <t>DARK-4833-20201028-13_43_04</t>
  </si>
  <si>
    <t>20201028 13:44:57</t>
  </si>
  <si>
    <t>13:44:57</t>
  </si>
  <si>
    <t>RECT-4834-20201028-13_45_04</t>
  </si>
  <si>
    <t>DARK-4835-20201028-13_45_06</t>
  </si>
  <si>
    <t>20201028 13:46:52</t>
  </si>
  <si>
    <t>13:46:52</t>
  </si>
  <si>
    <t>9025</t>
  </si>
  <si>
    <t>RECT-4836-20201028-13_46_59</t>
  </si>
  <si>
    <t>DARK-4837-20201028-13_47_01</t>
  </si>
  <si>
    <t>20201028 13:49:08</t>
  </si>
  <si>
    <t>13:49:08</t>
  </si>
  <si>
    <t>RECT-4838-20201028-13_49_14</t>
  </si>
  <si>
    <t>DARK-4839-20201028-13_49_16</t>
  </si>
  <si>
    <t>20201028 13:52:00</t>
  </si>
  <si>
    <t>13:52:00</t>
  </si>
  <si>
    <t>ANU65</t>
  </si>
  <si>
    <t>RECT-4840-20201028-13_52_06</t>
  </si>
  <si>
    <t>DARK-4841-20201028-13_52_08</t>
  </si>
  <si>
    <t>20201028 13:53:57</t>
  </si>
  <si>
    <t>13:53:57</t>
  </si>
  <si>
    <t>RECT-4842-20201028-13_54_04</t>
  </si>
  <si>
    <t>DARK-4843-20201028-13_54_06</t>
  </si>
  <si>
    <t>20201028 13:56:29</t>
  </si>
  <si>
    <t>13:56:29</t>
  </si>
  <si>
    <t>TX6704</t>
  </si>
  <si>
    <t>_2</t>
  </si>
  <si>
    <t>RECT-4844-20201028-13_56_36</t>
  </si>
  <si>
    <t>DARK-4845-20201028-13_56_38</t>
  </si>
  <si>
    <t>20201028 13:58:24</t>
  </si>
  <si>
    <t>13:58:24</t>
  </si>
  <si>
    <t>RECT-4846-20201028-13_58_31</t>
  </si>
  <si>
    <t>DARK-4847-20201028-13_58_33</t>
  </si>
  <si>
    <t>20201028 14:01:16</t>
  </si>
  <si>
    <t>14:01:16</t>
  </si>
  <si>
    <t>V37-96</t>
  </si>
  <si>
    <t>_9</t>
  </si>
  <si>
    <t>RECT-4848-20201028-14_01_23</t>
  </si>
  <si>
    <t>DARK-4849-20201028-14_01_25</t>
  </si>
  <si>
    <t>20201028 14:04:04</t>
  </si>
  <si>
    <t>14:04:04</t>
  </si>
  <si>
    <t>RECT-4850-20201028-14_04_10</t>
  </si>
  <si>
    <t>DARK-4851-20201028-14_04_12</t>
  </si>
  <si>
    <t>20201028 14:06:24</t>
  </si>
  <si>
    <t>14:06:24</t>
  </si>
  <si>
    <t>Haines2</t>
  </si>
  <si>
    <t>RECT-4852-20201028-14_06_31</t>
  </si>
  <si>
    <t>DARK-4853-20201028-14_06_33</t>
  </si>
  <si>
    <t>20201028 14:08:37</t>
  </si>
  <si>
    <t>14:08:37</t>
  </si>
  <si>
    <t>RECT-4854-20201028-14_08_44</t>
  </si>
  <si>
    <t>DARK-4855-20201028-14_08_46</t>
  </si>
  <si>
    <t>20201028 14:13:56</t>
  </si>
  <si>
    <t>14:13:56</t>
  </si>
  <si>
    <t>b40-14</t>
  </si>
  <si>
    <t>_5</t>
  </si>
  <si>
    <t>RECT-4856-20201028-14_14_03</t>
  </si>
  <si>
    <t>DARK-4857-20201028-14_14_05</t>
  </si>
  <si>
    <t>20201028 14:17:05</t>
  </si>
  <si>
    <t>14:17:05</t>
  </si>
  <si>
    <t>RECT-4858-20201028-14_17_11</t>
  </si>
  <si>
    <t>DARK-4859-20201028-14_17_13</t>
  </si>
  <si>
    <t>14:15:04</t>
  </si>
  <si>
    <t>20201028 14:19:47</t>
  </si>
  <si>
    <t>14:19:47</t>
  </si>
  <si>
    <t>T52</t>
  </si>
  <si>
    <t>_8</t>
  </si>
  <si>
    <t>RECT-4860-20201028-14_19_54</t>
  </si>
  <si>
    <t>DARK-4861-20201028-14_19_56</t>
  </si>
  <si>
    <t>20201028 14:22:03</t>
  </si>
  <si>
    <t>14:22:03</t>
  </si>
  <si>
    <t>RECT-4862-20201028-14_22_09</t>
  </si>
  <si>
    <t>DARK-4863-20201028-14_22_11</t>
  </si>
  <si>
    <t>20201028 14:24:12</t>
  </si>
  <si>
    <t>14:24:12</t>
  </si>
  <si>
    <t>UT12-075</t>
  </si>
  <si>
    <t>RECT-4864-20201028-14_24_19</t>
  </si>
  <si>
    <t>DARK-4865-20201028-14_24_21</t>
  </si>
  <si>
    <t>3/3</t>
  </si>
  <si>
    <t>20201028 14:26:05</t>
  </si>
  <si>
    <t>14:26:05</t>
  </si>
  <si>
    <t>RECT-4866-20201028-14_26_12</t>
  </si>
  <si>
    <t>DARK-4867-20201028-14_26_14</t>
  </si>
  <si>
    <t>20201028 14:28:20</t>
  </si>
  <si>
    <t>14:28:20</t>
  </si>
  <si>
    <t>9031</t>
  </si>
  <si>
    <t>RECT-4868-20201028-14_28_26</t>
  </si>
  <si>
    <t>DARK-4869-20201028-14_28_29</t>
  </si>
  <si>
    <t>20201028 14:30:35</t>
  </si>
  <si>
    <t>14:30:35</t>
  </si>
  <si>
    <t>RECT-4870-20201028-14_30_41</t>
  </si>
  <si>
    <t>DARK-4871-20201028-14_30_43</t>
  </si>
  <si>
    <t>20201028 14:32:41</t>
  </si>
  <si>
    <t>14:32:41</t>
  </si>
  <si>
    <t>C56-94</t>
  </si>
  <si>
    <t>RECT-4872-20201028-14_32_48</t>
  </si>
  <si>
    <t>DARK-4873-20201028-14_32_50</t>
  </si>
  <si>
    <t>20201028 14:35:05</t>
  </si>
  <si>
    <t>14:35:05</t>
  </si>
  <si>
    <t>RECT-4874-20201028-14_35_12</t>
  </si>
  <si>
    <t>DARK-4875-20201028-14_35_14</t>
  </si>
  <si>
    <t>20201028 14:37:16</t>
  </si>
  <si>
    <t>14:37:16</t>
  </si>
  <si>
    <t>CC12</t>
  </si>
  <si>
    <t>RECT-4876-20201028-14_37_23</t>
  </si>
  <si>
    <t>DARK-4877-20201028-14_37_25</t>
  </si>
  <si>
    <t>20201028 14:39:09</t>
  </si>
  <si>
    <t>14:39:09</t>
  </si>
  <si>
    <t>RECT-4878-20201028-14_39_16</t>
  </si>
  <si>
    <t>DARK-4879-20201028-14_39_18</t>
  </si>
  <si>
    <t>20201028 14:42:03</t>
  </si>
  <si>
    <t>14:42:03</t>
  </si>
  <si>
    <t>1149</t>
  </si>
  <si>
    <t>RECT-4880-20201028-14_42_10</t>
  </si>
  <si>
    <t>DARK-4881-20201028-14_42_12</t>
  </si>
  <si>
    <t>20201028 14:44:25</t>
  </si>
  <si>
    <t>14:44:25</t>
  </si>
  <si>
    <t>RECT-4882-20201028-14_44_32</t>
  </si>
  <si>
    <t>DARK-4883-20201028-14_44_34</t>
  </si>
  <si>
    <t>20201028 14:47:26</t>
  </si>
  <si>
    <t>14:47:26</t>
  </si>
  <si>
    <t>NY1</t>
  </si>
  <si>
    <t>RECT-4884-20201028-14_47_33</t>
  </si>
  <si>
    <t>DARK-4885-20201028-14_47_35</t>
  </si>
  <si>
    <t>20201028 14:52:27</t>
  </si>
  <si>
    <t>14:52:27</t>
  </si>
  <si>
    <t>RECT-4888-20201028-14_52_34</t>
  </si>
  <si>
    <t>DARK-4889-20201028-14_52_36</t>
  </si>
  <si>
    <t>20201028 14:55:25</t>
  </si>
  <si>
    <t>14:55:25</t>
  </si>
  <si>
    <t>RECT-4890-20201028-14_55_32</t>
  </si>
  <si>
    <t>DARK-4891-20201028-14_55_34</t>
  </si>
  <si>
    <t>14:53:36</t>
  </si>
  <si>
    <t>20201028 14:57:47</t>
  </si>
  <si>
    <t>14:57:47</t>
  </si>
  <si>
    <t>RECT-4892-20201028-14_57_54</t>
  </si>
  <si>
    <t>DARK-4893-20201028-14_57_56</t>
  </si>
  <si>
    <t>20201028 15:00:04</t>
  </si>
  <si>
    <t>15:00:04</t>
  </si>
  <si>
    <t>9018</t>
  </si>
  <si>
    <t>RECT-4894-20201028-15_00_11</t>
  </si>
  <si>
    <t>DARK-4895-20201028-15_00_12</t>
  </si>
  <si>
    <t>20201028 15:02:20</t>
  </si>
  <si>
    <t>15:02:20</t>
  </si>
  <si>
    <t>RECT-4896-20201028-15_02_27</t>
  </si>
  <si>
    <t>DARK-4897-20201028-15_02_29</t>
  </si>
  <si>
    <t>20201028 15:04:20</t>
  </si>
  <si>
    <t>15:04:20</t>
  </si>
  <si>
    <t>OCK1-SO2</t>
  </si>
  <si>
    <t>RECT-4898-20201028-15_04_27</t>
  </si>
  <si>
    <t>DARK-4899-20201028-15_04_29</t>
  </si>
  <si>
    <t>20201028 15:07:08</t>
  </si>
  <si>
    <t>15:07:08</t>
  </si>
  <si>
    <t>RECT-4900-20201028-15_07_15</t>
  </si>
  <si>
    <t>DARK-4901-20201028-15_07_17</t>
  </si>
  <si>
    <t>20201028 15:09:48</t>
  </si>
  <si>
    <t>15:09:48</t>
  </si>
  <si>
    <t>RECT-4902-20201028-15_09_55</t>
  </si>
  <si>
    <t>DARK-4903-20201028-15_09_57</t>
  </si>
  <si>
    <t>20201028 15:12:28</t>
  </si>
  <si>
    <t>15:12:28</t>
  </si>
  <si>
    <t>RECT-4904-20201028-15_12_35</t>
  </si>
  <si>
    <t>DARK-4905-20201028-15_12_37</t>
  </si>
  <si>
    <t>20201028 15:14:44</t>
  </si>
  <si>
    <t>15:14:44</t>
  </si>
  <si>
    <t>RECT-4906-20201028-15_14_51</t>
  </si>
  <si>
    <t>DARK-4907-20201028-15_14_53</t>
  </si>
  <si>
    <t>20201028 15:16:26</t>
  </si>
  <si>
    <t>15:16:26</t>
  </si>
  <si>
    <t>RECT-4908-20201028-15_16_33</t>
  </si>
  <si>
    <t>DARK-4909-20201028-15_16_35</t>
  </si>
  <si>
    <t>20201028 15:22:05</t>
  </si>
  <si>
    <t>15:22:05</t>
  </si>
  <si>
    <t>RECT-4910-20201028-15_22_12</t>
  </si>
  <si>
    <t>DARK-4911-20201028-15_22_14</t>
  </si>
  <si>
    <t>15:25:57</t>
  </si>
  <si>
    <t>1st c56-94.10 is bad read</t>
  </si>
  <si>
    <t>15:26:00</t>
  </si>
  <si>
    <t>20201028 15:26:15</t>
  </si>
  <si>
    <t>15:26:15</t>
  </si>
  <si>
    <t>RECT-4912-20201028-15_26_22</t>
  </si>
  <si>
    <t>DARK-4913-20201028-15_26_24</t>
  </si>
  <si>
    <t>15:23:45</t>
  </si>
  <si>
    <t>20201028 15:27:42</t>
  </si>
  <si>
    <t>15:27:42</t>
  </si>
  <si>
    <t>RECT-4914-20201028-15_27_49</t>
  </si>
  <si>
    <t>DARK-4915-20201028-15_27_51</t>
  </si>
  <si>
    <t>20201028 15:30:25</t>
  </si>
  <si>
    <t>15:30:25</t>
  </si>
  <si>
    <t>TXNM0821</t>
  </si>
  <si>
    <t>RECT-4918-20201028-15_30_32</t>
  </si>
  <si>
    <t>DARK-4919-20201028-15_30_34</t>
  </si>
  <si>
    <t>20201028 15:33:10</t>
  </si>
  <si>
    <t>15:33:10</t>
  </si>
  <si>
    <t>RECT-4920-20201028-15_33_17</t>
  </si>
  <si>
    <t>DARK-4921-20201028-15_33_19</t>
  </si>
  <si>
    <t>20201028 15:36:49</t>
  </si>
  <si>
    <t>15:36:49</t>
  </si>
  <si>
    <t>_7</t>
  </si>
  <si>
    <t>RECT-4922-20201028-15_36_56</t>
  </si>
  <si>
    <t>DARK-4923-20201028-15_36_58</t>
  </si>
  <si>
    <t>20201028 15:39:51</t>
  </si>
  <si>
    <t>15:39:51</t>
  </si>
  <si>
    <t>RECT-4924-20201028-15_39_58</t>
  </si>
  <si>
    <t>DARK-4925-20201028-15_40_00</t>
  </si>
  <si>
    <t>20201028 15:42:42</t>
  </si>
  <si>
    <t>15:42:42</t>
  </si>
  <si>
    <t>2214.4</t>
  </si>
  <si>
    <t>RECT-4926-20201028-15_42_49</t>
  </si>
  <si>
    <t>DARK-4927-20201028-15_42_51</t>
  </si>
  <si>
    <t>20201028 15:45:00</t>
  </si>
  <si>
    <t>15:45:00</t>
  </si>
  <si>
    <t>RECT-4928-20201028-15_45_07</t>
  </si>
  <si>
    <t>DARK-4929-20201028-15_45_09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</si>
</sst>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74"/>
  <sheetViews>
    <sheetView tabSelected="1" workbookViewId="0"/>
  </sheetViews>
  <sheetFormatPr defaultRowHeight="15"/>
  <sheetData>
    <row r="2" spans="1:170">
      <c r="A2" t="s">
        <v>26</v>
      </c>
      <c r="B2" t="s">
        <v>27</v>
      </c>
      <c r="C2" t="s">
        <v>28</v>
      </c>
    </row>
    <row r="3" spans="1:170">
      <c r="B3">
        <v>4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1603915237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1603915229.25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1000.28596</v>
      </c>
      <c r="AR17">
        <v>1361.53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753.49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1603915229.25</v>
      </c>
      <c r="BQ17">
        <v>375.8878</v>
      </c>
      <c r="BR17">
        <v>399.988466666667</v>
      </c>
      <c r="BS17">
        <v>32.9111833333333</v>
      </c>
      <c r="BT17">
        <v>24.8506666666667</v>
      </c>
      <c r="BU17">
        <v>373.9714</v>
      </c>
      <c r="BV17">
        <v>32.57011</v>
      </c>
      <c r="BW17">
        <v>500.008333333333</v>
      </c>
      <c r="BX17">
        <v>101.8701</v>
      </c>
      <c r="BY17">
        <v>0.0430676233333333</v>
      </c>
      <c r="BZ17">
        <v>36.4468733333333</v>
      </c>
      <c r="CA17">
        <v>35.3812533333333</v>
      </c>
      <c r="CB17">
        <v>999.9</v>
      </c>
      <c r="CC17">
        <v>0</v>
      </c>
      <c r="CD17">
        <v>0</v>
      </c>
      <c r="CE17">
        <v>9999.724</v>
      </c>
      <c r="CF17">
        <v>0</v>
      </c>
      <c r="CG17">
        <v>517.837233333333</v>
      </c>
      <c r="CH17">
        <v>1399.97533333333</v>
      </c>
      <c r="CI17">
        <v>0.899995</v>
      </c>
      <c r="CJ17">
        <v>0.100005</v>
      </c>
      <c r="CK17">
        <v>0</v>
      </c>
      <c r="CL17">
        <v>1001.4377</v>
      </c>
      <c r="CM17">
        <v>4.99975</v>
      </c>
      <c r="CN17">
        <v>13826.92</v>
      </c>
      <c r="CO17">
        <v>12177.83</v>
      </c>
      <c r="CP17">
        <v>47.6787333333333</v>
      </c>
      <c r="CQ17">
        <v>49.5496</v>
      </c>
      <c r="CR17">
        <v>48.3666</v>
      </c>
      <c r="CS17">
        <v>49.25</v>
      </c>
      <c r="CT17">
        <v>49.5372</v>
      </c>
      <c r="CU17">
        <v>1255.47266666667</v>
      </c>
      <c r="CV17">
        <v>139.502666666667</v>
      </c>
      <c r="CW17">
        <v>0</v>
      </c>
      <c r="CX17">
        <v>1603915243.1</v>
      </c>
      <c r="CY17">
        <v>0</v>
      </c>
      <c r="CZ17">
        <v>1000.28596</v>
      </c>
      <c r="DA17">
        <v>-98.8870001739141</v>
      </c>
      <c r="DB17">
        <v>-1358.63077130632</v>
      </c>
      <c r="DC17">
        <v>13810.848</v>
      </c>
      <c r="DD17">
        <v>15</v>
      </c>
      <c r="DE17">
        <v>1603914584</v>
      </c>
      <c r="DF17" t="s">
        <v>291</v>
      </c>
      <c r="DG17">
        <v>1603914584</v>
      </c>
      <c r="DH17">
        <v>1603914581</v>
      </c>
      <c r="DI17">
        <v>2</v>
      </c>
      <c r="DJ17">
        <v>-0.599</v>
      </c>
      <c r="DK17">
        <v>-0.091</v>
      </c>
      <c r="DL17">
        <v>1.916</v>
      </c>
      <c r="DM17">
        <v>0.341</v>
      </c>
      <c r="DN17">
        <v>400</v>
      </c>
      <c r="DO17">
        <v>26</v>
      </c>
      <c r="DP17">
        <v>0.28</v>
      </c>
      <c r="DQ17">
        <v>0.2</v>
      </c>
      <c r="DR17">
        <v>17.4877342245922</v>
      </c>
      <c r="DS17">
        <v>-0.617430482451827</v>
      </c>
      <c r="DT17">
        <v>0.0510915642066406</v>
      </c>
      <c r="DU17">
        <v>0</v>
      </c>
      <c r="DV17">
        <v>-24.1068766666667</v>
      </c>
      <c r="DW17">
        <v>0.570188209121225</v>
      </c>
      <c r="DX17">
        <v>0.0476744353809133</v>
      </c>
      <c r="DY17">
        <v>0</v>
      </c>
      <c r="DZ17">
        <v>8.05920633333333</v>
      </c>
      <c r="EA17">
        <v>0.149421757508335</v>
      </c>
      <c r="EB17">
        <v>0.0109012291304951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1.916</v>
      </c>
      <c r="EJ17">
        <v>0.3411</v>
      </c>
      <c r="EK17">
        <v>1.91634999999991</v>
      </c>
      <c r="EL17">
        <v>0</v>
      </c>
      <c r="EM17">
        <v>0</v>
      </c>
      <c r="EN17">
        <v>0</v>
      </c>
      <c r="EO17">
        <v>0.341060000000002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10.9</v>
      </c>
      <c r="EX17">
        <v>10.9</v>
      </c>
      <c r="EY17">
        <v>2</v>
      </c>
      <c r="EZ17">
        <v>521.019</v>
      </c>
      <c r="FA17">
        <v>501.247</v>
      </c>
      <c r="FB17">
        <v>35.3695</v>
      </c>
      <c r="FC17">
        <v>33.8143</v>
      </c>
      <c r="FD17">
        <v>30</v>
      </c>
      <c r="FE17">
        <v>33.6283</v>
      </c>
      <c r="FF17">
        <v>33.5745</v>
      </c>
      <c r="FG17">
        <v>22.9798</v>
      </c>
      <c r="FH17">
        <v>0</v>
      </c>
      <c r="FI17">
        <v>100</v>
      </c>
      <c r="FJ17">
        <v>-999.9</v>
      </c>
      <c r="FK17">
        <v>400</v>
      </c>
      <c r="FL17">
        <v>28.4761</v>
      </c>
      <c r="FM17">
        <v>101.328</v>
      </c>
      <c r="FN17">
        <v>100.73</v>
      </c>
    </row>
    <row r="18" spans="1:170">
      <c r="A18">
        <v>2</v>
      </c>
      <c r="B18">
        <v>1603915384</v>
      </c>
      <c r="C18">
        <v>147</v>
      </c>
      <c r="D18" t="s">
        <v>293</v>
      </c>
      <c r="E18" t="s">
        <v>294</v>
      </c>
      <c r="F18" t="s">
        <v>285</v>
      </c>
      <c r="G18" t="s">
        <v>286</v>
      </c>
      <c r="H18">
        <v>1603915376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946.859230769231</v>
      </c>
      <c r="AR18">
        <v>1289.83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653.19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1603915376</v>
      </c>
      <c r="BQ18">
        <v>379.668935483871</v>
      </c>
      <c r="BR18">
        <v>400.015935483871</v>
      </c>
      <c r="BS18">
        <v>31.5602967741936</v>
      </c>
      <c r="BT18">
        <v>24.8025387096774</v>
      </c>
      <c r="BU18">
        <v>377.752516129032</v>
      </c>
      <c r="BV18">
        <v>31.2192387096774</v>
      </c>
      <c r="BW18">
        <v>500.014741935484</v>
      </c>
      <c r="BX18">
        <v>101.867096774194</v>
      </c>
      <c r="BY18">
        <v>0.041845</v>
      </c>
      <c r="BZ18">
        <v>36.6310774193548</v>
      </c>
      <c r="CA18">
        <v>35.7493032258065</v>
      </c>
      <c r="CB18">
        <v>999.9</v>
      </c>
      <c r="CC18">
        <v>0</v>
      </c>
      <c r="CD18">
        <v>0</v>
      </c>
      <c r="CE18">
        <v>10002.4548387097</v>
      </c>
      <c r="CF18">
        <v>0</v>
      </c>
      <c r="CG18">
        <v>615.147129032258</v>
      </c>
      <c r="CH18">
        <v>1399.99193548387</v>
      </c>
      <c r="CI18">
        <v>0.89999435483871</v>
      </c>
      <c r="CJ18">
        <v>0.100005490322581</v>
      </c>
      <c r="CK18">
        <v>0</v>
      </c>
      <c r="CL18">
        <v>948.880741935484</v>
      </c>
      <c r="CM18">
        <v>4.99975</v>
      </c>
      <c r="CN18">
        <v>13203.935483871</v>
      </c>
      <c r="CO18">
        <v>12177.9548387097</v>
      </c>
      <c r="CP18">
        <v>47.562</v>
      </c>
      <c r="CQ18">
        <v>49.51</v>
      </c>
      <c r="CR18">
        <v>48.25</v>
      </c>
      <c r="CS18">
        <v>49.187</v>
      </c>
      <c r="CT18">
        <v>49.437</v>
      </c>
      <c r="CU18">
        <v>1255.48483870968</v>
      </c>
      <c r="CV18">
        <v>139.507419354839</v>
      </c>
      <c r="CW18">
        <v>0</v>
      </c>
      <c r="CX18">
        <v>146.099999904633</v>
      </c>
      <c r="CY18">
        <v>0</v>
      </c>
      <c r="CZ18">
        <v>946.859230769231</v>
      </c>
      <c r="DA18">
        <v>-186.538598034716</v>
      </c>
      <c r="DB18">
        <v>-2542.99828720358</v>
      </c>
      <c r="DC18">
        <v>13176.25</v>
      </c>
      <c r="DD18">
        <v>15</v>
      </c>
      <c r="DE18">
        <v>1603914584</v>
      </c>
      <c r="DF18" t="s">
        <v>291</v>
      </c>
      <c r="DG18">
        <v>1603914584</v>
      </c>
      <c r="DH18">
        <v>1603914581</v>
      </c>
      <c r="DI18">
        <v>2</v>
      </c>
      <c r="DJ18">
        <v>-0.599</v>
      </c>
      <c r="DK18">
        <v>-0.091</v>
      </c>
      <c r="DL18">
        <v>1.916</v>
      </c>
      <c r="DM18">
        <v>0.341</v>
      </c>
      <c r="DN18">
        <v>400</v>
      </c>
      <c r="DO18">
        <v>26</v>
      </c>
      <c r="DP18">
        <v>0.28</v>
      </c>
      <c r="DQ18">
        <v>0.2</v>
      </c>
      <c r="DR18">
        <v>14.7525248707386</v>
      </c>
      <c r="DS18">
        <v>-0.284427792382873</v>
      </c>
      <c r="DT18">
        <v>0.0293637703038888</v>
      </c>
      <c r="DU18">
        <v>1</v>
      </c>
      <c r="DV18">
        <v>-20.34826</v>
      </c>
      <c r="DW18">
        <v>0.131655617352613</v>
      </c>
      <c r="DX18">
        <v>0.0264172620332492</v>
      </c>
      <c r="DY18">
        <v>1</v>
      </c>
      <c r="DZ18">
        <v>6.755968</v>
      </c>
      <c r="EA18">
        <v>0.46786705228033</v>
      </c>
      <c r="EB18">
        <v>0.0337837901366913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1.916</v>
      </c>
      <c r="EJ18">
        <v>0.341</v>
      </c>
      <c r="EK18">
        <v>1.91634999999991</v>
      </c>
      <c r="EL18">
        <v>0</v>
      </c>
      <c r="EM18">
        <v>0</v>
      </c>
      <c r="EN18">
        <v>0</v>
      </c>
      <c r="EO18">
        <v>0.341060000000002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13.3</v>
      </c>
      <c r="EX18">
        <v>13.4</v>
      </c>
      <c r="EY18">
        <v>2</v>
      </c>
      <c r="EZ18">
        <v>519.744</v>
      </c>
      <c r="FA18">
        <v>502.28</v>
      </c>
      <c r="FB18">
        <v>35.4903</v>
      </c>
      <c r="FC18">
        <v>33.8193</v>
      </c>
      <c r="FD18">
        <v>30.0003</v>
      </c>
      <c r="FE18">
        <v>33.6403</v>
      </c>
      <c r="FF18">
        <v>33.5924</v>
      </c>
      <c r="FG18">
        <v>22.9834</v>
      </c>
      <c r="FH18">
        <v>0</v>
      </c>
      <c r="FI18">
        <v>100</v>
      </c>
      <c r="FJ18">
        <v>-999.9</v>
      </c>
      <c r="FK18">
        <v>400</v>
      </c>
      <c r="FL18">
        <v>32.5324</v>
      </c>
      <c r="FM18">
        <v>101.344</v>
      </c>
      <c r="FN18">
        <v>100.751</v>
      </c>
    </row>
    <row r="19" spans="1:170">
      <c r="A19">
        <v>3</v>
      </c>
      <c r="B19">
        <v>1603915518.5</v>
      </c>
      <c r="C19">
        <v>281.5</v>
      </c>
      <c r="D19" t="s">
        <v>298</v>
      </c>
      <c r="E19" t="s">
        <v>299</v>
      </c>
      <c r="F19" t="s">
        <v>300</v>
      </c>
      <c r="G19" t="s">
        <v>301</v>
      </c>
      <c r="H19">
        <v>1603915510.75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302</v>
      </c>
      <c r="AQ19">
        <v>902.7708</v>
      </c>
      <c r="AR19">
        <v>1215.95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303</v>
      </c>
      <c r="BB19">
        <v>676.99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1603915510.75</v>
      </c>
      <c r="BQ19">
        <v>383.265866666667</v>
      </c>
      <c r="BR19">
        <v>399.982233333333</v>
      </c>
      <c r="BS19">
        <v>29.8149633333333</v>
      </c>
      <c r="BT19">
        <v>24.7482633333333</v>
      </c>
      <c r="BU19">
        <v>381.3495</v>
      </c>
      <c r="BV19">
        <v>29.4739033333333</v>
      </c>
      <c r="BW19">
        <v>500.010633333333</v>
      </c>
      <c r="BX19">
        <v>101.855133333333</v>
      </c>
      <c r="BY19">
        <v>0.04428732</v>
      </c>
      <c r="BZ19">
        <v>36.69651</v>
      </c>
      <c r="CA19">
        <v>35.4768733333333</v>
      </c>
      <c r="CB19">
        <v>999.9</v>
      </c>
      <c r="CC19">
        <v>0</v>
      </c>
      <c r="CD19">
        <v>0</v>
      </c>
      <c r="CE19">
        <v>10003.2123333333</v>
      </c>
      <c r="CF19">
        <v>0</v>
      </c>
      <c r="CG19">
        <v>814.503833333333</v>
      </c>
      <c r="CH19">
        <v>1399.98566666667</v>
      </c>
      <c r="CI19">
        <v>0.899996166666667</v>
      </c>
      <c r="CJ19">
        <v>0.100003833333333</v>
      </c>
      <c r="CK19">
        <v>0</v>
      </c>
      <c r="CL19">
        <v>902.988966666667</v>
      </c>
      <c r="CM19">
        <v>4.99975</v>
      </c>
      <c r="CN19">
        <v>12420.7633333333</v>
      </c>
      <c r="CO19">
        <v>12177.91</v>
      </c>
      <c r="CP19">
        <v>47.687</v>
      </c>
      <c r="CQ19">
        <v>49.6374</v>
      </c>
      <c r="CR19">
        <v>48.375</v>
      </c>
      <c r="CS19">
        <v>49.3456</v>
      </c>
      <c r="CT19">
        <v>49.5578666666666</v>
      </c>
      <c r="CU19">
        <v>1255.48166666667</v>
      </c>
      <c r="CV19">
        <v>139.504</v>
      </c>
      <c r="CW19">
        <v>0</v>
      </c>
      <c r="CX19">
        <v>133.599999904633</v>
      </c>
      <c r="CY19">
        <v>0</v>
      </c>
      <c r="CZ19">
        <v>902.7708</v>
      </c>
      <c r="DA19">
        <v>-33.5211539049323</v>
      </c>
      <c r="DB19">
        <v>-437.053846847854</v>
      </c>
      <c r="DC19">
        <v>12417.908</v>
      </c>
      <c r="DD19">
        <v>15</v>
      </c>
      <c r="DE19">
        <v>1603914584</v>
      </c>
      <c r="DF19" t="s">
        <v>291</v>
      </c>
      <c r="DG19">
        <v>1603914584</v>
      </c>
      <c r="DH19">
        <v>1603914581</v>
      </c>
      <c r="DI19">
        <v>2</v>
      </c>
      <c r="DJ19">
        <v>-0.599</v>
      </c>
      <c r="DK19">
        <v>-0.091</v>
      </c>
      <c r="DL19">
        <v>1.916</v>
      </c>
      <c r="DM19">
        <v>0.341</v>
      </c>
      <c r="DN19">
        <v>400</v>
      </c>
      <c r="DO19">
        <v>26</v>
      </c>
      <c r="DP19">
        <v>0.28</v>
      </c>
      <c r="DQ19">
        <v>0.2</v>
      </c>
      <c r="DR19">
        <v>12.2675575237816</v>
      </c>
      <c r="DS19">
        <v>-0.721089851537377</v>
      </c>
      <c r="DT19">
        <v>0.0552476377620039</v>
      </c>
      <c r="DU19">
        <v>0</v>
      </c>
      <c r="DV19">
        <v>-16.71631</v>
      </c>
      <c r="DW19">
        <v>0.88613392658512</v>
      </c>
      <c r="DX19">
        <v>0.0668183425415507</v>
      </c>
      <c r="DY19">
        <v>0</v>
      </c>
      <c r="DZ19">
        <v>5.066707</v>
      </c>
      <c r="EA19">
        <v>0.0870228253615166</v>
      </c>
      <c r="EB19">
        <v>0.00702670294898915</v>
      </c>
      <c r="EC19">
        <v>1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1.917</v>
      </c>
      <c r="EJ19">
        <v>0.3411</v>
      </c>
      <c r="EK19">
        <v>1.91634999999991</v>
      </c>
      <c r="EL19">
        <v>0</v>
      </c>
      <c r="EM19">
        <v>0</v>
      </c>
      <c r="EN19">
        <v>0</v>
      </c>
      <c r="EO19">
        <v>0.341060000000002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15.6</v>
      </c>
      <c r="EX19">
        <v>15.6</v>
      </c>
      <c r="EY19">
        <v>2</v>
      </c>
      <c r="EZ19">
        <v>514.837</v>
      </c>
      <c r="FA19">
        <v>499.863</v>
      </c>
      <c r="FB19">
        <v>35.5725</v>
      </c>
      <c r="FC19">
        <v>33.9778</v>
      </c>
      <c r="FD19">
        <v>30.0008</v>
      </c>
      <c r="FE19">
        <v>33.7718</v>
      </c>
      <c r="FF19">
        <v>33.7253</v>
      </c>
      <c r="FG19">
        <v>22.9785</v>
      </c>
      <c r="FH19">
        <v>0</v>
      </c>
      <c r="FI19">
        <v>100</v>
      </c>
      <c r="FJ19">
        <v>-999.9</v>
      </c>
      <c r="FK19">
        <v>400</v>
      </c>
      <c r="FL19">
        <v>31.245</v>
      </c>
      <c r="FM19">
        <v>101.298</v>
      </c>
      <c r="FN19">
        <v>100.692</v>
      </c>
    </row>
    <row r="20" spans="1:170">
      <c r="A20">
        <v>4</v>
      </c>
      <c r="B20">
        <v>1603915772.1</v>
      </c>
      <c r="C20">
        <v>535.099999904633</v>
      </c>
      <c r="D20" t="s">
        <v>304</v>
      </c>
      <c r="E20" t="s">
        <v>305</v>
      </c>
      <c r="F20" t="s">
        <v>300</v>
      </c>
      <c r="G20" t="s">
        <v>301</v>
      </c>
      <c r="H20">
        <v>1603915764.1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874.561038461538</v>
      </c>
      <c r="AR20">
        <v>1135.55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663.07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1603915764.1</v>
      </c>
      <c r="BQ20">
        <v>386.976774193548</v>
      </c>
      <c r="BR20">
        <v>399.998161290323</v>
      </c>
      <c r="BS20">
        <v>28.0386741935484</v>
      </c>
      <c r="BT20">
        <v>24.3537838709677</v>
      </c>
      <c r="BU20">
        <v>385.060483870968</v>
      </c>
      <c r="BV20">
        <v>27.6976258064516</v>
      </c>
      <c r="BW20">
        <v>500.010290322581</v>
      </c>
      <c r="BX20">
        <v>101.847548387097</v>
      </c>
      <c r="BY20">
        <v>0.0437634903225807</v>
      </c>
      <c r="BZ20">
        <v>36.9384129032258</v>
      </c>
      <c r="CA20">
        <v>36.6663451612903</v>
      </c>
      <c r="CB20">
        <v>999.9</v>
      </c>
      <c r="CC20">
        <v>0</v>
      </c>
      <c r="CD20">
        <v>0</v>
      </c>
      <c r="CE20">
        <v>10001.0448387097</v>
      </c>
      <c r="CF20">
        <v>0</v>
      </c>
      <c r="CG20">
        <v>736.722677419355</v>
      </c>
      <c r="CH20">
        <v>1400.02903225806</v>
      </c>
      <c r="CI20">
        <v>0.900006580645161</v>
      </c>
      <c r="CJ20">
        <v>0.0999936903225807</v>
      </c>
      <c r="CK20">
        <v>0</v>
      </c>
      <c r="CL20">
        <v>875.002419354839</v>
      </c>
      <c r="CM20">
        <v>4.99975</v>
      </c>
      <c r="CN20">
        <v>12033.9774193548</v>
      </c>
      <c r="CO20">
        <v>12178.3064516129</v>
      </c>
      <c r="CP20">
        <v>47.625</v>
      </c>
      <c r="CQ20">
        <v>49.620935483871</v>
      </c>
      <c r="CR20">
        <v>48.3</v>
      </c>
      <c r="CS20">
        <v>49.3323225806451</v>
      </c>
      <c r="CT20">
        <v>49.4918709677419</v>
      </c>
      <c r="CU20">
        <v>1255.53677419355</v>
      </c>
      <c r="CV20">
        <v>139.492258064516</v>
      </c>
      <c r="CW20">
        <v>0</v>
      </c>
      <c r="CX20">
        <v>252.899999856949</v>
      </c>
      <c r="CY20">
        <v>0</v>
      </c>
      <c r="CZ20">
        <v>874.561038461538</v>
      </c>
      <c r="DA20">
        <v>-37.4556923053739</v>
      </c>
      <c r="DB20">
        <v>-506.123077032667</v>
      </c>
      <c r="DC20">
        <v>12028.6653846154</v>
      </c>
      <c r="DD20">
        <v>15</v>
      </c>
      <c r="DE20">
        <v>1603914584</v>
      </c>
      <c r="DF20" t="s">
        <v>291</v>
      </c>
      <c r="DG20">
        <v>1603914584</v>
      </c>
      <c r="DH20">
        <v>1603914581</v>
      </c>
      <c r="DI20">
        <v>2</v>
      </c>
      <c r="DJ20">
        <v>-0.599</v>
      </c>
      <c r="DK20">
        <v>-0.091</v>
      </c>
      <c r="DL20">
        <v>1.916</v>
      </c>
      <c r="DM20">
        <v>0.341</v>
      </c>
      <c r="DN20">
        <v>400</v>
      </c>
      <c r="DO20">
        <v>26</v>
      </c>
      <c r="DP20">
        <v>0.28</v>
      </c>
      <c r="DQ20">
        <v>0.2</v>
      </c>
      <c r="DR20">
        <v>9.63520539167689</v>
      </c>
      <c r="DS20">
        <v>-0.336303428101597</v>
      </c>
      <c r="DT20">
        <v>0.0392217707806263</v>
      </c>
      <c r="DU20">
        <v>1</v>
      </c>
      <c r="DV20">
        <v>-13.02286</v>
      </c>
      <c r="DW20">
        <v>0.171411790878742</v>
      </c>
      <c r="DX20">
        <v>0.0352510671233273</v>
      </c>
      <c r="DY20">
        <v>1</v>
      </c>
      <c r="DZ20">
        <v>3.683301</v>
      </c>
      <c r="EA20">
        <v>0.446598353726363</v>
      </c>
      <c r="EB20">
        <v>0.0325501145261682</v>
      </c>
      <c r="EC20">
        <v>0</v>
      </c>
      <c r="ED20">
        <v>2</v>
      </c>
      <c r="EE20">
        <v>3</v>
      </c>
      <c r="EF20" t="s">
        <v>297</v>
      </c>
      <c r="EG20">
        <v>100</v>
      </c>
      <c r="EH20">
        <v>100</v>
      </c>
      <c r="EI20">
        <v>1.916</v>
      </c>
      <c r="EJ20">
        <v>0.3411</v>
      </c>
      <c r="EK20">
        <v>1.91634999999991</v>
      </c>
      <c r="EL20">
        <v>0</v>
      </c>
      <c r="EM20">
        <v>0</v>
      </c>
      <c r="EN20">
        <v>0</v>
      </c>
      <c r="EO20">
        <v>0.341060000000002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19.8</v>
      </c>
      <c r="EX20">
        <v>19.9</v>
      </c>
      <c r="EY20">
        <v>2</v>
      </c>
      <c r="EZ20">
        <v>511.9</v>
      </c>
      <c r="FA20">
        <v>498.452</v>
      </c>
      <c r="FB20">
        <v>35.812</v>
      </c>
      <c r="FC20">
        <v>34.3822</v>
      </c>
      <c r="FD20">
        <v>30.0005</v>
      </c>
      <c r="FE20">
        <v>34.1444</v>
      </c>
      <c r="FF20">
        <v>34.0842</v>
      </c>
      <c r="FG20">
        <v>22.9921</v>
      </c>
      <c r="FH20">
        <v>0</v>
      </c>
      <c r="FI20">
        <v>100</v>
      </c>
      <c r="FJ20">
        <v>-999.9</v>
      </c>
      <c r="FK20">
        <v>400</v>
      </c>
      <c r="FL20">
        <v>29.626</v>
      </c>
      <c r="FM20">
        <v>101.229</v>
      </c>
      <c r="FN20">
        <v>100.617</v>
      </c>
    </row>
    <row r="21" spans="1:170">
      <c r="A21">
        <v>5</v>
      </c>
      <c r="B21">
        <v>1603916483.1</v>
      </c>
      <c r="C21">
        <v>1246.09999990463</v>
      </c>
      <c r="D21" t="s">
        <v>308</v>
      </c>
      <c r="E21" t="s">
        <v>309</v>
      </c>
      <c r="F21" t="s">
        <v>300</v>
      </c>
      <c r="G21" t="s">
        <v>301</v>
      </c>
      <c r="H21">
        <v>1603916475.35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900.7025</v>
      </c>
      <c r="AR21">
        <v>1217.35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696.12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1603916475.35</v>
      </c>
      <c r="BQ21">
        <v>383.518466666667</v>
      </c>
      <c r="BR21">
        <v>400.007833333333</v>
      </c>
      <c r="BS21">
        <v>29.6351633333333</v>
      </c>
      <c r="BT21">
        <v>23.7893166666667</v>
      </c>
      <c r="BU21">
        <v>381.602033333333</v>
      </c>
      <c r="BV21">
        <v>29.29411</v>
      </c>
      <c r="BW21">
        <v>500.014966666667</v>
      </c>
      <c r="BX21">
        <v>101.842533333333</v>
      </c>
      <c r="BY21">
        <v>0.04650692</v>
      </c>
      <c r="BZ21">
        <v>37.56938</v>
      </c>
      <c r="CA21">
        <v>36.3611433333333</v>
      </c>
      <c r="CB21">
        <v>999.9</v>
      </c>
      <c r="CC21">
        <v>0</v>
      </c>
      <c r="CD21">
        <v>0</v>
      </c>
      <c r="CE21">
        <v>10000.454</v>
      </c>
      <c r="CF21">
        <v>0</v>
      </c>
      <c r="CG21">
        <v>761.457366666667</v>
      </c>
      <c r="CH21">
        <v>1399.99333333333</v>
      </c>
      <c r="CI21">
        <v>0.8999988</v>
      </c>
      <c r="CJ21">
        <v>0.100001216666667</v>
      </c>
      <c r="CK21">
        <v>0</v>
      </c>
      <c r="CL21">
        <v>900.805633333333</v>
      </c>
      <c r="CM21">
        <v>4.99975</v>
      </c>
      <c r="CN21">
        <v>12373.6466666667</v>
      </c>
      <c r="CO21">
        <v>12177.9866666667</v>
      </c>
      <c r="CP21">
        <v>47.6291333333333</v>
      </c>
      <c r="CQ21">
        <v>49.4287333333333</v>
      </c>
      <c r="CR21">
        <v>48.3162</v>
      </c>
      <c r="CS21">
        <v>49.185</v>
      </c>
      <c r="CT21">
        <v>49.5662</v>
      </c>
      <c r="CU21">
        <v>1255.49133333333</v>
      </c>
      <c r="CV21">
        <v>139.502</v>
      </c>
      <c r="CW21">
        <v>0</v>
      </c>
      <c r="CX21">
        <v>196.799999952316</v>
      </c>
      <c r="CY21">
        <v>0</v>
      </c>
      <c r="CZ21">
        <v>900.7025</v>
      </c>
      <c r="DA21">
        <v>-17.1426666764047</v>
      </c>
      <c r="DB21">
        <v>-218.676923165598</v>
      </c>
      <c r="DC21">
        <v>12372.6423076923</v>
      </c>
      <c r="DD21">
        <v>15</v>
      </c>
      <c r="DE21">
        <v>1603914584</v>
      </c>
      <c r="DF21" t="s">
        <v>291</v>
      </c>
      <c r="DG21">
        <v>1603914584</v>
      </c>
      <c r="DH21">
        <v>1603914581</v>
      </c>
      <c r="DI21">
        <v>2</v>
      </c>
      <c r="DJ21">
        <v>-0.599</v>
      </c>
      <c r="DK21">
        <v>-0.091</v>
      </c>
      <c r="DL21">
        <v>1.916</v>
      </c>
      <c r="DM21">
        <v>0.341</v>
      </c>
      <c r="DN21">
        <v>400</v>
      </c>
      <c r="DO21">
        <v>26</v>
      </c>
      <c r="DP21">
        <v>0.28</v>
      </c>
      <c r="DQ21">
        <v>0.2</v>
      </c>
      <c r="DR21">
        <v>11.8352663026607</v>
      </c>
      <c r="DS21">
        <v>-0.733358051582417</v>
      </c>
      <c r="DT21">
        <v>0.0576936185843582</v>
      </c>
      <c r="DU21">
        <v>0</v>
      </c>
      <c r="DV21">
        <v>-16.5002033333333</v>
      </c>
      <c r="DW21">
        <v>1.06240444938822</v>
      </c>
      <c r="DX21">
        <v>0.0798650339983371</v>
      </c>
      <c r="DY21">
        <v>0</v>
      </c>
      <c r="DZ21">
        <v>5.84982133333333</v>
      </c>
      <c r="EA21">
        <v>-0.487228832035595</v>
      </c>
      <c r="EB21">
        <v>0.0352052887819745</v>
      </c>
      <c r="EC21">
        <v>0</v>
      </c>
      <c r="ED21">
        <v>0</v>
      </c>
      <c r="EE21">
        <v>3</v>
      </c>
      <c r="EF21" t="s">
        <v>312</v>
      </c>
      <c r="EG21">
        <v>100</v>
      </c>
      <c r="EH21">
        <v>100</v>
      </c>
      <c r="EI21">
        <v>1.916</v>
      </c>
      <c r="EJ21">
        <v>0.3411</v>
      </c>
      <c r="EK21">
        <v>1.91634999999991</v>
      </c>
      <c r="EL21">
        <v>0</v>
      </c>
      <c r="EM21">
        <v>0</v>
      </c>
      <c r="EN21">
        <v>0</v>
      </c>
      <c r="EO21">
        <v>0.341060000000002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31.7</v>
      </c>
      <c r="EX21">
        <v>31.7</v>
      </c>
      <c r="EY21">
        <v>2</v>
      </c>
      <c r="EZ21">
        <v>521.005</v>
      </c>
      <c r="FA21">
        <v>496.085</v>
      </c>
      <c r="FB21">
        <v>36.5181</v>
      </c>
      <c r="FC21">
        <v>35.0082</v>
      </c>
      <c r="FD21">
        <v>30.0004</v>
      </c>
      <c r="FE21">
        <v>34.7767</v>
      </c>
      <c r="FF21">
        <v>34.7208</v>
      </c>
      <c r="FG21">
        <v>22.9741</v>
      </c>
      <c r="FH21">
        <v>0</v>
      </c>
      <c r="FI21">
        <v>100</v>
      </c>
      <c r="FJ21">
        <v>-999.9</v>
      </c>
      <c r="FK21">
        <v>400</v>
      </c>
      <c r="FL21">
        <v>27.8293</v>
      </c>
      <c r="FM21">
        <v>101.137</v>
      </c>
      <c r="FN21">
        <v>100.522</v>
      </c>
    </row>
    <row r="22" spans="1:170">
      <c r="A22">
        <v>6</v>
      </c>
      <c r="B22">
        <v>1603916681.1</v>
      </c>
      <c r="C22">
        <v>1444.09999990463</v>
      </c>
      <c r="D22" t="s">
        <v>313</v>
      </c>
      <c r="E22" t="s">
        <v>314</v>
      </c>
      <c r="F22" t="s">
        <v>315</v>
      </c>
      <c r="G22" t="s">
        <v>316</v>
      </c>
      <c r="H22">
        <v>1603916673.1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317</v>
      </c>
      <c r="AQ22">
        <v>932.5612</v>
      </c>
      <c r="AR22">
        <v>1231.63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318</v>
      </c>
      <c r="BB22">
        <v>760.78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1603916673.1</v>
      </c>
      <c r="BQ22">
        <v>380.046258064516</v>
      </c>
      <c r="BR22">
        <v>400.19464516129</v>
      </c>
      <c r="BS22">
        <v>31.2892903225806</v>
      </c>
      <c r="BT22">
        <v>23.6312709677419</v>
      </c>
      <c r="BU22">
        <v>378.129935483871</v>
      </c>
      <c r="BV22">
        <v>30.9482419354839</v>
      </c>
      <c r="BW22">
        <v>500.015483870968</v>
      </c>
      <c r="BX22">
        <v>101.836935483871</v>
      </c>
      <c r="BY22">
        <v>0.0454325806451613</v>
      </c>
      <c r="BZ22">
        <v>37.5346741935484</v>
      </c>
      <c r="CA22">
        <v>36.8325032258065</v>
      </c>
      <c r="CB22">
        <v>999.9</v>
      </c>
      <c r="CC22">
        <v>0</v>
      </c>
      <c r="CD22">
        <v>0</v>
      </c>
      <c r="CE22">
        <v>10001.1658064516</v>
      </c>
      <c r="CF22">
        <v>0</v>
      </c>
      <c r="CG22">
        <v>521.739580645161</v>
      </c>
      <c r="CH22">
        <v>1400.00258064516</v>
      </c>
      <c r="CI22">
        <v>0.899992225806451</v>
      </c>
      <c r="CJ22">
        <v>0.100007812903226</v>
      </c>
      <c r="CK22">
        <v>0</v>
      </c>
      <c r="CL22">
        <v>932.832741935484</v>
      </c>
      <c r="CM22">
        <v>4.99975</v>
      </c>
      <c r="CN22">
        <v>12812.6935483871</v>
      </c>
      <c r="CO22">
        <v>12178.035483871</v>
      </c>
      <c r="CP22">
        <v>47.625</v>
      </c>
      <c r="CQ22">
        <v>49.5</v>
      </c>
      <c r="CR22">
        <v>48.25</v>
      </c>
      <c r="CS22">
        <v>49.26</v>
      </c>
      <c r="CT22">
        <v>49.562</v>
      </c>
      <c r="CU22">
        <v>1255.49258064516</v>
      </c>
      <c r="CV22">
        <v>139.51</v>
      </c>
      <c r="CW22">
        <v>0</v>
      </c>
      <c r="CX22">
        <v>197.200000047684</v>
      </c>
      <c r="CY22">
        <v>0</v>
      </c>
      <c r="CZ22">
        <v>932.5612</v>
      </c>
      <c r="DA22">
        <v>-20.4297691866128</v>
      </c>
      <c r="DB22">
        <v>-272.438461186857</v>
      </c>
      <c r="DC22">
        <v>12809.164</v>
      </c>
      <c r="DD22">
        <v>15</v>
      </c>
      <c r="DE22">
        <v>1603914584</v>
      </c>
      <c r="DF22" t="s">
        <v>291</v>
      </c>
      <c r="DG22">
        <v>1603914584</v>
      </c>
      <c r="DH22">
        <v>1603914581</v>
      </c>
      <c r="DI22">
        <v>2</v>
      </c>
      <c r="DJ22">
        <v>-0.599</v>
      </c>
      <c r="DK22">
        <v>-0.091</v>
      </c>
      <c r="DL22">
        <v>1.916</v>
      </c>
      <c r="DM22">
        <v>0.341</v>
      </c>
      <c r="DN22">
        <v>400</v>
      </c>
      <c r="DO22">
        <v>26</v>
      </c>
      <c r="DP22">
        <v>0.28</v>
      </c>
      <c r="DQ22">
        <v>0.2</v>
      </c>
      <c r="DR22">
        <v>14.2755897037023</v>
      </c>
      <c r="DS22">
        <v>0.478476938313669</v>
      </c>
      <c r="DT22">
        <v>0.070654811042977</v>
      </c>
      <c r="DU22">
        <v>1</v>
      </c>
      <c r="DV22">
        <v>-20.14342</v>
      </c>
      <c r="DW22">
        <v>-0.515356618464921</v>
      </c>
      <c r="DX22">
        <v>0.084735842081927</v>
      </c>
      <c r="DY22">
        <v>0</v>
      </c>
      <c r="DZ22">
        <v>7.660337</v>
      </c>
      <c r="EA22">
        <v>-0.526162491657408</v>
      </c>
      <c r="EB22">
        <v>0.0380039074438406</v>
      </c>
      <c r="EC22">
        <v>0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1.916</v>
      </c>
      <c r="EJ22">
        <v>0.341</v>
      </c>
      <c r="EK22">
        <v>1.91634999999991</v>
      </c>
      <c r="EL22">
        <v>0</v>
      </c>
      <c r="EM22">
        <v>0</v>
      </c>
      <c r="EN22">
        <v>0</v>
      </c>
      <c r="EO22">
        <v>0.341060000000002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35</v>
      </c>
      <c r="EX22">
        <v>35</v>
      </c>
      <c r="EY22">
        <v>2</v>
      </c>
      <c r="EZ22">
        <v>521.788</v>
      </c>
      <c r="FA22">
        <v>496.022</v>
      </c>
      <c r="FB22">
        <v>36.5783</v>
      </c>
      <c r="FC22">
        <v>35.0321</v>
      </c>
      <c r="FD22">
        <v>29.9997</v>
      </c>
      <c r="FE22">
        <v>34.8161</v>
      </c>
      <c r="FF22">
        <v>34.7567</v>
      </c>
      <c r="FG22">
        <v>22.9226</v>
      </c>
      <c r="FH22">
        <v>0</v>
      </c>
      <c r="FI22">
        <v>100</v>
      </c>
      <c r="FJ22">
        <v>-999.9</v>
      </c>
      <c r="FK22">
        <v>400</v>
      </c>
      <c r="FL22">
        <v>29.4287</v>
      </c>
      <c r="FM22">
        <v>101.147</v>
      </c>
      <c r="FN22">
        <v>100.529</v>
      </c>
    </row>
    <row r="23" spans="1:170">
      <c r="A23">
        <v>7</v>
      </c>
      <c r="B23">
        <v>1603916832.1</v>
      </c>
      <c r="C23">
        <v>1595.09999990463</v>
      </c>
      <c r="D23" t="s">
        <v>319</v>
      </c>
      <c r="E23" t="s">
        <v>320</v>
      </c>
      <c r="F23" t="s">
        <v>315</v>
      </c>
      <c r="G23" t="s">
        <v>316</v>
      </c>
      <c r="H23">
        <v>1603916824.35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321</v>
      </c>
      <c r="AQ23">
        <v>995.15636</v>
      </c>
      <c r="AR23">
        <v>1324.46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322</v>
      </c>
      <c r="BB23">
        <v>820.85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1603916824.35</v>
      </c>
      <c r="BQ23">
        <v>383.2669</v>
      </c>
      <c r="BR23">
        <v>399.986966666667</v>
      </c>
      <c r="BS23">
        <v>28.78963</v>
      </c>
      <c r="BT23">
        <v>23.5348466666667</v>
      </c>
      <c r="BU23">
        <v>381.350633333333</v>
      </c>
      <c r="BV23">
        <v>28.4485733333333</v>
      </c>
      <c r="BW23">
        <v>500.0121</v>
      </c>
      <c r="BX23">
        <v>101.8318</v>
      </c>
      <c r="BY23">
        <v>0.0419233933333333</v>
      </c>
      <c r="BZ23">
        <v>37.59819</v>
      </c>
      <c r="CA23">
        <v>37.0984966666667</v>
      </c>
      <c r="CB23">
        <v>999.9</v>
      </c>
      <c r="CC23">
        <v>0</v>
      </c>
      <c r="CD23">
        <v>0</v>
      </c>
      <c r="CE23">
        <v>10001.571</v>
      </c>
      <c r="CF23">
        <v>0</v>
      </c>
      <c r="CG23">
        <v>416.0029</v>
      </c>
      <c r="CH23">
        <v>1399.991</v>
      </c>
      <c r="CI23">
        <v>0.8999991</v>
      </c>
      <c r="CJ23">
        <v>0.100000933333333</v>
      </c>
      <c r="CK23">
        <v>0</v>
      </c>
      <c r="CL23">
        <v>996.054433333333</v>
      </c>
      <c r="CM23">
        <v>4.99975</v>
      </c>
      <c r="CN23">
        <v>13701.52</v>
      </c>
      <c r="CO23">
        <v>12177.9566666667</v>
      </c>
      <c r="CP23">
        <v>47.6166</v>
      </c>
      <c r="CQ23">
        <v>49.5041333333333</v>
      </c>
      <c r="CR23">
        <v>48.2664666666667</v>
      </c>
      <c r="CS23">
        <v>49.1996</v>
      </c>
      <c r="CT23">
        <v>49.5496</v>
      </c>
      <c r="CU23">
        <v>1255.49066666667</v>
      </c>
      <c r="CV23">
        <v>139.500333333333</v>
      </c>
      <c r="CW23">
        <v>0</v>
      </c>
      <c r="CX23">
        <v>150.199999809265</v>
      </c>
      <c r="CY23">
        <v>0</v>
      </c>
      <c r="CZ23">
        <v>995.15636</v>
      </c>
      <c r="DA23">
        <v>-86.826846283555</v>
      </c>
      <c r="DB23">
        <v>-1107.36923243681</v>
      </c>
      <c r="DC23">
        <v>13689.676</v>
      </c>
      <c r="DD23">
        <v>15</v>
      </c>
      <c r="DE23">
        <v>1603914584</v>
      </c>
      <c r="DF23" t="s">
        <v>291</v>
      </c>
      <c r="DG23">
        <v>1603914584</v>
      </c>
      <c r="DH23">
        <v>1603914581</v>
      </c>
      <c r="DI23">
        <v>2</v>
      </c>
      <c r="DJ23">
        <v>-0.599</v>
      </c>
      <c r="DK23">
        <v>-0.091</v>
      </c>
      <c r="DL23">
        <v>1.916</v>
      </c>
      <c r="DM23">
        <v>0.341</v>
      </c>
      <c r="DN23">
        <v>400</v>
      </c>
      <c r="DO23">
        <v>26</v>
      </c>
      <c r="DP23">
        <v>0.28</v>
      </c>
      <c r="DQ23">
        <v>0.2</v>
      </c>
      <c r="DR23">
        <v>12.2081672841077</v>
      </c>
      <c r="DS23">
        <v>0.0874823743690783</v>
      </c>
      <c r="DT23">
        <v>0.0205429183619939</v>
      </c>
      <c r="DU23">
        <v>1</v>
      </c>
      <c r="DV23">
        <v>-16.7198466666667</v>
      </c>
      <c r="DW23">
        <v>-0.230325250278142</v>
      </c>
      <c r="DX23">
        <v>0.031162741998882</v>
      </c>
      <c r="DY23">
        <v>0</v>
      </c>
      <c r="DZ23">
        <v>5.251388</v>
      </c>
      <c r="EA23">
        <v>0.414651657397118</v>
      </c>
      <c r="EB23">
        <v>0.0300950162430038</v>
      </c>
      <c r="EC23">
        <v>0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1.916</v>
      </c>
      <c r="EJ23">
        <v>0.3411</v>
      </c>
      <c r="EK23">
        <v>1.91634999999991</v>
      </c>
      <c r="EL23">
        <v>0</v>
      </c>
      <c r="EM23">
        <v>0</v>
      </c>
      <c r="EN23">
        <v>0</v>
      </c>
      <c r="EO23">
        <v>0.341060000000002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37.5</v>
      </c>
      <c r="EX23">
        <v>37.5</v>
      </c>
      <c r="EY23">
        <v>2</v>
      </c>
      <c r="EZ23">
        <v>518.649</v>
      </c>
      <c r="FA23">
        <v>497.808</v>
      </c>
      <c r="FB23">
        <v>36.6052</v>
      </c>
      <c r="FC23">
        <v>34.9965</v>
      </c>
      <c r="FD23">
        <v>30.0002</v>
      </c>
      <c r="FE23">
        <v>34.7999</v>
      </c>
      <c r="FF23">
        <v>34.7472</v>
      </c>
      <c r="FG23">
        <v>22.9408</v>
      </c>
      <c r="FH23">
        <v>0</v>
      </c>
      <c r="FI23">
        <v>100</v>
      </c>
      <c r="FJ23">
        <v>-999.9</v>
      </c>
      <c r="FK23">
        <v>400</v>
      </c>
      <c r="FL23">
        <v>30.9487</v>
      </c>
      <c r="FM23">
        <v>101.15</v>
      </c>
      <c r="FN23">
        <v>100.536</v>
      </c>
    </row>
    <row r="24" spans="1:170">
      <c r="A24">
        <v>8</v>
      </c>
      <c r="B24">
        <v>1603916970.1</v>
      </c>
      <c r="C24">
        <v>1733.09999990463</v>
      </c>
      <c r="D24" t="s">
        <v>323</v>
      </c>
      <c r="E24" t="s">
        <v>324</v>
      </c>
      <c r="F24" t="s">
        <v>325</v>
      </c>
      <c r="G24" t="s">
        <v>326</v>
      </c>
      <c r="H24">
        <v>1603916962.35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327</v>
      </c>
      <c r="AQ24">
        <v>1250.1296</v>
      </c>
      <c r="AR24">
        <v>1902.83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328</v>
      </c>
      <c r="BB24">
        <v>885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1603916962.35</v>
      </c>
      <c r="BQ24">
        <v>367.549033333333</v>
      </c>
      <c r="BR24">
        <v>399.990566666667</v>
      </c>
      <c r="BS24">
        <v>34.5022933333333</v>
      </c>
      <c r="BT24">
        <v>23.4117033333333</v>
      </c>
      <c r="BU24">
        <v>365.632833333333</v>
      </c>
      <c r="BV24">
        <v>34.1612266666667</v>
      </c>
      <c r="BW24">
        <v>499.9968</v>
      </c>
      <c r="BX24">
        <v>101.8275</v>
      </c>
      <c r="BY24">
        <v>0.0445164866666667</v>
      </c>
      <c r="BZ24">
        <v>37.3922433333333</v>
      </c>
      <c r="CA24">
        <v>35.8861866666667</v>
      </c>
      <c r="CB24">
        <v>999.9</v>
      </c>
      <c r="CC24">
        <v>0</v>
      </c>
      <c r="CD24">
        <v>0</v>
      </c>
      <c r="CE24">
        <v>10000.7336666667</v>
      </c>
      <c r="CF24">
        <v>0</v>
      </c>
      <c r="CG24">
        <v>511.771766666667</v>
      </c>
      <c r="CH24">
        <v>1400.01466666667</v>
      </c>
      <c r="CI24">
        <v>0.899999266666667</v>
      </c>
      <c r="CJ24">
        <v>0.100000946666667</v>
      </c>
      <c r="CK24">
        <v>0</v>
      </c>
      <c r="CL24">
        <v>1250.918</v>
      </c>
      <c r="CM24">
        <v>4.99975</v>
      </c>
      <c r="CN24">
        <v>16969.3566666667</v>
      </c>
      <c r="CO24">
        <v>12178.17</v>
      </c>
      <c r="CP24">
        <v>47.6123333333333</v>
      </c>
      <c r="CQ24">
        <v>49.4958</v>
      </c>
      <c r="CR24">
        <v>48.25</v>
      </c>
      <c r="CS24">
        <v>49.2309666666667</v>
      </c>
      <c r="CT24">
        <v>49.562</v>
      </c>
      <c r="CU24">
        <v>1255.51233333333</v>
      </c>
      <c r="CV24">
        <v>139.503</v>
      </c>
      <c r="CW24">
        <v>0</v>
      </c>
      <c r="CX24">
        <v>137</v>
      </c>
      <c r="CY24">
        <v>0</v>
      </c>
      <c r="CZ24">
        <v>1250.1296</v>
      </c>
      <c r="DA24">
        <v>-116.569999830995</v>
      </c>
      <c r="DB24">
        <v>-1543.02307468731</v>
      </c>
      <c r="DC24">
        <v>16958.704</v>
      </c>
      <c r="DD24">
        <v>15</v>
      </c>
      <c r="DE24">
        <v>1603914584</v>
      </c>
      <c r="DF24" t="s">
        <v>291</v>
      </c>
      <c r="DG24">
        <v>1603914584</v>
      </c>
      <c r="DH24">
        <v>1603914581</v>
      </c>
      <c r="DI24">
        <v>2</v>
      </c>
      <c r="DJ24">
        <v>-0.599</v>
      </c>
      <c r="DK24">
        <v>-0.091</v>
      </c>
      <c r="DL24">
        <v>1.916</v>
      </c>
      <c r="DM24">
        <v>0.341</v>
      </c>
      <c r="DN24">
        <v>400</v>
      </c>
      <c r="DO24">
        <v>26</v>
      </c>
      <c r="DP24">
        <v>0.28</v>
      </c>
      <c r="DQ24">
        <v>0.2</v>
      </c>
      <c r="DR24">
        <v>23.5208796395292</v>
      </c>
      <c r="DS24">
        <v>-0.375087737964723</v>
      </c>
      <c r="DT24">
        <v>0.0524318630642846</v>
      </c>
      <c r="DU24">
        <v>1</v>
      </c>
      <c r="DV24">
        <v>-32.4423866666667</v>
      </c>
      <c r="DW24">
        <v>0.351980422691913</v>
      </c>
      <c r="DX24">
        <v>0.060142357416014</v>
      </c>
      <c r="DY24">
        <v>0</v>
      </c>
      <c r="DZ24">
        <v>11.0867966666667</v>
      </c>
      <c r="EA24">
        <v>0.426294994438247</v>
      </c>
      <c r="EB24">
        <v>0.0311535924448887</v>
      </c>
      <c r="EC24">
        <v>0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1.916</v>
      </c>
      <c r="EJ24">
        <v>0.3411</v>
      </c>
      <c r="EK24">
        <v>1.91634999999991</v>
      </c>
      <c r="EL24">
        <v>0</v>
      </c>
      <c r="EM24">
        <v>0</v>
      </c>
      <c r="EN24">
        <v>0</v>
      </c>
      <c r="EO24">
        <v>0.341060000000002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39.8</v>
      </c>
      <c r="EX24">
        <v>39.8</v>
      </c>
      <c r="EY24">
        <v>2</v>
      </c>
      <c r="EZ24">
        <v>520.929</v>
      </c>
      <c r="FA24">
        <v>496.612</v>
      </c>
      <c r="FB24">
        <v>36.5678</v>
      </c>
      <c r="FC24">
        <v>34.955</v>
      </c>
      <c r="FD24">
        <v>30.0002</v>
      </c>
      <c r="FE24">
        <v>34.7715</v>
      </c>
      <c r="FF24">
        <v>34.713</v>
      </c>
      <c r="FG24">
        <v>22.938</v>
      </c>
      <c r="FH24">
        <v>0</v>
      </c>
      <c r="FI24">
        <v>100</v>
      </c>
      <c r="FJ24">
        <v>-999.9</v>
      </c>
      <c r="FK24">
        <v>400</v>
      </c>
      <c r="FL24">
        <v>28.5559</v>
      </c>
      <c r="FM24">
        <v>101.161</v>
      </c>
      <c r="FN24">
        <v>100.55</v>
      </c>
    </row>
    <row r="25" spans="1:170">
      <c r="A25">
        <v>9</v>
      </c>
      <c r="B25">
        <v>1603917113.1</v>
      </c>
      <c r="C25">
        <v>1876.09999990463</v>
      </c>
      <c r="D25" t="s">
        <v>329</v>
      </c>
      <c r="E25" t="s">
        <v>330</v>
      </c>
      <c r="F25" t="s">
        <v>325</v>
      </c>
      <c r="G25" t="s">
        <v>326</v>
      </c>
      <c r="H25">
        <v>1603917105.1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331</v>
      </c>
      <c r="AQ25">
        <v>1182.36884615385</v>
      </c>
      <c r="AR25">
        <v>1679.3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332</v>
      </c>
      <c r="BB25">
        <v>906.57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1603917105.1</v>
      </c>
      <c r="BQ25">
        <v>375.075774193548</v>
      </c>
      <c r="BR25">
        <v>400.025580645161</v>
      </c>
      <c r="BS25">
        <v>31.4252870967742</v>
      </c>
      <c r="BT25">
        <v>23.2779548387097</v>
      </c>
      <c r="BU25">
        <v>373.159451612903</v>
      </c>
      <c r="BV25">
        <v>31.0842419354839</v>
      </c>
      <c r="BW25">
        <v>500.020741935484</v>
      </c>
      <c r="BX25">
        <v>101.825903225806</v>
      </c>
      <c r="BY25">
        <v>0.0459590451612903</v>
      </c>
      <c r="BZ25">
        <v>37.499564516129</v>
      </c>
      <c r="CA25">
        <v>36.2302161290323</v>
      </c>
      <c r="CB25">
        <v>999.9</v>
      </c>
      <c r="CC25">
        <v>0</v>
      </c>
      <c r="CD25">
        <v>0</v>
      </c>
      <c r="CE25">
        <v>10003.3535483871</v>
      </c>
      <c r="CF25">
        <v>0</v>
      </c>
      <c r="CG25">
        <v>423.209967741935</v>
      </c>
      <c r="CH25">
        <v>1399.97774193548</v>
      </c>
      <c r="CI25">
        <v>0.900000548387097</v>
      </c>
      <c r="CJ25">
        <v>0.0999998096774194</v>
      </c>
      <c r="CK25">
        <v>0</v>
      </c>
      <c r="CL25">
        <v>1185.30225806452</v>
      </c>
      <c r="CM25">
        <v>4.99975</v>
      </c>
      <c r="CN25">
        <v>16091.6870967742</v>
      </c>
      <c r="CO25">
        <v>12177.8677419355</v>
      </c>
      <c r="CP25">
        <v>47.687</v>
      </c>
      <c r="CQ25">
        <v>49.562</v>
      </c>
      <c r="CR25">
        <v>48.379</v>
      </c>
      <c r="CS25">
        <v>49.316064516129</v>
      </c>
      <c r="CT25">
        <v>49.6229032258064</v>
      </c>
      <c r="CU25">
        <v>1255.48161290323</v>
      </c>
      <c r="CV25">
        <v>139.497096774194</v>
      </c>
      <c r="CW25">
        <v>0</v>
      </c>
      <c r="CX25">
        <v>142.399999856949</v>
      </c>
      <c r="CY25">
        <v>0</v>
      </c>
      <c r="CZ25">
        <v>1182.36884615385</v>
      </c>
      <c r="DA25">
        <v>-234.037948884346</v>
      </c>
      <c r="DB25">
        <v>-3076.46495950433</v>
      </c>
      <c r="DC25">
        <v>16053.3230769231</v>
      </c>
      <c r="DD25">
        <v>15</v>
      </c>
      <c r="DE25">
        <v>1603914584</v>
      </c>
      <c r="DF25" t="s">
        <v>291</v>
      </c>
      <c r="DG25">
        <v>1603914584</v>
      </c>
      <c r="DH25">
        <v>1603914581</v>
      </c>
      <c r="DI25">
        <v>2</v>
      </c>
      <c r="DJ25">
        <v>-0.599</v>
      </c>
      <c r="DK25">
        <v>-0.091</v>
      </c>
      <c r="DL25">
        <v>1.916</v>
      </c>
      <c r="DM25">
        <v>0.341</v>
      </c>
      <c r="DN25">
        <v>400</v>
      </c>
      <c r="DO25">
        <v>26</v>
      </c>
      <c r="DP25">
        <v>0.28</v>
      </c>
      <c r="DQ25">
        <v>0.2</v>
      </c>
      <c r="DR25">
        <v>18.171473411319</v>
      </c>
      <c r="DS25">
        <v>-0.313774881731269</v>
      </c>
      <c r="DT25">
        <v>0.035154462575912</v>
      </c>
      <c r="DU25">
        <v>1</v>
      </c>
      <c r="DV25">
        <v>-24.9515166666667</v>
      </c>
      <c r="DW25">
        <v>0.0852654060066667</v>
      </c>
      <c r="DX25">
        <v>0.0338405583418608</v>
      </c>
      <c r="DY25">
        <v>1</v>
      </c>
      <c r="DZ25">
        <v>8.144599</v>
      </c>
      <c r="EA25">
        <v>0.781611123470534</v>
      </c>
      <c r="EB25">
        <v>0.0567119734183179</v>
      </c>
      <c r="EC25">
        <v>0</v>
      </c>
      <c r="ED25">
        <v>2</v>
      </c>
      <c r="EE25">
        <v>3</v>
      </c>
      <c r="EF25" t="s">
        <v>297</v>
      </c>
      <c r="EG25">
        <v>100</v>
      </c>
      <c r="EH25">
        <v>100</v>
      </c>
      <c r="EI25">
        <v>1.916</v>
      </c>
      <c r="EJ25">
        <v>0.3411</v>
      </c>
      <c r="EK25">
        <v>1.91634999999991</v>
      </c>
      <c r="EL25">
        <v>0</v>
      </c>
      <c r="EM25">
        <v>0</v>
      </c>
      <c r="EN25">
        <v>0</v>
      </c>
      <c r="EO25">
        <v>0.341060000000002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42.2</v>
      </c>
      <c r="EX25">
        <v>42.2</v>
      </c>
      <c r="EY25">
        <v>2</v>
      </c>
      <c r="EZ25">
        <v>517.463</v>
      </c>
      <c r="FA25">
        <v>495.213</v>
      </c>
      <c r="FB25">
        <v>36.5918</v>
      </c>
      <c r="FC25">
        <v>34.9898</v>
      </c>
      <c r="FD25">
        <v>30.0006</v>
      </c>
      <c r="FE25">
        <v>34.7968</v>
      </c>
      <c r="FF25">
        <v>34.7475</v>
      </c>
      <c r="FG25">
        <v>22.9332</v>
      </c>
      <c r="FH25">
        <v>0</v>
      </c>
      <c r="FI25">
        <v>100</v>
      </c>
      <c r="FJ25">
        <v>-999.9</v>
      </c>
      <c r="FK25">
        <v>400</v>
      </c>
      <c r="FL25">
        <v>33.9601</v>
      </c>
      <c r="FM25">
        <v>101.147</v>
      </c>
      <c r="FN25">
        <v>100.526</v>
      </c>
    </row>
    <row r="26" spans="1:170">
      <c r="A26">
        <v>10</v>
      </c>
      <c r="B26">
        <v>1603917318.6</v>
      </c>
      <c r="C26">
        <v>2081.59999990463</v>
      </c>
      <c r="D26" t="s">
        <v>333</v>
      </c>
      <c r="E26" t="s">
        <v>334</v>
      </c>
      <c r="F26" t="s">
        <v>335</v>
      </c>
      <c r="G26" t="s">
        <v>336</v>
      </c>
      <c r="H26">
        <v>1603917310.6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337</v>
      </c>
      <c r="AQ26">
        <v>1095.66730769231</v>
      </c>
      <c r="AR26">
        <v>1389.91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338</v>
      </c>
      <c r="BB26">
        <v>731.21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1603917310.6</v>
      </c>
      <c r="BQ26">
        <v>379.233967741935</v>
      </c>
      <c r="BR26">
        <v>399.973935483871</v>
      </c>
      <c r="BS26">
        <v>32.3781677419355</v>
      </c>
      <c r="BT26">
        <v>23.0291870967742</v>
      </c>
      <c r="BU26">
        <v>377.317580645161</v>
      </c>
      <c r="BV26">
        <v>32.0371161290323</v>
      </c>
      <c r="BW26">
        <v>500.004290322581</v>
      </c>
      <c r="BX26">
        <v>101.811935483871</v>
      </c>
      <c r="BY26">
        <v>0.0448424161290323</v>
      </c>
      <c r="BZ26">
        <v>37.5184580645161</v>
      </c>
      <c r="CA26">
        <v>36.464764516129</v>
      </c>
      <c r="CB26">
        <v>999.9</v>
      </c>
      <c r="CC26">
        <v>0</v>
      </c>
      <c r="CD26">
        <v>0</v>
      </c>
      <c r="CE26">
        <v>10002.2964516129</v>
      </c>
      <c r="CF26">
        <v>0</v>
      </c>
      <c r="CG26">
        <v>658.206225806452</v>
      </c>
      <c r="CH26">
        <v>1399.99967741935</v>
      </c>
      <c r="CI26">
        <v>0.900008258064516</v>
      </c>
      <c r="CJ26">
        <v>0.0999921290322581</v>
      </c>
      <c r="CK26">
        <v>0</v>
      </c>
      <c r="CL26">
        <v>1096.12516129032</v>
      </c>
      <c r="CM26">
        <v>4.99975</v>
      </c>
      <c r="CN26">
        <v>15050.2580645161</v>
      </c>
      <c r="CO26">
        <v>12178.0838709677</v>
      </c>
      <c r="CP26">
        <v>47.8241935483871</v>
      </c>
      <c r="CQ26">
        <v>49.625</v>
      </c>
      <c r="CR26">
        <v>48.4430967741935</v>
      </c>
      <c r="CS26">
        <v>49.370935483871</v>
      </c>
      <c r="CT26">
        <v>49.754</v>
      </c>
      <c r="CU26">
        <v>1255.50967741935</v>
      </c>
      <c r="CV26">
        <v>139.49</v>
      </c>
      <c r="CW26">
        <v>0</v>
      </c>
      <c r="CX26">
        <v>94.3999998569489</v>
      </c>
      <c r="CY26">
        <v>0</v>
      </c>
      <c r="CZ26">
        <v>1095.66730769231</v>
      </c>
      <c r="DA26">
        <v>-76.4550427830601</v>
      </c>
      <c r="DB26">
        <v>-1022.63931695056</v>
      </c>
      <c r="DC26">
        <v>15044.0769230769</v>
      </c>
      <c r="DD26">
        <v>15</v>
      </c>
      <c r="DE26">
        <v>1603914584</v>
      </c>
      <c r="DF26" t="s">
        <v>291</v>
      </c>
      <c r="DG26">
        <v>1603914584</v>
      </c>
      <c r="DH26">
        <v>1603914581</v>
      </c>
      <c r="DI26">
        <v>2</v>
      </c>
      <c r="DJ26">
        <v>-0.599</v>
      </c>
      <c r="DK26">
        <v>-0.091</v>
      </c>
      <c r="DL26">
        <v>1.916</v>
      </c>
      <c r="DM26">
        <v>0.341</v>
      </c>
      <c r="DN26">
        <v>400</v>
      </c>
      <c r="DO26">
        <v>26</v>
      </c>
      <c r="DP26">
        <v>0.28</v>
      </c>
      <c r="DQ26">
        <v>0.2</v>
      </c>
      <c r="DR26">
        <v>14.2290924942468</v>
      </c>
      <c r="DS26">
        <v>-0.108484107312139</v>
      </c>
      <c r="DT26">
        <v>0.0237969349942676</v>
      </c>
      <c r="DU26">
        <v>1</v>
      </c>
      <c r="DV26">
        <v>-20.7374533333333</v>
      </c>
      <c r="DW26">
        <v>0.128654949944347</v>
      </c>
      <c r="DX26">
        <v>0.0280195138351036</v>
      </c>
      <c r="DY26">
        <v>1</v>
      </c>
      <c r="DZ26">
        <v>9.34811366666667</v>
      </c>
      <c r="EA26">
        <v>-0.219533259176878</v>
      </c>
      <c r="EB26">
        <v>0.0159551278033809</v>
      </c>
      <c r="EC26">
        <v>0</v>
      </c>
      <c r="ED26">
        <v>2</v>
      </c>
      <c r="EE26">
        <v>3</v>
      </c>
      <c r="EF26" t="s">
        <v>297</v>
      </c>
      <c r="EG26">
        <v>100</v>
      </c>
      <c r="EH26">
        <v>100</v>
      </c>
      <c r="EI26">
        <v>1.916</v>
      </c>
      <c r="EJ26">
        <v>0.341</v>
      </c>
      <c r="EK26">
        <v>1.91634999999991</v>
      </c>
      <c r="EL26">
        <v>0</v>
      </c>
      <c r="EM26">
        <v>0</v>
      </c>
      <c r="EN26">
        <v>0</v>
      </c>
      <c r="EO26">
        <v>0.341060000000002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45.6</v>
      </c>
      <c r="EX26">
        <v>45.6</v>
      </c>
      <c r="EY26">
        <v>2</v>
      </c>
      <c r="EZ26">
        <v>523.739</v>
      </c>
      <c r="FA26">
        <v>495.649</v>
      </c>
      <c r="FB26">
        <v>36.6033</v>
      </c>
      <c r="FC26">
        <v>35.1216</v>
      </c>
      <c r="FD26">
        <v>30.0001</v>
      </c>
      <c r="FE26">
        <v>34.9045</v>
      </c>
      <c r="FF26">
        <v>34.8489</v>
      </c>
      <c r="FG26">
        <v>22.9206</v>
      </c>
      <c r="FH26">
        <v>0</v>
      </c>
      <c r="FI26">
        <v>100</v>
      </c>
      <c r="FJ26">
        <v>-999.9</v>
      </c>
      <c r="FK26">
        <v>400</v>
      </c>
      <c r="FL26">
        <v>32.1267</v>
      </c>
      <c r="FM26">
        <v>101.136</v>
      </c>
      <c r="FN26">
        <v>100.516</v>
      </c>
    </row>
    <row r="27" spans="1:170">
      <c r="A27">
        <v>11</v>
      </c>
      <c r="B27">
        <v>1603917485</v>
      </c>
      <c r="C27">
        <v>2248</v>
      </c>
      <c r="D27" t="s">
        <v>339</v>
      </c>
      <c r="E27" t="s">
        <v>340</v>
      </c>
      <c r="F27" t="s">
        <v>335</v>
      </c>
      <c r="G27" t="s">
        <v>336</v>
      </c>
      <c r="H27">
        <v>1603917477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341</v>
      </c>
      <c r="AQ27">
        <v>1106.42346153846</v>
      </c>
      <c r="AR27">
        <v>1366.03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342</v>
      </c>
      <c r="BB27">
        <v>727.41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1603917477</v>
      </c>
      <c r="BQ27">
        <v>378.541290322581</v>
      </c>
      <c r="BR27">
        <v>399.978709677419</v>
      </c>
      <c r="BS27">
        <v>33.551664516129</v>
      </c>
      <c r="BT27">
        <v>22.9120709677419</v>
      </c>
      <c r="BU27">
        <v>376.624967741935</v>
      </c>
      <c r="BV27">
        <v>33.2105967741935</v>
      </c>
      <c r="BW27">
        <v>500.006483870968</v>
      </c>
      <c r="BX27">
        <v>101.806548387097</v>
      </c>
      <c r="BY27">
        <v>0.0463500806451613</v>
      </c>
      <c r="BZ27">
        <v>37.4195838709677</v>
      </c>
      <c r="CA27">
        <v>35.8762032258065</v>
      </c>
      <c r="CB27">
        <v>999.9</v>
      </c>
      <c r="CC27">
        <v>0</v>
      </c>
      <c r="CD27">
        <v>0</v>
      </c>
      <c r="CE27">
        <v>10001.8109677419</v>
      </c>
      <c r="CF27">
        <v>0</v>
      </c>
      <c r="CG27">
        <v>768.110258064516</v>
      </c>
      <c r="CH27">
        <v>1399.97838709677</v>
      </c>
      <c r="CI27">
        <v>0.899994193548387</v>
      </c>
      <c r="CJ27">
        <v>0.100005896774194</v>
      </c>
      <c r="CK27">
        <v>0</v>
      </c>
      <c r="CL27">
        <v>1107.56741935484</v>
      </c>
      <c r="CM27">
        <v>4.99975</v>
      </c>
      <c r="CN27">
        <v>15322.0903225806</v>
      </c>
      <c r="CO27">
        <v>12177.8516129032</v>
      </c>
      <c r="CP27">
        <v>47.7215483870968</v>
      </c>
      <c r="CQ27">
        <v>49.687</v>
      </c>
      <c r="CR27">
        <v>48.4796774193548</v>
      </c>
      <c r="CS27">
        <v>49.25</v>
      </c>
      <c r="CT27">
        <v>49.625</v>
      </c>
      <c r="CU27">
        <v>1255.47096774194</v>
      </c>
      <c r="CV27">
        <v>139.507419354839</v>
      </c>
      <c r="CW27">
        <v>0</v>
      </c>
      <c r="CX27">
        <v>165.599999904633</v>
      </c>
      <c r="CY27">
        <v>0</v>
      </c>
      <c r="CZ27">
        <v>1106.42346153846</v>
      </c>
      <c r="DA27">
        <v>-154.461880134346</v>
      </c>
      <c r="DB27">
        <v>-2115.90768946972</v>
      </c>
      <c r="DC27">
        <v>15305.9807692308</v>
      </c>
      <c r="DD27">
        <v>15</v>
      </c>
      <c r="DE27">
        <v>1603914584</v>
      </c>
      <c r="DF27" t="s">
        <v>291</v>
      </c>
      <c r="DG27">
        <v>1603914584</v>
      </c>
      <c r="DH27">
        <v>1603914581</v>
      </c>
      <c r="DI27">
        <v>2</v>
      </c>
      <c r="DJ27">
        <v>-0.599</v>
      </c>
      <c r="DK27">
        <v>-0.091</v>
      </c>
      <c r="DL27">
        <v>1.916</v>
      </c>
      <c r="DM27">
        <v>0.341</v>
      </c>
      <c r="DN27">
        <v>400</v>
      </c>
      <c r="DO27">
        <v>26</v>
      </c>
      <c r="DP27">
        <v>0.28</v>
      </c>
      <c r="DQ27">
        <v>0.2</v>
      </c>
      <c r="DR27">
        <v>14.3953533204941</v>
      </c>
      <c r="DS27">
        <v>-0.898260474565149</v>
      </c>
      <c r="DT27">
        <v>0.0704918539116019</v>
      </c>
      <c r="DU27">
        <v>0</v>
      </c>
      <c r="DV27">
        <v>-21.4374258064516</v>
      </c>
      <c r="DW27">
        <v>0.996648387096797</v>
      </c>
      <c r="DX27">
        <v>0.0810211241580458</v>
      </c>
      <c r="DY27">
        <v>0</v>
      </c>
      <c r="DZ27">
        <v>10.6395903225806</v>
      </c>
      <c r="EA27">
        <v>0.162769354838699</v>
      </c>
      <c r="EB27">
        <v>0.0122447712300633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1.916</v>
      </c>
      <c r="EJ27">
        <v>0.3411</v>
      </c>
      <c r="EK27">
        <v>1.91634999999991</v>
      </c>
      <c r="EL27">
        <v>0</v>
      </c>
      <c r="EM27">
        <v>0</v>
      </c>
      <c r="EN27">
        <v>0</v>
      </c>
      <c r="EO27">
        <v>0.341060000000002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48.4</v>
      </c>
      <c r="EX27">
        <v>48.4</v>
      </c>
      <c r="EY27">
        <v>2</v>
      </c>
      <c r="EZ27">
        <v>524.075</v>
      </c>
      <c r="FA27">
        <v>495.909</v>
      </c>
      <c r="FB27">
        <v>36.5759</v>
      </c>
      <c r="FC27">
        <v>35.112</v>
      </c>
      <c r="FD27">
        <v>29.9999</v>
      </c>
      <c r="FE27">
        <v>34.908</v>
      </c>
      <c r="FF27">
        <v>34.8513</v>
      </c>
      <c r="FG27">
        <v>22.8931</v>
      </c>
      <c r="FH27">
        <v>0</v>
      </c>
      <c r="FI27">
        <v>100</v>
      </c>
      <c r="FJ27">
        <v>-999.9</v>
      </c>
      <c r="FK27">
        <v>400</v>
      </c>
      <c r="FL27">
        <v>31.9399</v>
      </c>
      <c r="FM27">
        <v>101.134</v>
      </c>
      <c r="FN27">
        <v>100.517</v>
      </c>
    </row>
    <row r="28" spans="1:170">
      <c r="A28">
        <v>12</v>
      </c>
      <c r="B28">
        <v>1603917775.5</v>
      </c>
      <c r="C28">
        <v>2538.5</v>
      </c>
      <c r="D28" t="s">
        <v>343</v>
      </c>
      <c r="E28" t="s">
        <v>344</v>
      </c>
      <c r="F28" t="s">
        <v>345</v>
      </c>
      <c r="G28" t="s">
        <v>316</v>
      </c>
      <c r="H28">
        <v>1603917767.75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346</v>
      </c>
      <c r="AQ28">
        <v>764.310884615385</v>
      </c>
      <c r="AR28">
        <v>1041.11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347</v>
      </c>
      <c r="BB28">
        <v>578.36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1603917767.75</v>
      </c>
      <c r="BQ28">
        <v>375.458033333333</v>
      </c>
      <c r="BR28">
        <v>400.011333333333</v>
      </c>
      <c r="BS28">
        <v>33.25224</v>
      </c>
      <c r="BT28">
        <v>22.6735133333333</v>
      </c>
      <c r="BU28">
        <v>373.541666666667</v>
      </c>
      <c r="BV28">
        <v>32.9111766666667</v>
      </c>
      <c r="BW28">
        <v>500.021133333333</v>
      </c>
      <c r="BX28">
        <v>101.8002</v>
      </c>
      <c r="BY28">
        <v>0.0470819533333333</v>
      </c>
      <c r="BZ28">
        <v>37.2939366666667</v>
      </c>
      <c r="CA28">
        <v>35.5524966666667</v>
      </c>
      <c r="CB28">
        <v>999.9</v>
      </c>
      <c r="CC28">
        <v>0</v>
      </c>
      <c r="CD28">
        <v>0</v>
      </c>
      <c r="CE28">
        <v>10000.245</v>
      </c>
      <c r="CF28">
        <v>0</v>
      </c>
      <c r="CG28">
        <v>783.426233333333</v>
      </c>
      <c r="CH28">
        <v>1399.99533333333</v>
      </c>
      <c r="CI28">
        <v>0.899997</v>
      </c>
      <c r="CJ28">
        <v>0.100003</v>
      </c>
      <c r="CK28">
        <v>0</v>
      </c>
      <c r="CL28">
        <v>765.060733333333</v>
      </c>
      <c r="CM28">
        <v>4.99975</v>
      </c>
      <c r="CN28">
        <v>10572.64</v>
      </c>
      <c r="CO28">
        <v>12177.9966666667</v>
      </c>
      <c r="CP28">
        <v>47.5578666666666</v>
      </c>
      <c r="CQ28">
        <v>49.437</v>
      </c>
      <c r="CR28">
        <v>48.2789333333333</v>
      </c>
      <c r="CS28">
        <v>49.125</v>
      </c>
      <c r="CT28">
        <v>49.4958</v>
      </c>
      <c r="CU28">
        <v>1255.49533333333</v>
      </c>
      <c r="CV28">
        <v>139.500666666667</v>
      </c>
      <c r="CW28">
        <v>0</v>
      </c>
      <c r="CX28">
        <v>290</v>
      </c>
      <c r="CY28">
        <v>0</v>
      </c>
      <c r="CZ28">
        <v>764.310884615385</v>
      </c>
      <c r="DA28">
        <v>-92.815624006666</v>
      </c>
      <c r="DB28">
        <v>-1259.37094110945</v>
      </c>
      <c r="DC28">
        <v>10562.4384615385</v>
      </c>
      <c r="DD28">
        <v>15</v>
      </c>
      <c r="DE28">
        <v>1603914584</v>
      </c>
      <c r="DF28" t="s">
        <v>291</v>
      </c>
      <c r="DG28">
        <v>1603914584</v>
      </c>
      <c r="DH28">
        <v>1603914581</v>
      </c>
      <c r="DI28">
        <v>2</v>
      </c>
      <c r="DJ28">
        <v>-0.599</v>
      </c>
      <c r="DK28">
        <v>-0.091</v>
      </c>
      <c r="DL28">
        <v>1.916</v>
      </c>
      <c r="DM28">
        <v>0.341</v>
      </c>
      <c r="DN28">
        <v>400</v>
      </c>
      <c r="DO28">
        <v>26</v>
      </c>
      <c r="DP28">
        <v>0.28</v>
      </c>
      <c r="DQ28">
        <v>0.2</v>
      </c>
      <c r="DR28">
        <v>17.0494566030046</v>
      </c>
      <c r="DS28">
        <v>-0.586173209173388</v>
      </c>
      <c r="DT28">
        <v>0.0517297925440605</v>
      </c>
      <c r="DU28">
        <v>0</v>
      </c>
      <c r="DV28">
        <v>-24.5592322580645</v>
      </c>
      <c r="DW28">
        <v>0.54971612903237</v>
      </c>
      <c r="DX28">
        <v>0.0556192551196294</v>
      </c>
      <c r="DY28">
        <v>0</v>
      </c>
      <c r="DZ28">
        <v>10.5727806451613</v>
      </c>
      <c r="EA28">
        <v>0.471290322580627</v>
      </c>
      <c r="EB28">
        <v>0.0353130188855268</v>
      </c>
      <c r="EC28">
        <v>0</v>
      </c>
      <c r="ED28">
        <v>0</v>
      </c>
      <c r="EE28">
        <v>3</v>
      </c>
      <c r="EF28" t="s">
        <v>312</v>
      </c>
      <c r="EG28">
        <v>100</v>
      </c>
      <c r="EH28">
        <v>100</v>
      </c>
      <c r="EI28">
        <v>1.916</v>
      </c>
      <c r="EJ28">
        <v>0.341</v>
      </c>
      <c r="EK28">
        <v>1.91634999999991</v>
      </c>
      <c r="EL28">
        <v>0</v>
      </c>
      <c r="EM28">
        <v>0</v>
      </c>
      <c r="EN28">
        <v>0</v>
      </c>
      <c r="EO28">
        <v>0.341060000000002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53.2</v>
      </c>
      <c r="EX28">
        <v>53.2</v>
      </c>
      <c r="EY28">
        <v>2</v>
      </c>
      <c r="EZ28">
        <v>508.623</v>
      </c>
      <c r="FA28">
        <v>495.337</v>
      </c>
      <c r="FB28">
        <v>36.5111</v>
      </c>
      <c r="FC28">
        <v>34.9574</v>
      </c>
      <c r="FD28">
        <v>30</v>
      </c>
      <c r="FE28">
        <v>34.7841</v>
      </c>
      <c r="FF28">
        <v>34.7283</v>
      </c>
      <c r="FG28">
        <v>22.8773</v>
      </c>
      <c r="FH28">
        <v>0</v>
      </c>
      <c r="FI28">
        <v>100</v>
      </c>
      <c r="FJ28">
        <v>-999.9</v>
      </c>
      <c r="FK28">
        <v>400</v>
      </c>
      <c r="FL28">
        <v>33.1059</v>
      </c>
      <c r="FM28">
        <v>101.163</v>
      </c>
      <c r="FN28">
        <v>100.539</v>
      </c>
    </row>
    <row r="29" spans="1:170">
      <c r="A29">
        <v>13</v>
      </c>
      <c r="B29">
        <v>1603917897.5</v>
      </c>
      <c r="C29">
        <v>2660.5</v>
      </c>
      <c r="D29" t="s">
        <v>348</v>
      </c>
      <c r="E29" t="s">
        <v>349</v>
      </c>
      <c r="F29" t="s">
        <v>345</v>
      </c>
      <c r="G29" t="s">
        <v>316</v>
      </c>
      <c r="H29">
        <v>1603917889.75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350</v>
      </c>
      <c r="AQ29">
        <v>830.505923076923</v>
      </c>
      <c r="AR29">
        <v>1104.71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351</v>
      </c>
      <c r="BB29">
        <v>639.08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1603917889.75</v>
      </c>
      <c r="BQ29">
        <v>379.5795</v>
      </c>
      <c r="BR29">
        <v>400.020333333333</v>
      </c>
      <c r="BS29">
        <v>29.9036233333333</v>
      </c>
      <c r="BT29">
        <v>22.6394</v>
      </c>
      <c r="BU29">
        <v>377.663133333333</v>
      </c>
      <c r="BV29">
        <v>29.5625833333333</v>
      </c>
      <c r="BW29">
        <v>500.0281</v>
      </c>
      <c r="BX29">
        <v>101.796666666667</v>
      </c>
      <c r="BY29">
        <v>0.0465997433333333</v>
      </c>
      <c r="BZ29">
        <v>37.3981733333333</v>
      </c>
      <c r="CA29">
        <v>36.4361566666667</v>
      </c>
      <c r="CB29">
        <v>999.9</v>
      </c>
      <c r="CC29">
        <v>0</v>
      </c>
      <c r="CD29">
        <v>0</v>
      </c>
      <c r="CE29">
        <v>10002.8923333333</v>
      </c>
      <c r="CF29">
        <v>0</v>
      </c>
      <c r="CG29">
        <v>865.731833333333</v>
      </c>
      <c r="CH29">
        <v>1399.992</v>
      </c>
      <c r="CI29">
        <v>0.899999133333333</v>
      </c>
      <c r="CJ29">
        <v>0.100000796666667</v>
      </c>
      <c r="CK29">
        <v>0</v>
      </c>
      <c r="CL29">
        <v>830.951233333333</v>
      </c>
      <c r="CM29">
        <v>4.99975</v>
      </c>
      <c r="CN29">
        <v>11457.2066666667</v>
      </c>
      <c r="CO29">
        <v>12177.96</v>
      </c>
      <c r="CP29">
        <v>47.6208</v>
      </c>
      <c r="CQ29">
        <v>49.5</v>
      </c>
      <c r="CR29">
        <v>48.3162</v>
      </c>
      <c r="CS29">
        <v>49.104</v>
      </c>
      <c r="CT29">
        <v>49.5041333333333</v>
      </c>
      <c r="CU29">
        <v>1255.492</v>
      </c>
      <c r="CV29">
        <v>139.5</v>
      </c>
      <c r="CW29">
        <v>0</v>
      </c>
      <c r="CX29">
        <v>121.200000047684</v>
      </c>
      <c r="CY29">
        <v>0</v>
      </c>
      <c r="CZ29">
        <v>830.505923076923</v>
      </c>
      <c r="DA29">
        <v>-143.309811760993</v>
      </c>
      <c r="DB29">
        <v>-1887.0735017198</v>
      </c>
      <c r="DC29">
        <v>11451.6115384615</v>
      </c>
      <c r="DD29">
        <v>15</v>
      </c>
      <c r="DE29">
        <v>1603914584</v>
      </c>
      <c r="DF29" t="s">
        <v>291</v>
      </c>
      <c r="DG29">
        <v>1603914584</v>
      </c>
      <c r="DH29">
        <v>1603914581</v>
      </c>
      <c r="DI29">
        <v>2</v>
      </c>
      <c r="DJ29">
        <v>-0.599</v>
      </c>
      <c r="DK29">
        <v>-0.091</v>
      </c>
      <c r="DL29">
        <v>1.916</v>
      </c>
      <c r="DM29">
        <v>0.341</v>
      </c>
      <c r="DN29">
        <v>400</v>
      </c>
      <c r="DO29">
        <v>26</v>
      </c>
      <c r="DP29">
        <v>0.28</v>
      </c>
      <c r="DQ29">
        <v>0.2</v>
      </c>
      <c r="DR29">
        <v>14.6801239688141</v>
      </c>
      <c r="DS29">
        <v>-0.645966929413931</v>
      </c>
      <c r="DT29">
        <v>0.056754796560352</v>
      </c>
      <c r="DU29">
        <v>0</v>
      </c>
      <c r="DV29">
        <v>-20.4461419354839</v>
      </c>
      <c r="DW29">
        <v>0.151204838709697</v>
      </c>
      <c r="DX29">
        <v>0.0396775045894706</v>
      </c>
      <c r="DY29">
        <v>1</v>
      </c>
      <c r="DZ29">
        <v>7.24373870967742</v>
      </c>
      <c r="EA29">
        <v>1.56921338709675</v>
      </c>
      <c r="EB29">
        <v>0.118303216184622</v>
      </c>
      <c r="EC29">
        <v>0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1.916</v>
      </c>
      <c r="EJ29">
        <v>0.341</v>
      </c>
      <c r="EK29">
        <v>1.91634999999991</v>
      </c>
      <c r="EL29">
        <v>0</v>
      </c>
      <c r="EM29">
        <v>0</v>
      </c>
      <c r="EN29">
        <v>0</v>
      </c>
      <c r="EO29">
        <v>0.341060000000002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55.2</v>
      </c>
      <c r="EX29">
        <v>55.3</v>
      </c>
      <c r="EY29">
        <v>2</v>
      </c>
      <c r="EZ29">
        <v>520.26</v>
      </c>
      <c r="FA29">
        <v>495.355</v>
      </c>
      <c r="FB29">
        <v>36.5033</v>
      </c>
      <c r="FC29">
        <v>34.9486</v>
      </c>
      <c r="FD29">
        <v>30</v>
      </c>
      <c r="FE29">
        <v>34.7684</v>
      </c>
      <c r="FF29">
        <v>34.7144</v>
      </c>
      <c r="FG29">
        <v>22.8612</v>
      </c>
      <c r="FH29">
        <v>0</v>
      </c>
      <c r="FI29">
        <v>100</v>
      </c>
      <c r="FJ29">
        <v>-999.9</v>
      </c>
      <c r="FK29">
        <v>400</v>
      </c>
      <c r="FL29">
        <v>32.852</v>
      </c>
      <c r="FM29">
        <v>101.162</v>
      </c>
      <c r="FN29">
        <v>100.544</v>
      </c>
    </row>
    <row r="30" spans="1:170">
      <c r="A30">
        <v>14</v>
      </c>
      <c r="B30">
        <v>1603918012.5</v>
      </c>
      <c r="C30">
        <v>2775.5</v>
      </c>
      <c r="D30" t="s">
        <v>352</v>
      </c>
      <c r="E30" t="s">
        <v>353</v>
      </c>
      <c r="F30" t="s">
        <v>354</v>
      </c>
      <c r="G30" t="s">
        <v>336</v>
      </c>
      <c r="H30">
        <v>1603918004.75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355</v>
      </c>
      <c r="AQ30">
        <v>1144.4204</v>
      </c>
      <c r="AR30">
        <v>1501.48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356</v>
      </c>
      <c r="BB30">
        <v>834.39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1603918004.75</v>
      </c>
      <c r="BQ30">
        <v>379.355466666667</v>
      </c>
      <c r="BR30">
        <v>400.0374</v>
      </c>
      <c r="BS30">
        <v>29.9464466666667</v>
      </c>
      <c r="BT30">
        <v>22.58195</v>
      </c>
      <c r="BU30">
        <v>377.438933333333</v>
      </c>
      <c r="BV30">
        <v>29.6053833333333</v>
      </c>
      <c r="BW30">
        <v>500.015666666667</v>
      </c>
      <c r="BX30">
        <v>101.7951</v>
      </c>
      <c r="BY30">
        <v>0.0464661</v>
      </c>
      <c r="BZ30">
        <v>37.4402433333333</v>
      </c>
      <c r="CA30">
        <v>36.27834</v>
      </c>
      <c r="CB30">
        <v>999.9</v>
      </c>
      <c r="CC30">
        <v>0</v>
      </c>
      <c r="CD30">
        <v>0</v>
      </c>
      <c r="CE30">
        <v>10000.8936666667</v>
      </c>
      <c r="CF30">
        <v>0</v>
      </c>
      <c r="CG30">
        <v>765.342833333333</v>
      </c>
      <c r="CH30">
        <v>1399.956</v>
      </c>
      <c r="CI30">
        <v>0.899997066666666</v>
      </c>
      <c r="CJ30">
        <v>0.100003133333333</v>
      </c>
      <c r="CK30">
        <v>0</v>
      </c>
      <c r="CL30">
        <v>1147.98733333333</v>
      </c>
      <c r="CM30">
        <v>4.99975</v>
      </c>
      <c r="CN30">
        <v>15725.4733333333</v>
      </c>
      <c r="CO30">
        <v>12177.65</v>
      </c>
      <c r="CP30">
        <v>47.7541333333333</v>
      </c>
      <c r="CQ30">
        <v>49.6477333333333</v>
      </c>
      <c r="CR30">
        <v>48.4328666666666</v>
      </c>
      <c r="CS30">
        <v>49.1975666666667</v>
      </c>
      <c r="CT30">
        <v>49.625</v>
      </c>
      <c r="CU30">
        <v>1255.45733333333</v>
      </c>
      <c r="CV30">
        <v>139.499666666667</v>
      </c>
      <c r="CW30">
        <v>0</v>
      </c>
      <c r="CX30">
        <v>114.200000047684</v>
      </c>
      <c r="CY30">
        <v>0</v>
      </c>
      <c r="CZ30">
        <v>1144.4204</v>
      </c>
      <c r="DA30">
        <v>-426.617691667583</v>
      </c>
      <c r="DB30">
        <v>-5789.72306831827</v>
      </c>
      <c r="DC30">
        <v>15676.964</v>
      </c>
      <c r="DD30">
        <v>15</v>
      </c>
      <c r="DE30">
        <v>1603914584</v>
      </c>
      <c r="DF30" t="s">
        <v>291</v>
      </c>
      <c r="DG30">
        <v>1603914584</v>
      </c>
      <c r="DH30">
        <v>1603914581</v>
      </c>
      <c r="DI30">
        <v>2</v>
      </c>
      <c r="DJ30">
        <v>-0.599</v>
      </c>
      <c r="DK30">
        <v>-0.091</v>
      </c>
      <c r="DL30">
        <v>1.916</v>
      </c>
      <c r="DM30">
        <v>0.341</v>
      </c>
      <c r="DN30">
        <v>400</v>
      </c>
      <c r="DO30">
        <v>26</v>
      </c>
      <c r="DP30">
        <v>0.28</v>
      </c>
      <c r="DQ30">
        <v>0.2</v>
      </c>
      <c r="DR30">
        <v>14.8480939956952</v>
      </c>
      <c r="DS30">
        <v>-0.956048349779397</v>
      </c>
      <c r="DT30">
        <v>0.0711898554161035</v>
      </c>
      <c r="DU30">
        <v>0</v>
      </c>
      <c r="DV30">
        <v>-20.6875806451613</v>
      </c>
      <c r="DW30">
        <v>0.57336290322586</v>
      </c>
      <c r="DX30">
        <v>0.0474652974719418</v>
      </c>
      <c r="DY30">
        <v>0</v>
      </c>
      <c r="DZ30">
        <v>7.34733870967742</v>
      </c>
      <c r="EA30">
        <v>1.32345580645158</v>
      </c>
      <c r="EB30">
        <v>0.0993277224643149</v>
      </c>
      <c r="EC30">
        <v>0</v>
      </c>
      <c r="ED30">
        <v>0</v>
      </c>
      <c r="EE30">
        <v>3</v>
      </c>
      <c r="EF30" t="s">
        <v>312</v>
      </c>
      <c r="EG30">
        <v>100</v>
      </c>
      <c r="EH30">
        <v>100</v>
      </c>
      <c r="EI30">
        <v>1.917</v>
      </c>
      <c r="EJ30">
        <v>0.3411</v>
      </c>
      <c r="EK30">
        <v>1.91634999999991</v>
      </c>
      <c r="EL30">
        <v>0</v>
      </c>
      <c r="EM30">
        <v>0</v>
      </c>
      <c r="EN30">
        <v>0</v>
      </c>
      <c r="EO30">
        <v>0.341060000000002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57.1</v>
      </c>
      <c r="EX30">
        <v>57.2</v>
      </c>
      <c r="EY30">
        <v>2</v>
      </c>
      <c r="EZ30">
        <v>518.122</v>
      </c>
      <c r="FA30">
        <v>495.621</v>
      </c>
      <c r="FB30">
        <v>36.5248</v>
      </c>
      <c r="FC30">
        <v>34.9917</v>
      </c>
      <c r="FD30">
        <v>30.0004</v>
      </c>
      <c r="FE30">
        <v>34.8015</v>
      </c>
      <c r="FF30">
        <v>34.7502</v>
      </c>
      <c r="FG30">
        <v>22.8376</v>
      </c>
      <c r="FH30">
        <v>0</v>
      </c>
      <c r="FI30">
        <v>100</v>
      </c>
      <c r="FJ30">
        <v>-999.9</v>
      </c>
      <c r="FK30">
        <v>400</v>
      </c>
      <c r="FL30">
        <v>29.719</v>
      </c>
      <c r="FM30">
        <v>101.149</v>
      </c>
      <c r="FN30">
        <v>100.531</v>
      </c>
    </row>
    <row r="31" spans="1:170">
      <c r="A31">
        <v>15</v>
      </c>
      <c r="B31">
        <v>1603918148</v>
      </c>
      <c r="C31">
        <v>2911</v>
      </c>
      <c r="D31" t="s">
        <v>357</v>
      </c>
      <c r="E31" t="s">
        <v>358</v>
      </c>
      <c r="F31" t="s">
        <v>354</v>
      </c>
      <c r="G31" t="s">
        <v>336</v>
      </c>
      <c r="H31">
        <v>1603918140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359</v>
      </c>
      <c r="AQ31">
        <v>1142.314</v>
      </c>
      <c r="AR31">
        <v>1499.86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360</v>
      </c>
      <c r="BB31">
        <v>850.07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1603918140</v>
      </c>
      <c r="BQ31">
        <v>383.802322580645</v>
      </c>
      <c r="BR31">
        <v>399.989258064516</v>
      </c>
      <c r="BS31">
        <v>27.7124225806452</v>
      </c>
      <c r="BT31">
        <v>22.5000290322581</v>
      </c>
      <c r="BU31">
        <v>381.885903225806</v>
      </c>
      <c r="BV31">
        <v>27.3713548387097</v>
      </c>
      <c r="BW31">
        <v>500.012451612903</v>
      </c>
      <c r="BX31">
        <v>101.781</v>
      </c>
      <c r="BY31">
        <v>0.0454544677419355</v>
      </c>
      <c r="BZ31">
        <v>37.5878161290323</v>
      </c>
      <c r="CA31">
        <v>36.4462677419355</v>
      </c>
      <c r="CB31">
        <v>999.9</v>
      </c>
      <c r="CC31">
        <v>0</v>
      </c>
      <c r="CD31">
        <v>0</v>
      </c>
      <c r="CE31">
        <v>10000.12</v>
      </c>
      <c r="CF31">
        <v>0</v>
      </c>
      <c r="CG31">
        <v>401.589451612903</v>
      </c>
      <c r="CH31">
        <v>1399.9864516129</v>
      </c>
      <c r="CI31">
        <v>0.900001032258064</v>
      </c>
      <c r="CJ31">
        <v>0.0999991354838709</v>
      </c>
      <c r="CK31">
        <v>0</v>
      </c>
      <c r="CL31">
        <v>1147.12193548387</v>
      </c>
      <c r="CM31">
        <v>4.99975</v>
      </c>
      <c r="CN31">
        <v>15803.9096774194</v>
      </c>
      <c r="CO31">
        <v>12177.9419354839</v>
      </c>
      <c r="CP31">
        <v>47.929</v>
      </c>
      <c r="CQ31">
        <v>49.8180967741935</v>
      </c>
      <c r="CR31">
        <v>48.620935483871</v>
      </c>
      <c r="CS31">
        <v>49.425064516129</v>
      </c>
      <c r="CT31">
        <v>49.8</v>
      </c>
      <c r="CU31">
        <v>1255.49032258065</v>
      </c>
      <c r="CV31">
        <v>139.497096774194</v>
      </c>
      <c r="CW31">
        <v>0</v>
      </c>
      <c r="CX31">
        <v>134.5</v>
      </c>
      <c r="CY31">
        <v>0</v>
      </c>
      <c r="CZ31">
        <v>1142.314</v>
      </c>
      <c r="DA31">
        <v>-373.904614802492</v>
      </c>
      <c r="DB31">
        <v>-5127.59229976152</v>
      </c>
      <c r="DC31">
        <v>15737.924</v>
      </c>
      <c r="DD31">
        <v>15</v>
      </c>
      <c r="DE31">
        <v>1603914584</v>
      </c>
      <c r="DF31" t="s">
        <v>291</v>
      </c>
      <c r="DG31">
        <v>1603914584</v>
      </c>
      <c r="DH31">
        <v>1603914581</v>
      </c>
      <c r="DI31">
        <v>2</v>
      </c>
      <c r="DJ31">
        <v>-0.599</v>
      </c>
      <c r="DK31">
        <v>-0.091</v>
      </c>
      <c r="DL31">
        <v>1.916</v>
      </c>
      <c r="DM31">
        <v>0.341</v>
      </c>
      <c r="DN31">
        <v>400</v>
      </c>
      <c r="DO31">
        <v>26</v>
      </c>
      <c r="DP31">
        <v>0.28</v>
      </c>
      <c r="DQ31">
        <v>0.2</v>
      </c>
      <c r="DR31">
        <v>11.7838103621207</v>
      </c>
      <c r="DS31">
        <v>-1.11570421896591</v>
      </c>
      <c r="DT31">
        <v>0.0853247397176719</v>
      </c>
      <c r="DU31">
        <v>0</v>
      </c>
      <c r="DV31">
        <v>-16.1868935483871</v>
      </c>
      <c r="DW31">
        <v>1.03288064516128</v>
      </c>
      <c r="DX31">
        <v>0.0804525864596912</v>
      </c>
      <c r="DY31">
        <v>0</v>
      </c>
      <c r="DZ31">
        <v>5.2123864516129</v>
      </c>
      <c r="EA31">
        <v>0.619562903225796</v>
      </c>
      <c r="EB31">
        <v>0.0469401913590935</v>
      </c>
      <c r="EC31">
        <v>0</v>
      </c>
      <c r="ED31">
        <v>0</v>
      </c>
      <c r="EE31">
        <v>3</v>
      </c>
      <c r="EF31" t="s">
        <v>312</v>
      </c>
      <c r="EG31">
        <v>100</v>
      </c>
      <c r="EH31">
        <v>100</v>
      </c>
      <c r="EI31">
        <v>1.916</v>
      </c>
      <c r="EJ31">
        <v>0.341</v>
      </c>
      <c r="EK31">
        <v>1.91634999999991</v>
      </c>
      <c r="EL31">
        <v>0</v>
      </c>
      <c r="EM31">
        <v>0</v>
      </c>
      <c r="EN31">
        <v>0</v>
      </c>
      <c r="EO31">
        <v>0.341060000000002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59.4</v>
      </c>
      <c r="EX31">
        <v>59.5</v>
      </c>
      <c r="EY31">
        <v>2</v>
      </c>
      <c r="EZ31">
        <v>506.514</v>
      </c>
      <c r="FA31">
        <v>493.784</v>
      </c>
      <c r="FB31">
        <v>36.5837</v>
      </c>
      <c r="FC31">
        <v>35.1124</v>
      </c>
      <c r="FD31">
        <v>30.0006</v>
      </c>
      <c r="FE31">
        <v>34.9017</v>
      </c>
      <c r="FF31">
        <v>34.8476</v>
      </c>
      <c r="FG31">
        <v>22.814</v>
      </c>
      <c r="FH31">
        <v>0</v>
      </c>
      <c r="FI31">
        <v>100</v>
      </c>
      <c r="FJ31">
        <v>-999.9</v>
      </c>
      <c r="FK31">
        <v>400</v>
      </c>
      <c r="FL31">
        <v>29.6209</v>
      </c>
      <c r="FM31">
        <v>101.128</v>
      </c>
      <c r="FN31">
        <v>100.507</v>
      </c>
    </row>
    <row r="32" spans="1:170">
      <c r="A32">
        <v>16</v>
      </c>
      <c r="B32">
        <v>1603918320</v>
      </c>
      <c r="C32">
        <v>3083</v>
      </c>
      <c r="D32" t="s">
        <v>361</v>
      </c>
      <c r="E32" t="s">
        <v>362</v>
      </c>
      <c r="F32" t="s">
        <v>363</v>
      </c>
      <c r="G32" t="s">
        <v>286</v>
      </c>
      <c r="H32">
        <v>1603918312.25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MAX(0,($B$13+$C$13*CE32)/(1+$D$13*CE32)*BX32/(BZ32+273)*$E$13)</f>
        <v>0</v>
      </c>
      <c r="AJ32" t="s">
        <v>287</v>
      </c>
      <c r="AK32">
        <v>715.476923076923</v>
      </c>
      <c r="AL32">
        <v>3262.08</v>
      </c>
      <c r="AM32">
        <f>AL32-AK32</f>
        <v>0</v>
      </c>
      <c r="AN32">
        <f>AM32/AL32</f>
        <v>0</v>
      </c>
      <c r="AO32">
        <v>-0.577747479816223</v>
      </c>
      <c r="AP32" t="s">
        <v>364</v>
      </c>
      <c r="AQ32">
        <v>723.342846153846</v>
      </c>
      <c r="AR32">
        <v>912.18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365</v>
      </c>
      <c r="BB32">
        <v>599.16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$B$11*CF32+$C$11*CG32+$F$11*CH32*(1-CK32)</f>
        <v>0</v>
      </c>
      <c r="BI32">
        <f>BH32*BJ32</f>
        <v>0</v>
      </c>
      <c r="BJ32">
        <f>($B$11*$D$9+$C$11*$D$9+$F$11*((CU32+CM32)/MAX(CU32+CM32+CV32, 0.1)*$I$9+CV32/MAX(CU32+CM32+CV32, 0.1)*$J$9))/($B$11+$C$11+$F$11)</f>
        <v>0</v>
      </c>
      <c r="BK32">
        <f>($B$11*$K$9+$C$11*$K$9+$F$11*((CU32+CM32)/MAX(CU32+CM32+CV32, 0.1)*$P$9+CV32/MAX(CU32+CM32+CV32, 0.1)*$Q$9))/($B$11+$C$11+$F$11)</f>
        <v>0</v>
      </c>
      <c r="BL32">
        <v>6</v>
      </c>
      <c r="BM32">
        <v>0.5</v>
      </c>
      <c r="BN32" t="s">
        <v>290</v>
      </c>
      <c r="BO32">
        <v>2</v>
      </c>
      <c r="BP32">
        <v>1603918312.25</v>
      </c>
      <c r="BQ32">
        <v>381.1985</v>
      </c>
      <c r="BR32">
        <v>400.059166666667</v>
      </c>
      <c r="BS32">
        <v>31.2619933333333</v>
      </c>
      <c r="BT32">
        <v>22.3453033333333</v>
      </c>
      <c r="BU32">
        <v>379.282033333333</v>
      </c>
      <c r="BV32">
        <v>30.9209366666667</v>
      </c>
      <c r="BW32">
        <v>500.011733333333</v>
      </c>
      <c r="BX32">
        <v>101.770566666667</v>
      </c>
      <c r="BY32">
        <v>0.0479476633333333</v>
      </c>
      <c r="BZ32">
        <v>37.5732633333333</v>
      </c>
      <c r="CA32">
        <v>36.2489766666667</v>
      </c>
      <c r="CB32">
        <v>999.9</v>
      </c>
      <c r="CC32">
        <v>0</v>
      </c>
      <c r="CD32">
        <v>0</v>
      </c>
      <c r="CE32">
        <v>10000.2886666667</v>
      </c>
      <c r="CF32">
        <v>0</v>
      </c>
      <c r="CG32">
        <v>478.851633333333</v>
      </c>
      <c r="CH32">
        <v>1400.024</v>
      </c>
      <c r="CI32">
        <v>0.9000036</v>
      </c>
      <c r="CJ32">
        <v>0.09999645</v>
      </c>
      <c r="CK32">
        <v>0</v>
      </c>
      <c r="CL32">
        <v>723.494366666667</v>
      </c>
      <c r="CM32">
        <v>4.99975</v>
      </c>
      <c r="CN32">
        <v>10087.2866666667</v>
      </c>
      <c r="CO32">
        <v>12178.2766666667</v>
      </c>
      <c r="CP32">
        <v>47.937</v>
      </c>
      <c r="CQ32">
        <v>49.875</v>
      </c>
      <c r="CR32">
        <v>48.6663333333333</v>
      </c>
      <c r="CS32">
        <v>49.5</v>
      </c>
      <c r="CT32">
        <v>49.875</v>
      </c>
      <c r="CU32">
        <v>1255.52666666667</v>
      </c>
      <c r="CV32">
        <v>139.497333333333</v>
      </c>
      <c r="CW32">
        <v>0</v>
      </c>
      <c r="CX32">
        <v>171.200000047684</v>
      </c>
      <c r="CY32">
        <v>0</v>
      </c>
      <c r="CZ32">
        <v>723.342846153846</v>
      </c>
      <c r="DA32">
        <v>-31.7063931187549</v>
      </c>
      <c r="DB32">
        <v>-455.716238767033</v>
      </c>
      <c r="DC32">
        <v>10085.1576923077</v>
      </c>
      <c r="DD32">
        <v>15</v>
      </c>
      <c r="DE32">
        <v>1603914584</v>
      </c>
      <c r="DF32" t="s">
        <v>291</v>
      </c>
      <c r="DG32">
        <v>1603914584</v>
      </c>
      <c r="DH32">
        <v>1603914581</v>
      </c>
      <c r="DI32">
        <v>2</v>
      </c>
      <c r="DJ32">
        <v>-0.599</v>
      </c>
      <c r="DK32">
        <v>-0.091</v>
      </c>
      <c r="DL32">
        <v>1.916</v>
      </c>
      <c r="DM32">
        <v>0.341</v>
      </c>
      <c r="DN32">
        <v>400</v>
      </c>
      <c r="DO32">
        <v>26</v>
      </c>
      <c r="DP32">
        <v>0.28</v>
      </c>
      <c r="DQ32">
        <v>0.2</v>
      </c>
      <c r="DR32">
        <v>12.8076894814343</v>
      </c>
      <c r="DS32">
        <v>-0.884129877305744</v>
      </c>
      <c r="DT32">
        <v>0.0696889654062878</v>
      </c>
      <c r="DU32">
        <v>0</v>
      </c>
      <c r="DV32">
        <v>-18.8656967741936</v>
      </c>
      <c r="DW32">
        <v>1.01462419354844</v>
      </c>
      <c r="DX32">
        <v>0.0811411453793027</v>
      </c>
      <c r="DY32">
        <v>0</v>
      </c>
      <c r="DZ32">
        <v>8.91572451612903</v>
      </c>
      <c r="EA32">
        <v>0.213228387096759</v>
      </c>
      <c r="EB32">
        <v>0.0159835937738406</v>
      </c>
      <c r="EC32">
        <v>0</v>
      </c>
      <c r="ED32">
        <v>0</v>
      </c>
      <c r="EE32">
        <v>3</v>
      </c>
      <c r="EF32" t="s">
        <v>312</v>
      </c>
      <c r="EG32">
        <v>100</v>
      </c>
      <c r="EH32">
        <v>100</v>
      </c>
      <c r="EI32">
        <v>1.917</v>
      </c>
      <c r="EJ32">
        <v>0.3411</v>
      </c>
      <c r="EK32">
        <v>1.91634999999991</v>
      </c>
      <c r="EL32">
        <v>0</v>
      </c>
      <c r="EM32">
        <v>0</v>
      </c>
      <c r="EN32">
        <v>0</v>
      </c>
      <c r="EO32">
        <v>0.341060000000002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62.3</v>
      </c>
      <c r="EX32">
        <v>62.3</v>
      </c>
      <c r="EY32">
        <v>2</v>
      </c>
      <c r="EZ32">
        <v>523.791</v>
      </c>
      <c r="FA32">
        <v>493.338</v>
      </c>
      <c r="FB32">
        <v>36.6413</v>
      </c>
      <c r="FC32">
        <v>35.2768</v>
      </c>
      <c r="FD32">
        <v>30.0003</v>
      </c>
      <c r="FE32">
        <v>35.0545</v>
      </c>
      <c r="FF32">
        <v>34.9958</v>
      </c>
      <c r="FG32">
        <v>22.7963</v>
      </c>
      <c r="FH32">
        <v>0</v>
      </c>
      <c r="FI32">
        <v>100</v>
      </c>
      <c r="FJ32">
        <v>-999.9</v>
      </c>
      <c r="FK32">
        <v>400</v>
      </c>
      <c r="FL32">
        <v>27.5888</v>
      </c>
      <c r="FM32">
        <v>101.101</v>
      </c>
      <c r="FN32">
        <v>100.467</v>
      </c>
    </row>
    <row r="33" spans="1:170">
      <c r="A33">
        <v>17</v>
      </c>
      <c r="B33">
        <v>1603918437.5</v>
      </c>
      <c r="C33">
        <v>3200.5</v>
      </c>
      <c r="D33" t="s">
        <v>366</v>
      </c>
      <c r="E33" t="s">
        <v>367</v>
      </c>
      <c r="F33" t="s">
        <v>363</v>
      </c>
      <c r="G33" t="s">
        <v>286</v>
      </c>
      <c r="H33">
        <v>1603918429.5</v>
      </c>
      <c r="I33">
        <f>BW33*AG33*(BS33-BT33)/(100*BL33*(1000-AG33*BS33))</f>
        <v>0</v>
      </c>
      <c r="J33">
        <f>BW33*AG33*(BR33-BQ33*(1000-AG33*BT33)/(1000-AG33*BS33))/(100*BL33)</f>
        <v>0</v>
      </c>
      <c r="K33">
        <f>BQ33 - IF(AG33&gt;1, J33*BL33*100.0/(AI33*CE33), 0)</f>
        <v>0</v>
      </c>
      <c r="L33">
        <f>((R33-I33/2)*K33-J33)/(R33+I33/2)</f>
        <v>0</v>
      </c>
      <c r="M33">
        <f>L33*(BX33+BY33)/1000.0</f>
        <v>0</v>
      </c>
      <c r="N33">
        <f>(BQ33 - IF(AG33&gt;1, J33*BL33*100.0/(AI33*CE33), 0))*(BX33+BY33)/1000.0</f>
        <v>0</v>
      </c>
      <c r="O33">
        <f>2.0/((1/Q33-1/P33)+SIGN(Q33)*SQRT((1/Q33-1/P33)*(1/Q33-1/P33) + 4*BM33/((BM33+1)*(BM33+1))*(2*1/Q33*1/P33-1/P33*1/P33)))</f>
        <v>0</v>
      </c>
      <c r="P33">
        <f>IF(LEFT(BN33,1)&lt;&gt;"0",IF(LEFT(BN33,1)="1",3.0,BO33),$D$5+$E$5*(CE33*BX33/($K$5*1000))+$F$5*(CE33*BX33/($K$5*1000))*MAX(MIN(BL33,$J$5),$I$5)*MAX(MIN(BL33,$J$5),$I$5)+$G$5*MAX(MIN(BL33,$J$5),$I$5)*(CE33*BX33/($K$5*1000))+$H$5*(CE33*BX33/($K$5*1000))*(CE33*BX33/($K$5*1000)))</f>
        <v>0</v>
      </c>
      <c r="Q33">
        <f>I33*(1000-(1000*0.61365*exp(17.502*U33/(240.97+U33))/(BX33+BY33)+BS33)/2)/(1000*0.61365*exp(17.502*U33/(240.97+U33))/(BX33+BY33)-BS33)</f>
        <v>0</v>
      </c>
      <c r="R33">
        <f>1/((BM33+1)/(O33/1.6)+1/(P33/1.37)) + BM33/((BM33+1)/(O33/1.6) + BM33/(P33/1.37))</f>
        <v>0</v>
      </c>
      <c r="S33">
        <f>(BI33*BK33)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BS33*(BX33+BY33)/1000</f>
        <v>0</v>
      </c>
      <c r="Y33">
        <f>0.61365*exp(17.502*BZ33/(240.97+BZ33))</f>
        <v>0</v>
      </c>
      <c r="Z33">
        <f>(V33-BS33*(BX33+BY33)/1000)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MAX(0,($B$13+$C$13*CE33)/(1+$D$13*CE33)*BX33/(BZ33+273)*$E$13)</f>
        <v>0</v>
      </c>
      <c r="AJ33" t="s">
        <v>287</v>
      </c>
      <c r="AK33">
        <v>715.476923076923</v>
      </c>
      <c r="AL33">
        <v>3262.08</v>
      </c>
      <c r="AM33">
        <f>AL33-AK33</f>
        <v>0</v>
      </c>
      <c r="AN33">
        <f>AM33/AL33</f>
        <v>0</v>
      </c>
      <c r="AO33">
        <v>-0.577747479816223</v>
      </c>
      <c r="AP33" t="s">
        <v>368</v>
      </c>
      <c r="AQ33">
        <v>816.97812</v>
      </c>
      <c r="AR33">
        <v>1035.67</v>
      </c>
      <c r="AS33">
        <f>1-AQ33/AR33</f>
        <v>0</v>
      </c>
      <c r="AT33">
        <v>0.5</v>
      </c>
      <c r="AU33">
        <f>BI33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369</v>
      </c>
      <c r="BB33">
        <v>648.47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f>$B$11*CF33+$C$11*CG33+$F$11*CH33*(1-CK33)</f>
        <v>0</v>
      </c>
      <c r="BI33">
        <f>BH33*BJ33</f>
        <v>0</v>
      </c>
      <c r="BJ33">
        <f>($B$11*$D$9+$C$11*$D$9+$F$11*((CU33+CM33)/MAX(CU33+CM33+CV33, 0.1)*$I$9+CV33/MAX(CU33+CM33+CV33, 0.1)*$J$9))/($B$11+$C$11+$F$11)</f>
        <v>0</v>
      </c>
      <c r="BK33">
        <f>($B$11*$K$9+$C$11*$K$9+$F$11*((CU33+CM33)/MAX(CU33+CM33+CV33, 0.1)*$P$9+CV33/MAX(CU33+CM33+CV33, 0.1)*$Q$9))/($B$11+$C$11+$F$11)</f>
        <v>0</v>
      </c>
      <c r="BL33">
        <v>6</v>
      </c>
      <c r="BM33">
        <v>0.5</v>
      </c>
      <c r="BN33" t="s">
        <v>290</v>
      </c>
      <c r="BO33">
        <v>2</v>
      </c>
      <c r="BP33">
        <v>1603918429.5</v>
      </c>
      <c r="BQ33">
        <v>383.415870967742</v>
      </c>
      <c r="BR33">
        <v>399.986451612903</v>
      </c>
      <c r="BS33">
        <v>28.9503806451613</v>
      </c>
      <c r="BT33">
        <v>22.267464516129</v>
      </c>
      <c r="BU33">
        <v>381.49964516129</v>
      </c>
      <c r="BV33">
        <v>28.6093258064516</v>
      </c>
      <c r="BW33">
        <v>500.005806451613</v>
      </c>
      <c r="BX33">
        <v>101.766419354839</v>
      </c>
      <c r="BY33">
        <v>0.0463186516129032</v>
      </c>
      <c r="BZ33">
        <v>37.6459290322581</v>
      </c>
      <c r="CA33">
        <v>36.6526387096774</v>
      </c>
      <c r="CB33">
        <v>999.9</v>
      </c>
      <c r="CC33">
        <v>0</v>
      </c>
      <c r="CD33">
        <v>0</v>
      </c>
      <c r="CE33">
        <v>9997.98451612903</v>
      </c>
      <c r="CF33">
        <v>0</v>
      </c>
      <c r="CG33">
        <v>493.834451612903</v>
      </c>
      <c r="CH33">
        <v>1399.98419354839</v>
      </c>
      <c r="CI33">
        <v>0.899996677419355</v>
      </c>
      <c r="CJ33">
        <v>0.100004090322581</v>
      </c>
      <c r="CK33">
        <v>0</v>
      </c>
      <c r="CL33">
        <v>818.181225806452</v>
      </c>
      <c r="CM33">
        <v>4.99975</v>
      </c>
      <c r="CN33">
        <v>11406.3806451613</v>
      </c>
      <c r="CO33">
        <v>12177.9064516129</v>
      </c>
      <c r="CP33">
        <v>47.933</v>
      </c>
      <c r="CQ33">
        <v>49.8262258064516</v>
      </c>
      <c r="CR33">
        <v>48.629</v>
      </c>
      <c r="CS33">
        <v>49.5</v>
      </c>
      <c r="CT33">
        <v>49.870935483871</v>
      </c>
      <c r="CU33">
        <v>1255.48225806452</v>
      </c>
      <c r="CV33">
        <v>139.501935483871</v>
      </c>
      <c r="CW33">
        <v>0</v>
      </c>
      <c r="CX33">
        <v>116.5</v>
      </c>
      <c r="CY33">
        <v>0</v>
      </c>
      <c r="CZ33">
        <v>816.97812</v>
      </c>
      <c r="DA33">
        <v>-94.3969998527995</v>
      </c>
      <c r="DB33">
        <v>-1299.74615186801</v>
      </c>
      <c r="DC33">
        <v>11390.112</v>
      </c>
      <c r="DD33">
        <v>15</v>
      </c>
      <c r="DE33">
        <v>1603914584</v>
      </c>
      <c r="DF33" t="s">
        <v>291</v>
      </c>
      <c r="DG33">
        <v>1603914584</v>
      </c>
      <c r="DH33">
        <v>1603914581</v>
      </c>
      <c r="DI33">
        <v>2</v>
      </c>
      <c r="DJ33">
        <v>-0.599</v>
      </c>
      <c r="DK33">
        <v>-0.091</v>
      </c>
      <c r="DL33">
        <v>1.916</v>
      </c>
      <c r="DM33">
        <v>0.341</v>
      </c>
      <c r="DN33">
        <v>400</v>
      </c>
      <c r="DO33">
        <v>26</v>
      </c>
      <c r="DP33">
        <v>0.28</v>
      </c>
      <c r="DQ33">
        <v>0.2</v>
      </c>
      <c r="DR33">
        <v>11.6214996084361</v>
      </c>
      <c r="DS33">
        <v>-0.935172098469865</v>
      </c>
      <c r="DT33">
        <v>0.0741417524155426</v>
      </c>
      <c r="DU33">
        <v>0</v>
      </c>
      <c r="DV33">
        <v>-16.5757935483871</v>
      </c>
      <c r="DW33">
        <v>0.907495161290306</v>
      </c>
      <c r="DX33">
        <v>0.0738144838286691</v>
      </c>
      <c r="DY33">
        <v>0</v>
      </c>
      <c r="DZ33">
        <v>6.67818064516129</v>
      </c>
      <c r="EA33">
        <v>0.569978709677415</v>
      </c>
      <c r="EB33">
        <v>0.0428430341336525</v>
      </c>
      <c r="EC33">
        <v>0</v>
      </c>
      <c r="ED33">
        <v>0</v>
      </c>
      <c r="EE33">
        <v>3</v>
      </c>
      <c r="EF33" t="s">
        <v>312</v>
      </c>
      <c r="EG33">
        <v>100</v>
      </c>
      <c r="EH33">
        <v>100</v>
      </c>
      <c r="EI33">
        <v>1.917</v>
      </c>
      <c r="EJ33">
        <v>0.3411</v>
      </c>
      <c r="EK33">
        <v>1.91634999999991</v>
      </c>
      <c r="EL33">
        <v>0</v>
      </c>
      <c r="EM33">
        <v>0</v>
      </c>
      <c r="EN33">
        <v>0</v>
      </c>
      <c r="EO33">
        <v>0.341060000000002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64.2</v>
      </c>
      <c r="EX33">
        <v>64.3</v>
      </c>
      <c r="EY33">
        <v>2</v>
      </c>
      <c r="EZ33">
        <v>521.13</v>
      </c>
      <c r="FA33">
        <v>493.737</v>
      </c>
      <c r="FB33">
        <v>36.6805</v>
      </c>
      <c r="FC33">
        <v>35.3217</v>
      </c>
      <c r="FD33">
        <v>30</v>
      </c>
      <c r="FE33">
        <v>35.1021</v>
      </c>
      <c r="FF33">
        <v>35.0417</v>
      </c>
      <c r="FG33">
        <v>22.8257</v>
      </c>
      <c r="FH33">
        <v>0</v>
      </c>
      <c r="FI33">
        <v>100</v>
      </c>
      <c r="FJ33">
        <v>-999.9</v>
      </c>
      <c r="FK33">
        <v>400</v>
      </c>
      <c r="FL33">
        <v>30.9321</v>
      </c>
      <c r="FM33">
        <v>101.096</v>
      </c>
      <c r="FN33">
        <v>100.475</v>
      </c>
    </row>
    <row r="34" spans="1:170">
      <c r="A34">
        <v>18</v>
      </c>
      <c r="B34">
        <v>1603918589.5</v>
      </c>
      <c r="C34">
        <v>3352.5</v>
      </c>
      <c r="D34" t="s">
        <v>370</v>
      </c>
      <c r="E34" t="s">
        <v>371</v>
      </c>
      <c r="F34" t="s">
        <v>372</v>
      </c>
      <c r="G34" t="s">
        <v>373</v>
      </c>
      <c r="H34">
        <v>1603918581.5</v>
      </c>
      <c r="I34">
        <f>BW34*AG34*(BS34-BT34)/(100*BL34*(1000-AG34*BS34))</f>
        <v>0</v>
      </c>
      <c r="J34">
        <f>BW34*AG34*(BR34-BQ34*(1000-AG34*BT34)/(1000-AG34*BS34))/(100*BL34)</f>
        <v>0</v>
      </c>
      <c r="K34">
        <f>BQ34 - IF(AG34&gt;1, J34*BL34*100.0/(AI34*CE34), 0)</f>
        <v>0</v>
      </c>
      <c r="L34">
        <f>((R34-I34/2)*K34-J34)/(R34+I34/2)</f>
        <v>0</v>
      </c>
      <c r="M34">
        <f>L34*(BX34+BY34)/1000.0</f>
        <v>0</v>
      </c>
      <c r="N34">
        <f>(BQ34 - IF(AG34&gt;1, J34*BL34*100.0/(AI34*CE34), 0))*(BX34+BY34)/1000.0</f>
        <v>0</v>
      </c>
      <c r="O34">
        <f>2.0/((1/Q34-1/P34)+SIGN(Q34)*SQRT((1/Q34-1/P34)*(1/Q34-1/P34) + 4*BM34/((BM34+1)*(BM34+1))*(2*1/Q34*1/P34-1/P34*1/P34)))</f>
        <v>0</v>
      </c>
      <c r="P34">
        <f>IF(LEFT(BN34,1)&lt;&gt;"0",IF(LEFT(BN34,1)="1",3.0,BO34),$D$5+$E$5*(CE34*BX34/($K$5*1000))+$F$5*(CE34*BX34/($K$5*1000))*MAX(MIN(BL34,$J$5),$I$5)*MAX(MIN(BL34,$J$5),$I$5)+$G$5*MAX(MIN(BL34,$J$5),$I$5)*(CE34*BX34/($K$5*1000))+$H$5*(CE34*BX34/($K$5*1000))*(CE34*BX34/($K$5*1000)))</f>
        <v>0</v>
      </c>
      <c r="Q34">
        <f>I34*(1000-(1000*0.61365*exp(17.502*U34/(240.97+U34))/(BX34+BY34)+BS34)/2)/(1000*0.61365*exp(17.502*U34/(240.97+U34))/(BX34+BY34)-BS34)</f>
        <v>0</v>
      </c>
      <c r="R34">
        <f>1/((BM34+1)/(O34/1.6)+1/(P34/1.37)) + BM34/((BM34+1)/(O34/1.6) + BM34/(P34/1.37))</f>
        <v>0</v>
      </c>
      <c r="S34">
        <f>(BI34*BK34)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BS34*(BX34+BY34)/1000</f>
        <v>0</v>
      </c>
      <c r="Y34">
        <f>0.61365*exp(17.502*BZ34/(240.97+BZ34))</f>
        <v>0</v>
      </c>
      <c r="Z34">
        <f>(V34-BS34*(BX34+BY34)/1000)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MAX(0,($B$13+$C$13*CE34)/(1+$D$13*CE34)*BX34/(BZ34+273)*$E$13)</f>
        <v>0</v>
      </c>
      <c r="AJ34" t="s">
        <v>287</v>
      </c>
      <c r="AK34">
        <v>715.476923076923</v>
      </c>
      <c r="AL34">
        <v>3262.08</v>
      </c>
      <c r="AM34">
        <f>AL34-AK34</f>
        <v>0</v>
      </c>
      <c r="AN34">
        <f>AM34/AL34</f>
        <v>0</v>
      </c>
      <c r="AO34">
        <v>-0.577747479816223</v>
      </c>
      <c r="AP34" t="s">
        <v>374</v>
      </c>
      <c r="AQ34">
        <v>1027.01652</v>
      </c>
      <c r="AR34">
        <v>1333.69</v>
      </c>
      <c r="AS34">
        <f>1-AQ34/AR34</f>
        <v>0</v>
      </c>
      <c r="AT34">
        <v>0.5</v>
      </c>
      <c r="AU34">
        <f>BI34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375</v>
      </c>
      <c r="BB34">
        <v>780.17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f>$B$11*CF34+$C$11*CG34+$F$11*CH34*(1-CK34)</f>
        <v>0</v>
      </c>
      <c r="BI34">
        <f>BH34*BJ34</f>
        <v>0</v>
      </c>
      <c r="BJ34">
        <f>($B$11*$D$9+$C$11*$D$9+$F$11*((CU34+CM34)/MAX(CU34+CM34+CV34, 0.1)*$I$9+CV34/MAX(CU34+CM34+CV34, 0.1)*$J$9))/($B$11+$C$11+$F$11)</f>
        <v>0</v>
      </c>
      <c r="BK34">
        <f>($B$11*$K$9+$C$11*$K$9+$F$11*((CU34+CM34)/MAX(CU34+CM34+CV34, 0.1)*$P$9+CV34/MAX(CU34+CM34+CV34, 0.1)*$Q$9))/($B$11+$C$11+$F$11)</f>
        <v>0</v>
      </c>
      <c r="BL34">
        <v>6</v>
      </c>
      <c r="BM34">
        <v>0.5</v>
      </c>
      <c r="BN34" t="s">
        <v>290</v>
      </c>
      <c r="BO34">
        <v>2</v>
      </c>
      <c r="BP34">
        <v>1603918581.5</v>
      </c>
      <c r="BQ34">
        <v>376.406580645161</v>
      </c>
      <c r="BR34">
        <v>400.203741935484</v>
      </c>
      <c r="BS34">
        <v>32.4243612903226</v>
      </c>
      <c r="BT34">
        <v>22.2332225806452</v>
      </c>
      <c r="BU34">
        <v>374.490161290323</v>
      </c>
      <c r="BV34">
        <v>32.0833064516129</v>
      </c>
      <c r="BW34">
        <v>500.021516129032</v>
      </c>
      <c r="BX34">
        <v>101.761741935484</v>
      </c>
      <c r="BY34">
        <v>0.0492943806451613</v>
      </c>
      <c r="BZ34">
        <v>37.5125322580645</v>
      </c>
      <c r="CA34">
        <v>36.297864516129</v>
      </c>
      <c r="CB34">
        <v>999.9</v>
      </c>
      <c r="CC34">
        <v>0</v>
      </c>
      <c r="CD34">
        <v>0</v>
      </c>
      <c r="CE34">
        <v>10000.8058064516</v>
      </c>
      <c r="CF34">
        <v>0</v>
      </c>
      <c r="CG34">
        <v>431.216</v>
      </c>
      <c r="CH34">
        <v>1399.99774193548</v>
      </c>
      <c r="CI34">
        <v>0.899999806451613</v>
      </c>
      <c r="CJ34">
        <v>0.100000558064516</v>
      </c>
      <c r="CK34">
        <v>0</v>
      </c>
      <c r="CL34">
        <v>1031.26580645161</v>
      </c>
      <c r="CM34">
        <v>4.99975</v>
      </c>
      <c r="CN34">
        <v>14287.5064516129</v>
      </c>
      <c r="CO34">
        <v>12178.0290322581</v>
      </c>
      <c r="CP34">
        <v>47.901</v>
      </c>
      <c r="CQ34">
        <v>49.75</v>
      </c>
      <c r="CR34">
        <v>48.625</v>
      </c>
      <c r="CS34">
        <v>49.379</v>
      </c>
      <c r="CT34">
        <v>49.812</v>
      </c>
      <c r="CU34">
        <v>1255.49870967742</v>
      </c>
      <c r="CV34">
        <v>139.5</v>
      </c>
      <c r="CW34">
        <v>0</v>
      </c>
      <c r="CX34">
        <v>151.399999856949</v>
      </c>
      <c r="CY34">
        <v>0</v>
      </c>
      <c r="CZ34">
        <v>1027.01652</v>
      </c>
      <c r="DA34">
        <v>-237.161846507341</v>
      </c>
      <c r="DB34">
        <v>-3257.83846654354</v>
      </c>
      <c r="DC34">
        <v>14229.352</v>
      </c>
      <c r="DD34">
        <v>15</v>
      </c>
      <c r="DE34">
        <v>1603914584</v>
      </c>
      <c r="DF34" t="s">
        <v>291</v>
      </c>
      <c r="DG34">
        <v>1603914584</v>
      </c>
      <c r="DH34">
        <v>1603914581</v>
      </c>
      <c r="DI34">
        <v>2</v>
      </c>
      <c r="DJ34">
        <v>-0.599</v>
      </c>
      <c r="DK34">
        <v>-0.091</v>
      </c>
      <c r="DL34">
        <v>1.916</v>
      </c>
      <c r="DM34">
        <v>0.341</v>
      </c>
      <c r="DN34">
        <v>400</v>
      </c>
      <c r="DO34">
        <v>26</v>
      </c>
      <c r="DP34">
        <v>0.28</v>
      </c>
      <c r="DQ34">
        <v>0.2</v>
      </c>
      <c r="DR34">
        <v>16.5578982163462</v>
      </c>
      <c r="DS34">
        <v>-4.46708715408879</v>
      </c>
      <c r="DT34">
        <v>0.395450027155949</v>
      </c>
      <c r="DU34">
        <v>0</v>
      </c>
      <c r="DV34">
        <v>-23.8127935483871</v>
      </c>
      <c r="DW34">
        <v>5.00444032258071</v>
      </c>
      <c r="DX34">
        <v>0.453023230861632</v>
      </c>
      <c r="DY34">
        <v>0</v>
      </c>
      <c r="DZ34">
        <v>10.1845741935484</v>
      </c>
      <c r="EA34">
        <v>0.820780645161265</v>
      </c>
      <c r="EB34">
        <v>0.061383101424404</v>
      </c>
      <c r="EC34">
        <v>0</v>
      </c>
      <c r="ED34">
        <v>0</v>
      </c>
      <c r="EE34">
        <v>3</v>
      </c>
      <c r="EF34" t="s">
        <v>312</v>
      </c>
      <c r="EG34">
        <v>100</v>
      </c>
      <c r="EH34">
        <v>100</v>
      </c>
      <c r="EI34">
        <v>1.917</v>
      </c>
      <c r="EJ34">
        <v>0.341</v>
      </c>
      <c r="EK34">
        <v>1.91634999999991</v>
      </c>
      <c r="EL34">
        <v>0</v>
      </c>
      <c r="EM34">
        <v>0</v>
      </c>
      <c r="EN34">
        <v>0</v>
      </c>
      <c r="EO34">
        <v>0.341060000000002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66.8</v>
      </c>
      <c r="EX34">
        <v>66.8</v>
      </c>
      <c r="EY34">
        <v>2</v>
      </c>
      <c r="EZ34">
        <v>525.079</v>
      </c>
      <c r="FA34">
        <v>493.395</v>
      </c>
      <c r="FB34">
        <v>36.6706</v>
      </c>
      <c r="FC34">
        <v>35.2959</v>
      </c>
      <c r="FD34">
        <v>30.0001</v>
      </c>
      <c r="FE34">
        <v>35.1053</v>
      </c>
      <c r="FF34">
        <v>35.0449</v>
      </c>
      <c r="FG34">
        <v>22.7659</v>
      </c>
      <c r="FH34">
        <v>0</v>
      </c>
      <c r="FI34">
        <v>100</v>
      </c>
      <c r="FJ34">
        <v>-999.9</v>
      </c>
      <c r="FK34">
        <v>400</v>
      </c>
      <c r="FL34">
        <v>28.7287</v>
      </c>
      <c r="FM34">
        <v>101.106</v>
      </c>
      <c r="FN34">
        <v>100.48</v>
      </c>
    </row>
    <row r="35" spans="1:170">
      <c r="A35">
        <v>19</v>
      </c>
      <c r="B35">
        <v>1603918704.5</v>
      </c>
      <c r="C35">
        <v>3467.5</v>
      </c>
      <c r="D35" t="s">
        <v>376</v>
      </c>
      <c r="E35" t="s">
        <v>377</v>
      </c>
      <c r="F35" t="s">
        <v>372</v>
      </c>
      <c r="G35" t="s">
        <v>373</v>
      </c>
      <c r="H35">
        <v>1603918696.5</v>
      </c>
      <c r="I35">
        <f>BW35*AG35*(BS35-BT35)/(100*BL35*(1000-AG35*BS35))</f>
        <v>0</v>
      </c>
      <c r="J35">
        <f>BW35*AG35*(BR35-BQ35*(1000-AG35*BT35)/(1000-AG35*BS35))/(100*BL35)</f>
        <v>0</v>
      </c>
      <c r="K35">
        <f>BQ35 - IF(AG35&gt;1, J35*BL35*100.0/(AI35*CE35), 0)</f>
        <v>0</v>
      </c>
      <c r="L35">
        <f>((R35-I35/2)*K35-J35)/(R35+I35/2)</f>
        <v>0</v>
      </c>
      <c r="M35">
        <f>L35*(BX35+BY35)/1000.0</f>
        <v>0</v>
      </c>
      <c r="N35">
        <f>(BQ35 - IF(AG35&gt;1, J35*BL35*100.0/(AI35*CE35), 0))*(BX35+BY35)/1000.0</f>
        <v>0</v>
      </c>
      <c r="O35">
        <f>2.0/((1/Q35-1/P35)+SIGN(Q35)*SQRT((1/Q35-1/P35)*(1/Q35-1/P35) + 4*BM35/((BM35+1)*(BM35+1))*(2*1/Q35*1/P35-1/P35*1/P35)))</f>
        <v>0</v>
      </c>
      <c r="P35">
        <f>IF(LEFT(BN35,1)&lt;&gt;"0",IF(LEFT(BN35,1)="1",3.0,BO35),$D$5+$E$5*(CE35*BX35/($K$5*1000))+$F$5*(CE35*BX35/($K$5*1000))*MAX(MIN(BL35,$J$5),$I$5)*MAX(MIN(BL35,$J$5),$I$5)+$G$5*MAX(MIN(BL35,$J$5),$I$5)*(CE35*BX35/($K$5*1000))+$H$5*(CE35*BX35/($K$5*1000))*(CE35*BX35/($K$5*1000)))</f>
        <v>0</v>
      </c>
      <c r="Q35">
        <f>I35*(1000-(1000*0.61365*exp(17.502*U35/(240.97+U35))/(BX35+BY35)+BS35)/2)/(1000*0.61365*exp(17.502*U35/(240.97+U35))/(BX35+BY35)-BS35)</f>
        <v>0</v>
      </c>
      <c r="R35">
        <f>1/((BM35+1)/(O35/1.6)+1/(P35/1.37)) + BM35/((BM35+1)/(O35/1.6) + BM35/(P35/1.37))</f>
        <v>0</v>
      </c>
      <c r="S35">
        <f>(BI35*BK35)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BS35*(BX35+BY35)/1000</f>
        <v>0</v>
      </c>
      <c r="Y35">
        <f>0.61365*exp(17.502*BZ35/(240.97+BZ35))</f>
        <v>0</v>
      </c>
      <c r="Z35">
        <f>(V35-BS35*(BX35+BY35)/1000)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MAX(0,($B$13+$C$13*CE35)/(1+$D$13*CE35)*BX35/(BZ35+273)*$E$13)</f>
        <v>0</v>
      </c>
      <c r="AJ35" t="s">
        <v>287</v>
      </c>
      <c r="AK35">
        <v>715.476923076923</v>
      </c>
      <c r="AL35">
        <v>3262.08</v>
      </c>
      <c r="AM35">
        <f>AL35-AK35</f>
        <v>0</v>
      </c>
      <c r="AN35">
        <f>AM35/AL35</f>
        <v>0</v>
      </c>
      <c r="AO35">
        <v>-0.577747479816223</v>
      </c>
      <c r="AP35" t="s">
        <v>378</v>
      </c>
      <c r="AQ35">
        <v>1250.215</v>
      </c>
      <c r="AR35">
        <v>1657.39</v>
      </c>
      <c r="AS35">
        <f>1-AQ35/AR35</f>
        <v>0</v>
      </c>
      <c r="AT35">
        <v>0.5</v>
      </c>
      <c r="AU35">
        <f>BI35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379</v>
      </c>
      <c r="BB35">
        <v>857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f>$B$11*CF35+$C$11*CG35+$F$11*CH35*(1-CK35)</f>
        <v>0</v>
      </c>
      <c r="BI35">
        <f>BH35*BJ35</f>
        <v>0</v>
      </c>
      <c r="BJ35">
        <f>($B$11*$D$9+$C$11*$D$9+$F$11*((CU35+CM35)/MAX(CU35+CM35+CV35, 0.1)*$I$9+CV35/MAX(CU35+CM35+CV35, 0.1)*$J$9))/($B$11+$C$11+$F$11)</f>
        <v>0</v>
      </c>
      <c r="BK35">
        <f>($B$11*$K$9+$C$11*$K$9+$F$11*((CU35+CM35)/MAX(CU35+CM35+CV35, 0.1)*$P$9+CV35/MAX(CU35+CM35+CV35, 0.1)*$Q$9))/($B$11+$C$11+$F$11)</f>
        <v>0</v>
      </c>
      <c r="BL35">
        <v>6</v>
      </c>
      <c r="BM35">
        <v>0.5</v>
      </c>
      <c r="BN35" t="s">
        <v>290</v>
      </c>
      <c r="BO35">
        <v>2</v>
      </c>
      <c r="BP35">
        <v>1603918696.5</v>
      </c>
      <c r="BQ35">
        <v>376.110129032258</v>
      </c>
      <c r="BR35">
        <v>399.964806451613</v>
      </c>
      <c r="BS35">
        <v>31.5392258064516</v>
      </c>
      <c r="BT35">
        <v>22.256164516129</v>
      </c>
      <c r="BU35">
        <v>374.193870967742</v>
      </c>
      <c r="BV35">
        <v>31.1981548387097</v>
      </c>
      <c r="BW35">
        <v>500.005870967742</v>
      </c>
      <c r="BX35">
        <v>101.761677419355</v>
      </c>
      <c r="BY35">
        <v>0.0479059935483871</v>
      </c>
      <c r="BZ35">
        <v>37.4967032258064</v>
      </c>
      <c r="CA35">
        <v>35.5089870967742</v>
      </c>
      <c r="CB35">
        <v>999.9</v>
      </c>
      <c r="CC35">
        <v>0</v>
      </c>
      <c r="CD35">
        <v>0</v>
      </c>
      <c r="CE35">
        <v>9998.99161290323</v>
      </c>
      <c r="CF35">
        <v>0</v>
      </c>
      <c r="CG35">
        <v>693.485032258065</v>
      </c>
      <c r="CH35">
        <v>1399.97580645161</v>
      </c>
      <c r="CI35">
        <v>0.899999806451613</v>
      </c>
      <c r="CJ35">
        <v>0.100000477419355</v>
      </c>
      <c r="CK35">
        <v>0</v>
      </c>
      <c r="CL35">
        <v>1252.84258064516</v>
      </c>
      <c r="CM35">
        <v>4.99975</v>
      </c>
      <c r="CN35">
        <v>17355.3225806452</v>
      </c>
      <c r="CO35">
        <v>12177.835483871</v>
      </c>
      <c r="CP35">
        <v>48.062</v>
      </c>
      <c r="CQ35">
        <v>49.870935483871</v>
      </c>
      <c r="CR35">
        <v>48.7418709677419</v>
      </c>
      <c r="CS35">
        <v>49.397</v>
      </c>
      <c r="CT35">
        <v>49.917</v>
      </c>
      <c r="CU35">
        <v>1255.47903225806</v>
      </c>
      <c r="CV35">
        <v>139.496774193548</v>
      </c>
      <c r="CW35">
        <v>0</v>
      </c>
      <c r="CX35">
        <v>114</v>
      </c>
      <c r="CY35">
        <v>0</v>
      </c>
      <c r="CZ35">
        <v>1250.215</v>
      </c>
      <c r="DA35">
        <v>-432.875555500345</v>
      </c>
      <c r="DB35">
        <v>-5995.93162323759</v>
      </c>
      <c r="DC35">
        <v>17319.1846153846</v>
      </c>
      <c r="DD35">
        <v>15</v>
      </c>
      <c r="DE35">
        <v>1603914584</v>
      </c>
      <c r="DF35" t="s">
        <v>291</v>
      </c>
      <c r="DG35">
        <v>1603914584</v>
      </c>
      <c r="DH35">
        <v>1603914581</v>
      </c>
      <c r="DI35">
        <v>2</v>
      </c>
      <c r="DJ35">
        <v>-0.599</v>
      </c>
      <c r="DK35">
        <v>-0.091</v>
      </c>
      <c r="DL35">
        <v>1.916</v>
      </c>
      <c r="DM35">
        <v>0.341</v>
      </c>
      <c r="DN35">
        <v>400</v>
      </c>
      <c r="DO35">
        <v>26</v>
      </c>
      <c r="DP35">
        <v>0.28</v>
      </c>
      <c r="DQ35">
        <v>0.2</v>
      </c>
      <c r="DR35">
        <v>16.8705365246849</v>
      </c>
      <c r="DS35">
        <v>0.184213028200429</v>
      </c>
      <c r="DT35">
        <v>0.0279174326648317</v>
      </c>
      <c r="DU35">
        <v>1</v>
      </c>
      <c r="DV35">
        <v>-23.8460612903226</v>
      </c>
      <c r="DW35">
        <v>-0.829098387096712</v>
      </c>
      <c r="DX35">
        <v>0.0696705365477488</v>
      </c>
      <c r="DY35">
        <v>0</v>
      </c>
      <c r="DZ35">
        <v>9.27022806451613</v>
      </c>
      <c r="EA35">
        <v>1.53852919354837</v>
      </c>
      <c r="EB35">
        <v>0.115597650953345</v>
      </c>
      <c r="EC35">
        <v>0</v>
      </c>
      <c r="ED35">
        <v>1</v>
      </c>
      <c r="EE35">
        <v>3</v>
      </c>
      <c r="EF35" t="s">
        <v>292</v>
      </c>
      <c r="EG35">
        <v>100</v>
      </c>
      <c r="EH35">
        <v>100</v>
      </c>
      <c r="EI35">
        <v>1.916</v>
      </c>
      <c r="EJ35">
        <v>0.3411</v>
      </c>
      <c r="EK35">
        <v>1.91634999999991</v>
      </c>
      <c r="EL35">
        <v>0</v>
      </c>
      <c r="EM35">
        <v>0</v>
      </c>
      <c r="EN35">
        <v>0</v>
      </c>
      <c r="EO35">
        <v>0.341060000000002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68.7</v>
      </c>
      <c r="EX35">
        <v>68.7</v>
      </c>
      <c r="EY35">
        <v>2</v>
      </c>
      <c r="EZ35">
        <v>524.11</v>
      </c>
      <c r="FA35">
        <v>491.912</v>
      </c>
      <c r="FB35">
        <v>36.6669</v>
      </c>
      <c r="FC35">
        <v>35.3541</v>
      </c>
      <c r="FD35">
        <v>30.0008</v>
      </c>
      <c r="FE35">
        <v>35.1653</v>
      </c>
      <c r="FF35">
        <v>35.113</v>
      </c>
      <c r="FG35">
        <v>22.7564</v>
      </c>
      <c r="FH35">
        <v>0</v>
      </c>
      <c r="FI35">
        <v>100</v>
      </c>
      <c r="FJ35">
        <v>-999.9</v>
      </c>
      <c r="FK35">
        <v>400</v>
      </c>
      <c r="FL35">
        <v>31.965</v>
      </c>
      <c r="FM35">
        <v>101.096</v>
      </c>
      <c r="FN35">
        <v>100.468</v>
      </c>
    </row>
    <row r="36" spans="1:170">
      <c r="A36">
        <v>20</v>
      </c>
      <c r="B36">
        <v>1603918876.5</v>
      </c>
      <c r="C36">
        <v>3639.5</v>
      </c>
      <c r="D36" t="s">
        <v>380</v>
      </c>
      <c r="E36" t="s">
        <v>381</v>
      </c>
      <c r="F36" t="s">
        <v>382</v>
      </c>
      <c r="G36" t="s">
        <v>383</v>
      </c>
      <c r="H36">
        <v>1603918868.75</v>
      </c>
      <c r="I36">
        <f>BW36*AG36*(BS36-BT36)/(100*BL36*(1000-AG36*BS36))</f>
        <v>0</v>
      </c>
      <c r="J36">
        <f>BW36*AG36*(BR36-BQ36*(1000-AG36*BT36)/(1000-AG36*BS36))/(100*BL36)</f>
        <v>0</v>
      </c>
      <c r="K36">
        <f>BQ36 - IF(AG36&gt;1, J36*BL36*100.0/(AI36*CE36), 0)</f>
        <v>0</v>
      </c>
      <c r="L36">
        <f>((R36-I36/2)*K36-J36)/(R36+I36/2)</f>
        <v>0</v>
      </c>
      <c r="M36">
        <f>L36*(BX36+BY36)/1000.0</f>
        <v>0</v>
      </c>
      <c r="N36">
        <f>(BQ36 - IF(AG36&gt;1, J36*BL36*100.0/(AI36*CE36), 0))*(BX36+BY36)/1000.0</f>
        <v>0</v>
      </c>
      <c r="O36">
        <f>2.0/((1/Q36-1/P36)+SIGN(Q36)*SQRT((1/Q36-1/P36)*(1/Q36-1/P36) + 4*BM36/((BM36+1)*(BM36+1))*(2*1/Q36*1/P36-1/P36*1/P36)))</f>
        <v>0</v>
      </c>
      <c r="P36">
        <f>IF(LEFT(BN36,1)&lt;&gt;"0",IF(LEFT(BN36,1)="1",3.0,BO36),$D$5+$E$5*(CE36*BX36/($K$5*1000))+$F$5*(CE36*BX36/($K$5*1000))*MAX(MIN(BL36,$J$5),$I$5)*MAX(MIN(BL36,$J$5),$I$5)+$G$5*MAX(MIN(BL36,$J$5),$I$5)*(CE36*BX36/($K$5*1000))+$H$5*(CE36*BX36/($K$5*1000))*(CE36*BX36/($K$5*1000)))</f>
        <v>0</v>
      </c>
      <c r="Q36">
        <f>I36*(1000-(1000*0.61365*exp(17.502*U36/(240.97+U36))/(BX36+BY36)+BS36)/2)/(1000*0.61365*exp(17.502*U36/(240.97+U36))/(BX36+BY36)-BS36)</f>
        <v>0</v>
      </c>
      <c r="R36">
        <f>1/((BM36+1)/(O36/1.6)+1/(P36/1.37)) + BM36/((BM36+1)/(O36/1.6) + BM36/(P36/1.37))</f>
        <v>0</v>
      </c>
      <c r="S36">
        <f>(BI36*BK36)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BS36*(BX36+BY36)/1000</f>
        <v>0</v>
      </c>
      <c r="Y36">
        <f>0.61365*exp(17.502*BZ36/(240.97+BZ36))</f>
        <v>0</v>
      </c>
      <c r="Z36">
        <f>(V36-BS36*(BX36+BY36)/1000)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MAX(0,($B$13+$C$13*CE36)/(1+$D$13*CE36)*BX36/(BZ36+273)*$E$13)</f>
        <v>0</v>
      </c>
      <c r="AJ36" t="s">
        <v>287</v>
      </c>
      <c r="AK36">
        <v>715.476923076923</v>
      </c>
      <c r="AL36">
        <v>3262.08</v>
      </c>
      <c r="AM36">
        <f>AL36-AK36</f>
        <v>0</v>
      </c>
      <c r="AN36">
        <f>AM36/AL36</f>
        <v>0</v>
      </c>
      <c r="AO36">
        <v>-0.577747479816223</v>
      </c>
      <c r="AP36" t="s">
        <v>384</v>
      </c>
      <c r="AQ36">
        <v>926.4164</v>
      </c>
      <c r="AR36">
        <v>1150.26</v>
      </c>
      <c r="AS36">
        <f>1-AQ36/AR36</f>
        <v>0</v>
      </c>
      <c r="AT36">
        <v>0.5</v>
      </c>
      <c r="AU36">
        <f>BI36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385</v>
      </c>
      <c r="BB36">
        <v>782.85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f>$B$11*CF36+$C$11*CG36+$F$11*CH36*(1-CK36)</f>
        <v>0</v>
      </c>
      <c r="BI36">
        <f>BH36*BJ36</f>
        <v>0</v>
      </c>
      <c r="BJ36">
        <f>($B$11*$D$9+$C$11*$D$9+$F$11*((CU36+CM36)/MAX(CU36+CM36+CV36, 0.1)*$I$9+CV36/MAX(CU36+CM36+CV36, 0.1)*$J$9))/($B$11+$C$11+$F$11)</f>
        <v>0</v>
      </c>
      <c r="BK36">
        <f>($B$11*$K$9+$C$11*$K$9+$F$11*((CU36+CM36)/MAX(CU36+CM36+CV36, 0.1)*$P$9+CV36/MAX(CU36+CM36+CV36, 0.1)*$Q$9))/($B$11+$C$11+$F$11)</f>
        <v>0</v>
      </c>
      <c r="BL36">
        <v>6</v>
      </c>
      <c r="BM36">
        <v>0.5</v>
      </c>
      <c r="BN36" t="s">
        <v>290</v>
      </c>
      <c r="BO36">
        <v>2</v>
      </c>
      <c r="BP36">
        <v>1603918868.75</v>
      </c>
      <c r="BQ36">
        <v>390.2934</v>
      </c>
      <c r="BR36">
        <v>399.912566666667</v>
      </c>
      <c r="BS36">
        <v>25.62334</v>
      </c>
      <c r="BT36">
        <v>22.0970233333333</v>
      </c>
      <c r="BU36">
        <v>388.3771</v>
      </c>
      <c r="BV36">
        <v>25.28229</v>
      </c>
      <c r="BW36">
        <v>500.014033333333</v>
      </c>
      <c r="BX36">
        <v>101.7626</v>
      </c>
      <c r="BY36">
        <v>0.0471185233333333</v>
      </c>
      <c r="BZ36">
        <v>37.58057</v>
      </c>
      <c r="CA36">
        <v>37.38014</v>
      </c>
      <c r="CB36">
        <v>999.9</v>
      </c>
      <c r="CC36">
        <v>0</v>
      </c>
      <c r="CD36">
        <v>0</v>
      </c>
      <c r="CE36">
        <v>10001.3243333333</v>
      </c>
      <c r="CF36">
        <v>0</v>
      </c>
      <c r="CG36">
        <v>437.5574</v>
      </c>
      <c r="CH36">
        <v>1400.001</v>
      </c>
      <c r="CI36">
        <v>0.899993666666666</v>
      </c>
      <c r="CJ36">
        <v>0.100006466666667</v>
      </c>
      <c r="CK36">
        <v>0</v>
      </c>
      <c r="CL36">
        <v>927.019266666667</v>
      </c>
      <c r="CM36">
        <v>4.99975</v>
      </c>
      <c r="CN36">
        <v>12752.25</v>
      </c>
      <c r="CO36">
        <v>12178.0233333333</v>
      </c>
      <c r="CP36">
        <v>47.9412</v>
      </c>
      <c r="CQ36">
        <v>49.812</v>
      </c>
      <c r="CR36">
        <v>48.6291333333333</v>
      </c>
      <c r="CS36">
        <v>49.3998</v>
      </c>
      <c r="CT36">
        <v>49.854</v>
      </c>
      <c r="CU36">
        <v>1255.49033333333</v>
      </c>
      <c r="CV36">
        <v>139.512333333333</v>
      </c>
      <c r="CW36">
        <v>0</v>
      </c>
      <c r="CX36">
        <v>171</v>
      </c>
      <c r="CY36">
        <v>0</v>
      </c>
      <c r="CZ36">
        <v>926.4164</v>
      </c>
      <c r="DA36">
        <v>-76.6437691048048</v>
      </c>
      <c r="DB36">
        <v>-1052.20769077315</v>
      </c>
      <c r="DC36">
        <v>12743.74</v>
      </c>
      <c r="DD36">
        <v>15</v>
      </c>
      <c r="DE36">
        <v>1603914584</v>
      </c>
      <c r="DF36" t="s">
        <v>291</v>
      </c>
      <c r="DG36">
        <v>1603914584</v>
      </c>
      <c r="DH36">
        <v>1603914581</v>
      </c>
      <c r="DI36">
        <v>2</v>
      </c>
      <c r="DJ36">
        <v>-0.599</v>
      </c>
      <c r="DK36">
        <v>-0.091</v>
      </c>
      <c r="DL36">
        <v>1.916</v>
      </c>
      <c r="DM36">
        <v>0.341</v>
      </c>
      <c r="DN36">
        <v>400</v>
      </c>
      <c r="DO36">
        <v>26</v>
      </c>
      <c r="DP36">
        <v>0.28</v>
      </c>
      <c r="DQ36">
        <v>0.2</v>
      </c>
      <c r="DR36">
        <v>6.84588668094497</v>
      </c>
      <c r="DS36">
        <v>-0.67228240449378</v>
      </c>
      <c r="DT36">
        <v>0.056994260892668</v>
      </c>
      <c r="DU36">
        <v>0</v>
      </c>
      <c r="DV36">
        <v>-9.62137290322581</v>
      </c>
      <c r="DW36">
        <v>0.525636774193563</v>
      </c>
      <c r="DX36">
        <v>0.0539039177577641</v>
      </c>
      <c r="DY36">
        <v>0</v>
      </c>
      <c r="DZ36">
        <v>3.51790774193548</v>
      </c>
      <c r="EA36">
        <v>0.645513870967735</v>
      </c>
      <c r="EB36">
        <v>0.0484781343933116</v>
      </c>
      <c r="EC36">
        <v>0</v>
      </c>
      <c r="ED36">
        <v>0</v>
      </c>
      <c r="EE36">
        <v>3</v>
      </c>
      <c r="EF36" t="s">
        <v>312</v>
      </c>
      <c r="EG36">
        <v>100</v>
      </c>
      <c r="EH36">
        <v>100</v>
      </c>
      <c r="EI36">
        <v>1.917</v>
      </c>
      <c r="EJ36">
        <v>0.341</v>
      </c>
      <c r="EK36">
        <v>1.91634999999991</v>
      </c>
      <c r="EL36">
        <v>0</v>
      </c>
      <c r="EM36">
        <v>0</v>
      </c>
      <c r="EN36">
        <v>0</v>
      </c>
      <c r="EO36">
        <v>0.341060000000002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71.5</v>
      </c>
      <c r="EX36">
        <v>71.6</v>
      </c>
      <c r="EY36">
        <v>2</v>
      </c>
      <c r="EZ36">
        <v>513.438</v>
      </c>
      <c r="FA36">
        <v>492.728</v>
      </c>
      <c r="FB36">
        <v>36.6273</v>
      </c>
      <c r="FC36">
        <v>35.4616</v>
      </c>
      <c r="FD36">
        <v>30</v>
      </c>
      <c r="FE36">
        <v>35.2562</v>
      </c>
      <c r="FF36">
        <v>35.1984</v>
      </c>
      <c r="FG36">
        <v>22.7142</v>
      </c>
      <c r="FH36">
        <v>0</v>
      </c>
      <c r="FI36">
        <v>100</v>
      </c>
      <c r="FJ36">
        <v>-999.9</v>
      </c>
      <c r="FK36">
        <v>400</v>
      </c>
      <c r="FL36">
        <v>31.2024</v>
      </c>
      <c r="FM36">
        <v>101.072</v>
      </c>
      <c r="FN36">
        <v>100.443</v>
      </c>
    </row>
    <row r="37" spans="1:170">
      <c r="A37">
        <v>21</v>
      </c>
      <c r="B37">
        <v>1603919044</v>
      </c>
      <c r="C37">
        <v>3807</v>
      </c>
      <c r="D37" t="s">
        <v>386</v>
      </c>
      <c r="E37" t="s">
        <v>387</v>
      </c>
      <c r="F37" t="s">
        <v>382</v>
      </c>
      <c r="G37" t="s">
        <v>383</v>
      </c>
      <c r="H37">
        <v>1603919036.25</v>
      </c>
      <c r="I37">
        <f>BW37*AG37*(BS37-BT37)/(100*BL37*(1000-AG37*BS37))</f>
        <v>0</v>
      </c>
      <c r="J37">
        <f>BW37*AG37*(BR37-BQ37*(1000-AG37*BT37)/(1000-AG37*BS37))/(100*BL37)</f>
        <v>0</v>
      </c>
      <c r="K37">
        <f>BQ37 - IF(AG37&gt;1, J37*BL37*100.0/(AI37*CE37), 0)</f>
        <v>0</v>
      </c>
      <c r="L37">
        <f>((R37-I37/2)*K37-J37)/(R37+I37/2)</f>
        <v>0</v>
      </c>
      <c r="M37">
        <f>L37*(BX37+BY37)/1000.0</f>
        <v>0</v>
      </c>
      <c r="N37">
        <f>(BQ37 - IF(AG37&gt;1, J37*BL37*100.0/(AI37*CE37), 0))*(BX37+BY37)/1000.0</f>
        <v>0</v>
      </c>
      <c r="O37">
        <f>2.0/((1/Q37-1/P37)+SIGN(Q37)*SQRT((1/Q37-1/P37)*(1/Q37-1/P37) + 4*BM37/((BM37+1)*(BM37+1))*(2*1/Q37*1/P37-1/P37*1/P37)))</f>
        <v>0</v>
      </c>
      <c r="P37">
        <f>IF(LEFT(BN37,1)&lt;&gt;"0",IF(LEFT(BN37,1)="1",3.0,BO37),$D$5+$E$5*(CE37*BX37/($K$5*1000))+$F$5*(CE37*BX37/($K$5*1000))*MAX(MIN(BL37,$J$5),$I$5)*MAX(MIN(BL37,$J$5),$I$5)+$G$5*MAX(MIN(BL37,$J$5),$I$5)*(CE37*BX37/($K$5*1000))+$H$5*(CE37*BX37/($K$5*1000))*(CE37*BX37/($K$5*1000)))</f>
        <v>0</v>
      </c>
      <c r="Q37">
        <f>I37*(1000-(1000*0.61365*exp(17.502*U37/(240.97+U37))/(BX37+BY37)+BS37)/2)/(1000*0.61365*exp(17.502*U37/(240.97+U37))/(BX37+BY37)-BS37)</f>
        <v>0</v>
      </c>
      <c r="R37">
        <f>1/((BM37+1)/(O37/1.6)+1/(P37/1.37)) + BM37/((BM37+1)/(O37/1.6) + BM37/(P37/1.37))</f>
        <v>0</v>
      </c>
      <c r="S37">
        <f>(BI37*BK37)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BS37*(BX37+BY37)/1000</f>
        <v>0</v>
      </c>
      <c r="Y37">
        <f>0.61365*exp(17.502*BZ37/(240.97+BZ37))</f>
        <v>0</v>
      </c>
      <c r="Z37">
        <f>(V37-BS37*(BX37+BY37)/1000)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MAX(0,($B$13+$C$13*CE37)/(1+$D$13*CE37)*BX37/(BZ37+273)*$E$13)</f>
        <v>0</v>
      </c>
      <c r="AJ37" t="s">
        <v>287</v>
      </c>
      <c r="AK37">
        <v>715.476923076923</v>
      </c>
      <c r="AL37">
        <v>3262.08</v>
      </c>
      <c r="AM37">
        <f>AL37-AK37</f>
        <v>0</v>
      </c>
      <c r="AN37">
        <f>AM37/AL37</f>
        <v>0</v>
      </c>
      <c r="AO37">
        <v>-0.577747479816223</v>
      </c>
      <c r="AP37" t="s">
        <v>388</v>
      </c>
      <c r="AQ37">
        <v>946.5225</v>
      </c>
      <c r="AR37">
        <v>1166.14</v>
      </c>
      <c r="AS37">
        <f>1-AQ37/AR37</f>
        <v>0</v>
      </c>
      <c r="AT37">
        <v>0.5</v>
      </c>
      <c r="AU37">
        <f>BI37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389</v>
      </c>
      <c r="BB37">
        <v>752.26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f>$B$11*CF37+$C$11*CG37+$F$11*CH37*(1-CK37)</f>
        <v>0</v>
      </c>
      <c r="BI37">
        <f>BH37*BJ37</f>
        <v>0</v>
      </c>
      <c r="BJ37">
        <f>($B$11*$D$9+$C$11*$D$9+$F$11*((CU37+CM37)/MAX(CU37+CM37+CV37, 0.1)*$I$9+CV37/MAX(CU37+CM37+CV37, 0.1)*$J$9))/($B$11+$C$11+$F$11)</f>
        <v>0</v>
      </c>
      <c r="BK37">
        <f>($B$11*$K$9+$C$11*$K$9+$F$11*((CU37+CM37)/MAX(CU37+CM37+CV37, 0.1)*$P$9+CV37/MAX(CU37+CM37+CV37, 0.1)*$Q$9))/($B$11+$C$11+$F$11)</f>
        <v>0</v>
      </c>
      <c r="BL37">
        <v>6</v>
      </c>
      <c r="BM37">
        <v>0.5</v>
      </c>
      <c r="BN37" t="s">
        <v>290</v>
      </c>
      <c r="BO37">
        <v>2</v>
      </c>
      <c r="BP37">
        <v>1603919036.25</v>
      </c>
      <c r="BQ37">
        <v>386.073433333333</v>
      </c>
      <c r="BR37">
        <v>400.002166666667</v>
      </c>
      <c r="BS37">
        <v>28.06095</v>
      </c>
      <c r="BT37">
        <v>21.9379166666667</v>
      </c>
      <c r="BU37">
        <v>384.157133333333</v>
      </c>
      <c r="BV37">
        <v>27.7199066666667</v>
      </c>
      <c r="BW37">
        <v>500.0241</v>
      </c>
      <c r="BX37">
        <v>101.759033333333</v>
      </c>
      <c r="BY37">
        <v>0.04688579</v>
      </c>
      <c r="BZ37">
        <v>37.5526566666667</v>
      </c>
      <c r="CA37">
        <v>36.7685466666667</v>
      </c>
      <c r="CB37">
        <v>999.9</v>
      </c>
      <c r="CC37">
        <v>0</v>
      </c>
      <c r="CD37">
        <v>0</v>
      </c>
      <c r="CE37">
        <v>10002.1456666667</v>
      </c>
      <c r="CF37">
        <v>0</v>
      </c>
      <c r="CG37">
        <v>445.7247</v>
      </c>
      <c r="CH37">
        <v>1400.019</v>
      </c>
      <c r="CI37">
        <v>0.8999981</v>
      </c>
      <c r="CJ37">
        <v>0.100001946666667</v>
      </c>
      <c r="CK37">
        <v>0</v>
      </c>
      <c r="CL37">
        <v>946.521766666667</v>
      </c>
      <c r="CM37">
        <v>4.99975</v>
      </c>
      <c r="CN37">
        <v>13037.1533333333</v>
      </c>
      <c r="CO37">
        <v>12178.21</v>
      </c>
      <c r="CP37">
        <v>47.7996666666667</v>
      </c>
      <c r="CQ37">
        <v>49.625</v>
      </c>
      <c r="CR37">
        <v>48.4999333333333</v>
      </c>
      <c r="CS37">
        <v>49.2541333333333</v>
      </c>
      <c r="CT37">
        <v>49.7206</v>
      </c>
      <c r="CU37">
        <v>1255.51366666667</v>
      </c>
      <c r="CV37">
        <v>139.505333333333</v>
      </c>
      <c r="CW37">
        <v>0</v>
      </c>
      <c r="CX37">
        <v>166.399999856949</v>
      </c>
      <c r="CY37">
        <v>0</v>
      </c>
      <c r="CZ37">
        <v>946.5225</v>
      </c>
      <c r="DA37">
        <v>-35.7509402040672</v>
      </c>
      <c r="DB37">
        <v>-487.774359334539</v>
      </c>
      <c r="DC37">
        <v>13037.1692307692</v>
      </c>
      <c r="DD37">
        <v>15</v>
      </c>
      <c r="DE37">
        <v>1603914584</v>
      </c>
      <c r="DF37" t="s">
        <v>291</v>
      </c>
      <c r="DG37">
        <v>1603914584</v>
      </c>
      <c r="DH37">
        <v>1603914581</v>
      </c>
      <c r="DI37">
        <v>2</v>
      </c>
      <c r="DJ37">
        <v>-0.599</v>
      </c>
      <c r="DK37">
        <v>-0.091</v>
      </c>
      <c r="DL37">
        <v>1.916</v>
      </c>
      <c r="DM37">
        <v>0.341</v>
      </c>
      <c r="DN37">
        <v>400</v>
      </c>
      <c r="DO37">
        <v>26</v>
      </c>
      <c r="DP37">
        <v>0.28</v>
      </c>
      <c r="DQ37">
        <v>0.2</v>
      </c>
      <c r="DR37">
        <v>9.57335051812164</v>
      </c>
      <c r="DS37">
        <v>1.67619760516039</v>
      </c>
      <c r="DT37">
        <v>0.18784461521254</v>
      </c>
      <c r="DU37">
        <v>0</v>
      </c>
      <c r="DV37">
        <v>-13.9206870967742</v>
      </c>
      <c r="DW37">
        <v>-1.63639354838706</v>
      </c>
      <c r="DX37">
        <v>0.222084785817424</v>
      </c>
      <c r="DY37">
        <v>0</v>
      </c>
      <c r="DZ37">
        <v>6.12363548387097</v>
      </c>
      <c r="EA37">
        <v>-0.177353709677429</v>
      </c>
      <c r="EB37">
        <v>0.0134026381222816</v>
      </c>
      <c r="EC37">
        <v>1</v>
      </c>
      <c r="ED37">
        <v>1</v>
      </c>
      <c r="EE37">
        <v>3</v>
      </c>
      <c r="EF37" t="s">
        <v>292</v>
      </c>
      <c r="EG37">
        <v>100</v>
      </c>
      <c r="EH37">
        <v>100</v>
      </c>
      <c r="EI37">
        <v>1.916</v>
      </c>
      <c r="EJ37">
        <v>0.3411</v>
      </c>
      <c r="EK37">
        <v>1.91634999999991</v>
      </c>
      <c r="EL37">
        <v>0</v>
      </c>
      <c r="EM37">
        <v>0</v>
      </c>
      <c r="EN37">
        <v>0</v>
      </c>
      <c r="EO37">
        <v>0.341060000000002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74.3</v>
      </c>
      <c r="EX37">
        <v>74.4</v>
      </c>
      <c r="EY37">
        <v>2</v>
      </c>
      <c r="EZ37">
        <v>518.541</v>
      </c>
      <c r="FA37">
        <v>493.33</v>
      </c>
      <c r="FB37">
        <v>36.6342</v>
      </c>
      <c r="FC37">
        <v>35.4197</v>
      </c>
      <c r="FD37">
        <v>29.9997</v>
      </c>
      <c r="FE37">
        <v>35.2342</v>
      </c>
      <c r="FF37">
        <v>35.1791</v>
      </c>
      <c r="FG37">
        <v>22.7042</v>
      </c>
      <c r="FH37">
        <v>0</v>
      </c>
      <c r="FI37">
        <v>100</v>
      </c>
      <c r="FJ37">
        <v>-999.9</v>
      </c>
      <c r="FK37">
        <v>400</v>
      </c>
      <c r="FL37">
        <v>25.4828</v>
      </c>
      <c r="FM37">
        <v>101.085</v>
      </c>
      <c r="FN37">
        <v>100.461</v>
      </c>
    </row>
    <row r="38" spans="1:170">
      <c r="A38">
        <v>22</v>
      </c>
      <c r="B38">
        <v>1603919184.6</v>
      </c>
      <c r="C38">
        <v>3947.59999990463</v>
      </c>
      <c r="D38" t="s">
        <v>390</v>
      </c>
      <c r="E38" t="s">
        <v>391</v>
      </c>
      <c r="F38" t="s">
        <v>392</v>
      </c>
      <c r="G38" t="s">
        <v>301</v>
      </c>
      <c r="H38">
        <v>1603919176.85</v>
      </c>
      <c r="I38">
        <f>BW38*AG38*(BS38-BT38)/(100*BL38*(1000-AG38*BS38))</f>
        <v>0</v>
      </c>
      <c r="J38">
        <f>BW38*AG38*(BR38-BQ38*(1000-AG38*BT38)/(1000-AG38*BS38))/(100*BL38)</f>
        <v>0</v>
      </c>
      <c r="K38">
        <f>BQ38 - IF(AG38&gt;1, J38*BL38*100.0/(AI38*CE38), 0)</f>
        <v>0</v>
      </c>
      <c r="L38">
        <f>((R38-I38/2)*K38-J38)/(R38+I38/2)</f>
        <v>0</v>
      </c>
      <c r="M38">
        <f>L38*(BX38+BY38)/1000.0</f>
        <v>0</v>
      </c>
      <c r="N38">
        <f>(BQ38 - IF(AG38&gt;1, J38*BL38*100.0/(AI38*CE38), 0))*(BX38+BY38)/1000.0</f>
        <v>0</v>
      </c>
      <c r="O38">
        <f>2.0/((1/Q38-1/P38)+SIGN(Q38)*SQRT((1/Q38-1/P38)*(1/Q38-1/P38) + 4*BM38/((BM38+1)*(BM38+1))*(2*1/Q38*1/P38-1/P38*1/P38)))</f>
        <v>0</v>
      </c>
      <c r="P38">
        <f>IF(LEFT(BN38,1)&lt;&gt;"0",IF(LEFT(BN38,1)="1",3.0,BO38),$D$5+$E$5*(CE38*BX38/($K$5*1000))+$F$5*(CE38*BX38/($K$5*1000))*MAX(MIN(BL38,$J$5),$I$5)*MAX(MIN(BL38,$J$5),$I$5)+$G$5*MAX(MIN(BL38,$J$5),$I$5)*(CE38*BX38/($K$5*1000))+$H$5*(CE38*BX38/($K$5*1000))*(CE38*BX38/($K$5*1000)))</f>
        <v>0</v>
      </c>
      <c r="Q38">
        <f>I38*(1000-(1000*0.61365*exp(17.502*U38/(240.97+U38))/(BX38+BY38)+BS38)/2)/(1000*0.61365*exp(17.502*U38/(240.97+U38))/(BX38+BY38)-BS38)</f>
        <v>0</v>
      </c>
      <c r="R38">
        <f>1/((BM38+1)/(O38/1.6)+1/(P38/1.37)) + BM38/((BM38+1)/(O38/1.6) + BM38/(P38/1.37))</f>
        <v>0</v>
      </c>
      <c r="S38">
        <f>(BI38*BK38)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BS38*(BX38+BY38)/1000</f>
        <v>0</v>
      </c>
      <c r="Y38">
        <f>0.61365*exp(17.502*BZ38/(240.97+BZ38))</f>
        <v>0</v>
      </c>
      <c r="Z38">
        <f>(V38-BS38*(BX38+BY38)/1000)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MAX(0,($B$13+$C$13*CE38)/(1+$D$13*CE38)*BX38/(BZ38+273)*$E$13)</f>
        <v>0</v>
      </c>
      <c r="AJ38" t="s">
        <v>287</v>
      </c>
      <c r="AK38">
        <v>715.476923076923</v>
      </c>
      <c r="AL38">
        <v>3262.08</v>
      </c>
      <c r="AM38">
        <f>AL38-AK38</f>
        <v>0</v>
      </c>
      <c r="AN38">
        <f>AM38/AL38</f>
        <v>0</v>
      </c>
      <c r="AO38">
        <v>-0.577747479816223</v>
      </c>
      <c r="AP38" t="s">
        <v>393</v>
      </c>
      <c r="AQ38">
        <v>1196.99461538462</v>
      </c>
      <c r="AR38">
        <v>1600.01</v>
      </c>
      <c r="AS38">
        <f>1-AQ38/AR38</f>
        <v>0</v>
      </c>
      <c r="AT38">
        <v>0.5</v>
      </c>
      <c r="AU38">
        <f>BI38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394</v>
      </c>
      <c r="BB38">
        <v>857.09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f>$B$11*CF38+$C$11*CG38+$F$11*CH38*(1-CK38)</f>
        <v>0</v>
      </c>
      <c r="BI38">
        <f>BH38*BJ38</f>
        <v>0</v>
      </c>
      <c r="BJ38">
        <f>($B$11*$D$9+$C$11*$D$9+$F$11*((CU38+CM38)/MAX(CU38+CM38+CV38, 0.1)*$I$9+CV38/MAX(CU38+CM38+CV38, 0.1)*$J$9))/($B$11+$C$11+$F$11)</f>
        <v>0</v>
      </c>
      <c r="BK38">
        <f>($B$11*$K$9+$C$11*$K$9+$F$11*((CU38+CM38)/MAX(CU38+CM38+CV38, 0.1)*$P$9+CV38/MAX(CU38+CM38+CV38, 0.1)*$Q$9))/($B$11+$C$11+$F$11)</f>
        <v>0</v>
      </c>
      <c r="BL38">
        <v>6</v>
      </c>
      <c r="BM38">
        <v>0.5</v>
      </c>
      <c r="BN38" t="s">
        <v>290</v>
      </c>
      <c r="BO38">
        <v>2</v>
      </c>
      <c r="BP38">
        <v>1603919176.85</v>
      </c>
      <c r="BQ38">
        <v>372.4173</v>
      </c>
      <c r="BR38">
        <v>399.941233333333</v>
      </c>
      <c r="BS38">
        <v>33.7826066666667</v>
      </c>
      <c r="BT38">
        <v>21.8420233333333</v>
      </c>
      <c r="BU38">
        <v>370.501</v>
      </c>
      <c r="BV38">
        <v>33.44156</v>
      </c>
      <c r="BW38">
        <v>500.023866666667</v>
      </c>
      <c r="BX38">
        <v>101.7527</v>
      </c>
      <c r="BY38">
        <v>0.0485967533333333</v>
      </c>
      <c r="BZ38">
        <v>37.3196066666667</v>
      </c>
      <c r="CA38">
        <v>35.8146466666667</v>
      </c>
      <c r="CB38">
        <v>999.9</v>
      </c>
      <c r="CC38">
        <v>0</v>
      </c>
      <c r="CD38">
        <v>0</v>
      </c>
      <c r="CE38">
        <v>9999.84866666666</v>
      </c>
      <c r="CF38">
        <v>0</v>
      </c>
      <c r="CG38">
        <v>353.2539</v>
      </c>
      <c r="CH38">
        <v>1399.98266666667</v>
      </c>
      <c r="CI38">
        <v>0.899994133333333</v>
      </c>
      <c r="CJ38">
        <v>0.100005973333333</v>
      </c>
      <c r="CK38">
        <v>0</v>
      </c>
      <c r="CL38">
        <v>1198.49133333333</v>
      </c>
      <c r="CM38">
        <v>4.99975</v>
      </c>
      <c r="CN38">
        <v>16578.92</v>
      </c>
      <c r="CO38">
        <v>12177.8733333333</v>
      </c>
      <c r="CP38">
        <v>47.5662</v>
      </c>
      <c r="CQ38">
        <v>49.4163333333333</v>
      </c>
      <c r="CR38">
        <v>48.3037333333333</v>
      </c>
      <c r="CS38">
        <v>48.9622</v>
      </c>
      <c r="CT38">
        <v>49.4958</v>
      </c>
      <c r="CU38">
        <v>1255.476</v>
      </c>
      <c r="CV38">
        <v>139.508</v>
      </c>
      <c r="CW38">
        <v>0</v>
      </c>
      <c r="CX38">
        <v>140</v>
      </c>
      <c r="CY38">
        <v>0</v>
      </c>
      <c r="CZ38">
        <v>1196.99461538462</v>
      </c>
      <c r="DA38">
        <v>-180.489572654732</v>
      </c>
      <c r="DB38">
        <v>-2486.59829066559</v>
      </c>
      <c r="DC38">
        <v>16558.4923076923</v>
      </c>
      <c r="DD38">
        <v>15</v>
      </c>
      <c r="DE38">
        <v>1603914584</v>
      </c>
      <c r="DF38" t="s">
        <v>291</v>
      </c>
      <c r="DG38">
        <v>1603914584</v>
      </c>
      <c r="DH38">
        <v>1603914581</v>
      </c>
      <c r="DI38">
        <v>2</v>
      </c>
      <c r="DJ38">
        <v>-0.599</v>
      </c>
      <c r="DK38">
        <v>-0.091</v>
      </c>
      <c r="DL38">
        <v>1.916</v>
      </c>
      <c r="DM38">
        <v>0.341</v>
      </c>
      <c r="DN38">
        <v>400</v>
      </c>
      <c r="DO38">
        <v>26</v>
      </c>
      <c r="DP38">
        <v>0.28</v>
      </c>
      <c r="DQ38">
        <v>0.2</v>
      </c>
      <c r="DR38">
        <v>19.1015973924447</v>
      </c>
      <c r="DS38">
        <v>0.100408453175082</v>
      </c>
      <c r="DT38">
        <v>0.0217912288050275</v>
      </c>
      <c r="DU38">
        <v>1</v>
      </c>
      <c r="DV38">
        <v>-27.5200580645161</v>
      </c>
      <c r="DW38">
        <v>-0.202040322580572</v>
      </c>
      <c r="DX38">
        <v>0.0307646505796209</v>
      </c>
      <c r="DY38">
        <v>0</v>
      </c>
      <c r="DZ38">
        <v>11.9363419354839</v>
      </c>
      <c r="EA38">
        <v>0.348096774193533</v>
      </c>
      <c r="EB38">
        <v>0.0260207085544045</v>
      </c>
      <c r="EC38">
        <v>0</v>
      </c>
      <c r="ED38">
        <v>1</v>
      </c>
      <c r="EE38">
        <v>3</v>
      </c>
      <c r="EF38" t="s">
        <v>292</v>
      </c>
      <c r="EG38">
        <v>100</v>
      </c>
      <c r="EH38">
        <v>100</v>
      </c>
      <c r="EI38">
        <v>1.917</v>
      </c>
      <c r="EJ38">
        <v>0.3411</v>
      </c>
      <c r="EK38">
        <v>1.91634999999991</v>
      </c>
      <c r="EL38">
        <v>0</v>
      </c>
      <c r="EM38">
        <v>0</v>
      </c>
      <c r="EN38">
        <v>0</v>
      </c>
      <c r="EO38">
        <v>0.341060000000002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76.7</v>
      </c>
      <c r="EX38">
        <v>76.7</v>
      </c>
      <c r="EY38">
        <v>2</v>
      </c>
      <c r="EZ38">
        <v>525.471</v>
      </c>
      <c r="FA38">
        <v>492.92</v>
      </c>
      <c r="FB38">
        <v>36.5685</v>
      </c>
      <c r="FC38">
        <v>35.3137</v>
      </c>
      <c r="FD38">
        <v>29.9998</v>
      </c>
      <c r="FE38">
        <v>35.1606</v>
      </c>
      <c r="FF38">
        <v>35.1081</v>
      </c>
      <c r="FG38">
        <v>22.7761</v>
      </c>
      <c r="FH38">
        <v>0</v>
      </c>
      <c r="FI38">
        <v>100</v>
      </c>
      <c r="FJ38">
        <v>-999.9</v>
      </c>
      <c r="FK38">
        <v>400</v>
      </c>
      <c r="FL38">
        <v>27.7907</v>
      </c>
      <c r="FM38">
        <v>101.111</v>
      </c>
      <c r="FN38">
        <v>100.478</v>
      </c>
    </row>
    <row r="39" spans="1:170">
      <c r="A39">
        <v>23</v>
      </c>
      <c r="B39">
        <v>1603919317.6</v>
      </c>
      <c r="C39">
        <v>4080.59999990463</v>
      </c>
      <c r="D39" t="s">
        <v>395</v>
      </c>
      <c r="E39" t="s">
        <v>396</v>
      </c>
      <c r="F39" t="s">
        <v>392</v>
      </c>
      <c r="G39" t="s">
        <v>301</v>
      </c>
      <c r="H39">
        <v>1603919309.85</v>
      </c>
      <c r="I39">
        <f>BW39*AG39*(BS39-BT39)/(100*BL39*(1000-AG39*BS39))</f>
        <v>0</v>
      </c>
      <c r="J39">
        <f>BW39*AG39*(BR39-BQ39*(1000-AG39*BT39)/(1000-AG39*BS39))/(100*BL39)</f>
        <v>0</v>
      </c>
      <c r="K39">
        <f>BQ39 - IF(AG39&gt;1, J39*BL39*100.0/(AI39*CE39), 0)</f>
        <v>0</v>
      </c>
      <c r="L39">
        <f>((R39-I39/2)*K39-J39)/(R39+I39/2)</f>
        <v>0</v>
      </c>
      <c r="M39">
        <f>L39*(BX39+BY39)/1000.0</f>
        <v>0</v>
      </c>
      <c r="N39">
        <f>(BQ39 - IF(AG39&gt;1, J39*BL39*100.0/(AI39*CE39), 0))*(BX39+BY39)/1000.0</f>
        <v>0</v>
      </c>
      <c r="O39">
        <f>2.0/((1/Q39-1/P39)+SIGN(Q39)*SQRT((1/Q39-1/P39)*(1/Q39-1/P39) + 4*BM39/((BM39+1)*(BM39+1))*(2*1/Q39*1/P39-1/P39*1/P39)))</f>
        <v>0</v>
      </c>
      <c r="P39">
        <f>IF(LEFT(BN39,1)&lt;&gt;"0",IF(LEFT(BN39,1)="1",3.0,BO39),$D$5+$E$5*(CE39*BX39/($K$5*1000))+$F$5*(CE39*BX39/($K$5*1000))*MAX(MIN(BL39,$J$5),$I$5)*MAX(MIN(BL39,$J$5),$I$5)+$G$5*MAX(MIN(BL39,$J$5),$I$5)*(CE39*BX39/($K$5*1000))+$H$5*(CE39*BX39/($K$5*1000))*(CE39*BX39/($K$5*1000)))</f>
        <v>0</v>
      </c>
      <c r="Q39">
        <f>I39*(1000-(1000*0.61365*exp(17.502*U39/(240.97+U39))/(BX39+BY39)+BS39)/2)/(1000*0.61365*exp(17.502*U39/(240.97+U39))/(BX39+BY39)-BS39)</f>
        <v>0</v>
      </c>
      <c r="R39">
        <f>1/((BM39+1)/(O39/1.6)+1/(P39/1.37)) + BM39/((BM39+1)/(O39/1.6) + BM39/(P39/1.37))</f>
        <v>0</v>
      </c>
      <c r="S39">
        <f>(BI39*BK39)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BS39*(BX39+BY39)/1000</f>
        <v>0</v>
      </c>
      <c r="Y39">
        <f>0.61365*exp(17.502*BZ39/(240.97+BZ39))</f>
        <v>0</v>
      </c>
      <c r="Z39">
        <f>(V39-BS39*(BX39+BY39)/1000)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MAX(0,($B$13+$C$13*CE39)/(1+$D$13*CE39)*BX39/(BZ39+273)*$E$13)</f>
        <v>0</v>
      </c>
      <c r="AJ39" t="s">
        <v>287</v>
      </c>
      <c r="AK39">
        <v>715.476923076923</v>
      </c>
      <c r="AL39">
        <v>3262.08</v>
      </c>
      <c r="AM39">
        <f>AL39-AK39</f>
        <v>0</v>
      </c>
      <c r="AN39">
        <f>AM39/AL39</f>
        <v>0</v>
      </c>
      <c r="AO39">
        <v>-0.577747479816223</v>
      </c>
      <c r="AP39" t="s">
        <v>397</v>
      </c>
      <c r="AQ39">
        <v>1302.56230769231</v>
      </c>
      <c r="AR39">
        <v>1738.76</v>
      </c>
      <c r="AS39">
        <f>1-AQ39/AR39</f>
        <v>0</v>
      </c>
      <c r="AT39">
        <v>0.5</v>
      </c>
      <c r="AU39">
        <f>BI39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398</v>
      </c>
      <c r="BB39">
        <v>922.54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f>$B$11*CF39+$C$11*CG39+$F$11*CH39*(1-CK39)</f>
        <v>0</v>
      </c>
      <c r="BI39">
        <f>BH39*BJ39</f>
        <v>0</v>
      </c>
      <c r="BJ39">
        <f>($B$11*$D$9+$C$11*$D$9+$F$11*((CU39+CM39)/MAX(CU39+CM39+CV39, 0.1)*$I$9+CV39/MAX(CU39+CM39+CV39, 0.1)*$J$9))/($B$11+$C$11+$F$11)</f>
        <v>0</v>
      </c>
      <c r="BK39">
        <f>($B$11*$K$9+$C$11*$K$9+$F$11*((CU39+CM39)/MAX(CU39+CM39+CV39, 0.1)*$P$9+CV39/MAX(CU39+CM39+CV39, 0.1)*$Q$9))/($B$11+$C$11+$F$11)</f>
        <v>0</v>
      </c>
      <c r="BL39">
        <v>6</v>
      </c>
      <c r="BM39">
        <v>0.5</v>
      </c>
      <c r="BN39" t="s">
        <v>290</v>
      </c>
      <c r="BO39">
        <v>2</v>
      </c>
      <c r="BP39">
        <v>1603919309.85</v>
      </c>
      <c r="BQ39">
        <v>373.2788</v>
      </c>
      <c r="BR39">
        <v>400.011066666667</v>
      </c>
      <c r="BS39">
        <v>32.7080366666667</v>
      </c>
      <c r="BT39">
        <v>21.7030333333333</v>
      </c>
      <c r="BU39">
        <v>371.362433333333</v>
      </c>
      <c r="BV39">
        <v>32.36698</v>
      </c>
      <c r="BW39">
        <v>500.015733333333</v>
      </c>
      <c r="BX39">
        <v>101.7439</v>
      </c>
      <c r="BY39">
        <v>0.0449347066666667</v>
      </c>
      <c r="BZ39">
        <v>37.1843733333333</v>
      </c>
      <c r="CA39">
        <v>35.4067566666667</v>
      </c>
      <c r="CB39">
        <v>999.9</v>
      </c>
      <c r="CC39">
        <v>0</v>
      </c>
      <c r="CD39">
        <v>0</v>
      </c>
      <c r="CE39">
        <v>9998.18966666667</v>
      </c>
      <c r="CF39">
        <v>0</v>
      </c>
      <c r="CG39">
        <v>391.978533333333</v>
      </c>
      <c r="CH39">
        <v>1400.02766666667</v>
      </c>
      <c r="CI39">
        <v>0.900008166666667</v>
      </c>
      <c r="CJ39">
        <v>0.0999921666666667</v>
      </c>
      <c r="CK39">
        <v>0</v>
      </c>
      <c r="CL39">
        <v>1302.96866666667</v>
      </c>
      <c r="CM39">
        <v>4.99975</v>
      </c>
      <c r="CN39">
        <v>17917.4466666667</v>
      </c>
      <c r="CO39">
        <v>12178.32</v>
      </c>
      <c r="CP39">
        <v>47.3997333333333</v>
      </c>
      <c r="CQ39">
        <v>49.0662</v>
      </c>
      <c r="CR39">
        <v>48.0454</v>
      </c>
      <c r="CS39">
        <v>48.7458</v>
      </c>
      <c r="CT39">
        <v>49.2830666666667</v>
      </c>
      <c r="CU39">
        <v>1255.537</v>
      </c>
      <c r="CV39">
        <v>139.490666666667</v>
      </c>
      <c r="CW39">
        <v>0</v>
      </c>
      <c r="CX39">
        <v>132</v>
      </c>
      <c r="CY39">
        <v>0</v>
      </c>
      <c r="CZ39">
        <v>1302.56230769231</v>
      </c>
      <c r="DA39">
        <v>-246.879999668897</v>
      </c>
      <c r="DB39">
        <v>-3325.60341419154</v>
      </c>
      <c r="DC39">
        <v>17911.7346153846</v>
      </c>
      <c r="DD39">
        <v>15</v>
      </c>
      <c r="DE39">
        <v>1603914584</v>
      </c>
      <c r="DF39" t="s">
        <v>291</v>
      </c>
      <c r="DG39">
        <v>1603914584</v>
      </c>
      <c r="DH39">
        <v>1603914581</v>
      </c>
      <c r="DI39">
        <v>2</v>
      </c>
      <c r="DJ39">
        <v>-0.599</v>
      </c>
      <c r="DK39">
        <v>-0.091</v>
      </c>
      <c r="DL39">
        <v>1.916</v>
      </c>
      <c r="DM39">
        <v>0.341</v>
      </c>
      <c r="DN39">
        <v>400</v>
      </c>
      <c r="DO39">
        <v>26</v>
      </c>
      <c r="DP39">
        <v>0.28</v>
      </c>
      <c r="DQ39">
        <v>0.2</v>
      </c>
      <c r="DR39">
        <v>18.7270970443746</v>
      </c>
      <c r="DS39">
        <v>1.00054676760902</v>
      </c>
      <c r="DT39">
        <v>0.0734795397292086</v>
      </c>
      <c r="DU39">
        <v>0</v>
      </c>
      <c r="DV39">
        <v>-26.7138967741936</v>
      </c>
      <c r="DW39">
        <v>-1.6905387096774</v>
      </c>
      <c r="DX39">
        <v>0.127959047087456</v>
      </c>
      <c r="DY39">
        <v>0</v>
      </c>
      <c r="DZ39">
        <v>10.9862967741935</v>
      </c>
      <c r="EA39">
        <v>1.42502903225805</v>
      </c>
      <c r="EB39">
        <v>0.106957955212048</v>
      </c>
      <c r="EC39">
        <v>0</v>
      </c>
      <c r="ED39">
        <v>0</v>
      </c>
      <c r="EE39">
        <v>3</v>
      </c>
      <c r="EF39" t="s">
        <v>312</v>
      </c>
      <c r="EG39">
        <v>100</v>
      </c>
      <c r="EH39">
        <v>100</v>
      </c>
      <c r="EI39">
        <v>1.917</v>
      </c>
      <c r="EJ39">
        <v>0.3411</v>
      </c>
      <c r="EK39">
        <v>1.91634999999991</v>
      </c>
      <c r="EL39">
        <v>0</v>
      </c>
      <c r="EM39">
        <v>0</v>
      </c>
      <c r="EN39">
        <v>0</v>
      </c>
      <c r="EO39">
        <v>0.341060000000002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78.9</v>
      </c>
      <c r="EX39">
        <v>78.9</v>
      </c>
      <c r="EY39">
        <v>2</v>
      </c>
      <c r="EZ39">
        <v>523.23</v>
      </c>
      <c r="FA39">
        <v>494.271</v>
      </c>
      <c r="FB39">
        <v>36.4545</v>
      </c>
      <c r="FC39">
        <v>35.1884</v>
      </c>
      <c r="FD39">
        <v>29.9998</v>
      </c>
      <c r="FE39">
        <v>35.0541</v>
      </c>
      <c r="FF39">
        <v>35.0045</v>
      </c>
      <c r="FG39">
        <v>22.797</v>
      </c>
      <c r="FH39">
        <v>0</v>
      </c>
      <c r="FI39">
        <v>100</v>
      </c>
      <c r="FJ39">
        <v>-999.9</v>
      </c>
      <c r="FK39">
        <v>400</v>
      </c>
      <c r="FL39">
        <v>33.208</v>
      </c>
      <c r="FM39">
        <v>101.136</v>
      </c>
      <c r="FN39">
        <v>100.511</v>
      </c>
    </row>
    <row r="40" spans="1:170">
      <c r="A40">
        <v>24</v>
      </c>
      <c r="B40">
        <v>1603919636.6</v>
      </c>
      <c r="C40">
        <v>4399.59999990463</v>
      </c>
      <c r="D40" t="s">
        <v>399</v>
      </c>
      <c r="E40" t="s">
        <v>400</v>
      </c>
      <c r="F40" t="s">
        <v>401</v>
      </c>
      <c r="G40" t="s">
        <v>402</v>
      </c>
      <c r="H40">
        <v>1603919628.6</v>
      </c>
      <c r="I40">
        <f>BW40*AG40*(BS40-BT40)/(100*BL40*(1000-AG40*BS40))</f>
        <v>0</v>
      </c>
      <c r="J40">
        <f>BW40*AG40*(BR40-BQ40*(1000-AG40*BT40)/(1000-AG40*BS40))/(100*BL40)</f>
        <v>0</v>
      </c>
      <c r="K40">
        <f>BQ40 - IF(AG40&gt;1, J40*BL40*100.0/(AI40*CE40), 0)</f>
        <v>0</v>
      </c>
      <c r="L40">
        <f>((R40-I40/2)*K40-J40)/(R40+I40/2)</f>
        <v>0</v>
      </c>
      <c r="M40">
        <f>L40*(BX40+BY40)/1000.0</f>
        <v>0</v>
      </c>
      <c r="N40">
        <f>(BQ40 - IF(AG40&gt;1, J40*BL40*100.0/(AI40*CE40), 0))*(BX40+BY40)/1000.0</f>
        <v>0</v>
      </c>
      <c r="O40">
        <f>2.0/((1/Q40-1/P40)+SIGN(Q40)*SQRT((1/Q40-1/P40)*(1/Q40-1/P40) + 4*BM40/((BM40+1)*(BM40+1))*(2*1/Q40*1/P40-1/P40*1/P40)))</f>
        <v>0</v>
      </c>
      <c r="P40">
        <f>IF(LEFT(BN40,1)&lt;&gt;"0",IF(LEFT(BN40,1)="1",3.0,BO40),$D$5+$E$5*(CE40*BX40/($K$5*1000))+$F$5*(CE40*BX40/($K$5*1000))*MAX(MIN(BL40,$J$5),$I$5)*MAX(MIN(BL40,$J$5),$I$5)+$G$5*MAX(MIN(BL40,$J$5),$I$5)*(CE40*BX40/($K$5*1000))+$H$5*(CE40*BX40/($K$5*1000))*(CE40*BX40/($K$5*1000)))</f>
        <v>0</v>
      </c>
      <c r="Q40">
        <f>I40*(1000-(1000*0.61365*exp(17.502*U40/(240.97+U40))/(BX40+BY40)+BS40)/2)/(1000*0.61365*exp(17.502*U40/(240.97+U40))/(BX40+BY40)-BS40)</f>
        <v>0</v>
      </c>
      <c r="R40">
        <f>1/((BM40+1)/(O40/1.6)+1/(P40/1.37)) + BM40/((BM40+1)/(O40/1.6) + BM40/(P40/1.37))</f>
        <v>0</v>
      </c>
      <c r="S40">
        <f>(BI40*BK40)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BS40*(BX40+BY40)/1000</f>
        <v>0</v>
      </c>
      <c r="Y40">
        <f>0.61365*exp(17.502*BZ40/(240.97+BZ40))</f>
        <v>0</v>
      </c>
      <c r="Z40">
        <f>(V40-BS40*(BX40+BY40)/1000)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MAX(0,($B$13+$C$13*CE40)/(1+$D$13*CE40)*BX40/(BZ40+273)*$E$13)</f>
        <v>0</v>
      </c>
      <c r="AJ40" t="s">
        <v>287</v>
      </c>
      <c r="AK40">
        <v>715.476923076923</v>
      </c>
      <c r="AL40">
        <v>3262.08</v>
      </c>
      <c r="AM40">
        <f>AL40-AK40</f>
        <v>0</v>
      </c>
      <c r="AN40">
        <f>AM40/AL40</f>
        <v>0</v>
      </c>
      <c r="AO40">
        <v>-0.577747479816223</v>
      </c>
      <c r="AP40" t="s">
        <v>403</v>
      </c>
      <c r="AQ40">
        <v>880.356076923077</v>
      </c>
      <c r="AR40">
        <v>1154.31</v>
      </c>
      <c r="AS40">
        <f>1-AQ40/AR40</f>
        <v>0</v>
      </c>
      <c r="AT40">
        <v>0.5</v>
      </c>
      <c r="AU40">
        <f>BI40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404</v>
      </c>
      <c r="BB40">
        <v>650.2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f>$B$11*CF40+$C$11*CG40+$F$11*CH40*(1-CK40)</f>
        <v>0</v>
      </c>
      <c r="BI40">
        <f>BH40*BJ40</f>
        <v>0</v>
      </c>
      <c r="BJ40">
        <f>($B$11*$D$9+$C$11*$D$9+$F$11*((CU40+CM40)/MAX(CU40+CM40+CV40, 0.1)*$I$9+CV40/MAX(CU40+CM40+CV40, 0.1)*$J$9))/($B$11+$C$11+$F$11)</f>
        <v>0</v>
      </c>
      <c r="BK40">
        <f>($B$11*$K$9+$C$11*$K$9+$F$11*((CU40+CM40)/MAX(CU40+CM40+CV40, 0.1)*$P$9+CV40/MAX(CU40+CM40+CV40, 0.1)*$Q$9))/($B$11+$C$11+$F$11)</f>
        <v>0</v>
      </c>
      <c r="BL40">
        <v>6</v>
      </c>
      <c r="BM40">
        <v>0.5</v>
      </c>
      <c r="BN40" t="s">
        <v>290</v>
      </c>
      <c r="BO40">
        <v>2</v>
      </c>
      <c r="BP40">
        <v>1603919628.6</v>
      </c>
      <c r="BQ40">
        <v>381.353419354839</v>
      </c>
      <c r="BR40">
        <v>399.980322580645</v>
      </c>
      <c r="BS40">
        <v>27.3310741935484</v>
      </c>
      <c r="BT40">
        <v>21.289135483871</v>
      </c>
      <c r="BU40">
        <v>379.437096774194</v>
      </c>
      <c r="BV40">
        <v>26.9900225806452</v>
      </c>
      <c r="BW40">
        <v>500.006741935484</v>
      </c>
      <c r="BX40">
        <v>101.748935483871</v>
      </c>
      <c r="BY40">
        <v>0.0448804322580645</v>
      </c>
      <c r="BZ40">
        <v>37.1793483870968</v>
      </c>
      <c r="CA40">
        <v>36.6336870967742</v>
      </c>
      <c r="CB40">
        <v>999.9</v>
      </c>
      <c r="CC40">
        <v>0</v>
      </c>
      <c r="CD40">
        <v>0</v>
      </c>
      <c r="CE40">
        <v>9999.95129032258</v>
      </c>
      <c r="CF40">
        <v>0</v>
      </c>
      <c r="CG40">
        <v>373.227064516129</v>
      </c>
      <c r="CH40">
        <v>1399.98129032258</v>
      </c>
      <c r="CI40">
        <v>0.899997709677419</v>
      </c>
      <c r="CJ40">
        <v>0.100002280645161</v>
      </c>
      <c r="CK40">
        <v>0</v>
      </c>
      <c r="CL40">
        <v>881.466709677419</v>
      </c>
      <c r="CM40">
        <v>4.99975</v>
      </c>
      <c r="CN40">
        <v>12214.7129032258</v>
      </c>
      <c r="CO40">
        <v>12177.8774193548</v>
      </c>
      <c r="CP40">
        <v>47.129</v>
      </c>
      <c r="CQ40">
        <v>48.917</v>
      </c>
      <c r="CR40">
        <v>47.812</v>
      </c>
      <c r="CS40">
        <v>48.625</v>
      </c>
      <c r="CT40">
        <v>49.1006129032258</v>
      </c>
      <c r="CU40">
        <v>1255.48032258065</v>
      </c>
      <c r="CV40">
        <v>139.500967741936</v>
      </c>
      <c r="CW40">
        <v>0</v>
      </c>
      <c r="CX40">
        <v>318</v>
      </c>
      <c r="CY40">
        <v>0</v>
      </c>
      <c r="CZ40">
        <v>880.356076923077</v>
      </c>
      <c r="DA40">
        <v>-155.540922876037</v>
      </c>
      <c r="DB40">
        <v>-2124.7829030741</v>
      </c>
      <c r="DC40">
        <v>12199.3346153846</v>
      </c>
      <c r="DD40">
        <v>15</v>
      </c>
      <c r="DE40">
        <v>1603914584</v>
      </c>
      <c r="DF40" t="s">
        <v>291</v>
      </c>
      <c r="DG40">
        <v>1603914584</v>
      </c>
      <c r="DH40">
        <v>1603914581</v>
      </c>
      <c r="DI40">
        <v>2</v>
      </c>
      <c r="DJ40">
        <v>-0.599</v>
      </c>
      <c r="DK40">
        <v>-0.091</v>
      </c>
      <c r="DL40">
        <v>1.916</v>
      </c>
      <c r="DM40">
        <v>0.341</v>
      </c>
      <c r="DN40">
        <v>400</v>
      </c>
      <c r="DO40">
        <v>26</v>
      </c>
      <c r="DP40">
        <v>0.28</v>
      </c>
      <c r="DQ40">
        <v>0.2</v>
      </c>
      <c r="DR40">
        <v>13.5568464975882</v>
      </c>
      <c r="DS40">
        <v>-0.632975487765457</v>
      </c>
      <c r="DT40">
        <v>0.0513817426916512</v>
      </c>
      <c r="DU40">
        <v>0</v>
      </c>
      <c r="DV40">
        <v>-18.6297935483871</v>
      </c>
      <c r="DW40">
        <v>0.543774193548487</v>
      </c>
      <c r="DX40">
        <v>0.0469799815671964</v>
      </c>
      <c r="DY40">
        <v>0</v>
      </c>
      <c r="DZ40">
        <v>6.03703870967742</v>
      </c>
      <c r="EA40">
        <v>0.608340967741941</v>
      </c>
      <c r="EB40">
        <v>0.0455480840390174</v>
      </c>
      <c r="EC40">
        <v>0</v>
      </c>
      <c r="ED40">
        <v>0</v>
      </c>
      <c r="EE40">
        <v>3</v>
      </c>
      <c r="EF40" t="s">
        <v>312</v>
      </c>
      <c r="EG40">
        <v>100</v>
      </c>
      <c r="EH40">
        <v>100</v>
      </c>
      <c r="EI40">
        <v>1.916</v>
      </c>
      <c r="EJ40">
        <v>0.341</v>
      </c>
      <c r="EK40">
        <v>1.91634999999991</v>
      </c>
      <c r="EL40">
        <v>0</v>
      </c>
      <c r="EM40">
        <v>0</v>
      </c>
      <c r="EN40">
        <v>0</v>
      </c>
      <c r="EO40">
        <v>0.341060000000002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84.2</v>
      </c>
      <c r="EX40">
        <v>84.3</v>
      </c>
      <c r="EY40">
        <v>2</v>
      </c>
      <c r="EZ40">
        <v>517.506</v>
      </c>
      <c r="FA40">
        <v>495.88</v>
      </c>
      <c r="FB40">
        <v>36.2751</v>
      </c>
      <c r="FC40">
        <v>34.6954</v>
      </c>
      <c r="FD40">
        <v>29.9991</v>
      </c>
      <c r="FE40">
        <v>34.5829</v>
      </c>
      <c r="FF40">
        <v>34.5354</v>
      </c>
      <c r="FG40">
        <v>22.8411</v>
      </c>
      <c r="FH40">
        <v>0</v>
      </c>
      <c r="FI40">
        <v>100</v>
      </c>
      <c r="FJ40">
        <v>-999.9</v>
      </c>
      <c r="FK40">
        <v>400</v>
      </c>
      <c r="FL40">
        <v>32.1904</v>
      </c>
      <c r="FM40">
        <v>101.229</v>
      </c>
      <c r="FN40">
        <v>100.634</v>
      </c>
    </row>
    <row r="41" spans="1:170">
      <c r="A41">
        <v>25</v>
      </c>
      <c r="B41">
        <v>1603919825.1</v>
      </c>
      <c r="C41">
        <v>4588.09999990463</v>
      </c>
      <c r="D41" t="s">
        <v>405</v>
      </c>
      <c r="E41" t="s">
        <v>406</v>
      </c>
      <c r="F41" t="s">
        <v>401</v>
      </c>
      <c r="G41" t="s">
        <v>402</v>
      </c>
      <c r="H41">
        <v>1603919817.1</v>
      </c>
      <c r="I41">
        <f>BW41*AG41*(BS41-BT41)/(100*BL41*(1000-AG41*BS41))</f>
        <v>0</v>
      </c>
      <c r="J41">
        <f>BW41*AG41*(BR41-BQ41*(1000-AG41*BT41)/(1000-AG41*BS41))/(100*BL41)</f>
        <v>0</v>
      </c>
      <c r="K41">
        <f>BQ41 - IF(AG41&gt;1, J41*BL41*100.0/(AI41*CE41), 0)</f>
        <v>0</v>
      </c>
      <c r="L41">
        <f>((R41-I41/2)*K41-J41)/(R41+I41/2)</f>
        <v>0</v>
      </c>
      <c r="M41">
        <f>L41*(BX41+BY41)/1000.0</f>
        <v>0</v>
      </c>
      <c r="N41">
        <f>(BQ41 - IF(AG41&gt;1, J41*BL41*100.0/(AI41*CE41), 0))*(BX41+BY41)/1000.0</f>
        <v>0</v>
      </c>
      <c r="O41">
        <f>2.0/((1/Q41-1/P41)+SIGN(Q41)*SQRT((1/Q41-1/P41)*(1/Q41-1/P41) + 4*BM41/((BM41+1)*(BM41+1))*(2*1/Q41*1/P41-1/P41*1/P41)))</f>
        <v>0</v>
      </c>
      <c r="P41">
        <f>IF(LEFT(BN41,1)&lt;&gt;"0",IF(LEFT(BN41,1)="1",3.0,BO41),$D$5+$E$5*(CE41*BX41/($K$5*1000))+$F$5*(CE41*BX41/($K$5*1000))*MAX(MIN(BL41,$J$5),$I$5)*MAX(MIN(BL41,$J$5),$I$5)+$G$5*MAX(MIN(BL41,$J$5),$I$5)*(CE41*BX41/($K$5*1000))+$H$5*(CE41*BX41/($K$5*1000))*(CE41*BX41/($K$5*1000)))</f>
        <v>0</v>
      </c>
      <c r="Q41">
        <f>I41*(1000-(1000*0.61365*exp(17.502*U41/(240.97+U41))/(BX41+BY41)+BS41)/2)/(1000*0.61365*exp(17.502*U41/(240.97+U41))/(BX41+BY41)-BS41)</f>
        <v>0</v>
      </c>
      <c r="R41">
        <f>1/((BM41+1)/(O41/1.6)+1/(P41/1.37)) + BM41/((BM41+1)/(O41/1.6) + BM41/(P41/1.37))</f>
        <v>0</v>
      </c>
      <c r="S41">
        <f>(BI41*BK41)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BS41*(BX41+BY41)/1000</f>
        <v>0</v>
      </c>
      <c r="Y41">
        <f>0.61365*exp(17.502*BZ41/(240.97+BZ41))</f>
        <v>0</v>
      </c>
      <c r="Z41">
        <f>(V41-BS41*(BX41+BY41)/1000)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MAX(0,($B$13+$C$13*CE41)/(1+$D$13*CE41)*BX41/(BZ41+273)*$E$13)</f>
        <v>0</v>
      </c>
      <c r="AJ41" t="s">
        <v>287</v>
      </c>
      <c r="AK41">
        <v>715.476923076923</v>
      </c>
      <c r="AL41">
        <v>3262.08</v>
      </c>
      <c r="AM41">
        <f>AL41-AK41</f>
        <v>0</v>
      </c>
      <c r="AN41">
        <f>AM41/AL41</f>
        <v>0</v>
      </c>
      <c r="AO41">
        <v>-0.577747479816223</v>
      </c>
      <c r="AP41" t="s">
        <v>407</v>
      </c>
      <c r="AQ41">
        <v>848.74184</v>
      </c>
      <c r="AR41">
        <v>1120.45</v>
      </c>
      <c r="AS41">
        <f>1-AQ41/AR41</f>
        <v>0</v>
      </c>
      <c r="AT41">
        <v>0.5</v>
      </c>
      <c r="AU41">
        <f>BI41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408</v>
      </c>
      <c r="BB41">
        <v>654.59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f>$B$11*CF41+$C$11*CG41+$F$11*CH41*(1-CK41)</f>
        <v>0</v>
      </c>
      <c r="BI41">
        <f>BH41*BJ41</f>
        <v>0</v>
      </c>
      <c r="BJ41">
        <f>($B$11*$D$9+$C$11*$D$9+$F$11*((CU41+CM41)/MAX(CU41+CM41+CV41, 0.1)*$I$9+CV41/MAX(CU41+CM41+CV41, 0.1)*$J$9))/($B$11+$C$11+$F$11)</f>
        <v>0</v>
      </c>
      <c r="BK41">
        <f>($B$11*$K$9+$C$11*$K$9+$F$11*((CU41+CM41)/MAX(CU41+CM41+CV41, 0.1)*$P$9+CV41/MAX(CU41+CM41+CV41, 0.1)*$Q$9))/($B$11+$C$11+$F$11)</f>
        <v>0</v>
      </c>
      <c r="BL41">
        <v>6</v>
      </c>
      <c r="BM41">
        <v>0.5</v>
      </c>
      <c r="BN41" t="s">
        <v>290</v>
      </c>
      <c r="BO41">
        <v>2</v>
      </c>
      <c r="BP41">
        <v>1603919817.1</v>
      </c>
      <c r="BQ41">
        <v>382.661806451613</v>
      </c>
      <c r="BR41">
        <v>399.953193548387</v>
      </c>
      <c r="BS41">
        <v>26.6645322580645</v>
      </c>
      <c r="BT41">
        <v>21.0353258064516</v>
      </c>
      <c r="BU41">
        <v>380.713032258065</v>
      </c>
      <c r="BV41">
        <v>26.4759419354839</v>
      </c>
      <c r="BW41">
        <v>500.001806451613</v>
      </c>
      <c r="BX41">
        <v>101.738258064516</v>
      </c>
      <c r="BY41">
        <v>0.0442582193548387</v>
      </c>
      <c r="BZ41">
        <v>37.2715580645161</v>
      </c>
      <c r="CA41">
        <v>37.2665870967742</v>
      </c>
      <c r="CB41">
        <v>999.9</v>
      </c>
      <c r="CC41">
        <v>0</v>
      </c>
      <c r="CD41">
        <v>0</v>
      </c>
      <c r="CE41">
        <v>10001.1109677419</v>
      </c>
      <c r="CF41">
        <v>0</v>
      </c>
      <c r="CG41">
        <v>446.612419354839</v>
      </c>
      <c r="CH41">
        <v>1399.97806451613</v>
      </c>
      <c r="CI41">
        <v>0.899996903225806</v>
      </c>
      <c r="CJ41">
        <v>0.100003151612903</v>
      </c>
      <c r="CK41">
        <v>0</v>
      </c>
      <c r="CL41">
        <v>850.188548387097</v>
      </c>
      <c r="CM41">
        <v>4.99975</v>
      </c>
      <c r="CN41">
        <v>11761.6032258065</v>
      </c>
      <c r="CO41">
        <v>12177.8516129032</v>
      </c>
      <c r="CP41">
        <v>47.004</v>
      </c>
      <c r="CQ41">
        <v>48.75</v>
      </c>
      <c r="CR41">
        <v>47.687</v>
      </c>
      <c r="CS41">
        <v>48.504</v>
      </c>
      <c r="CT41">
        <v>48.9674838709677</v>
      </c>
      <c r="CU41">
        <v>1255.47612903226</v>
      </c>
      <c r="CV41">
        <v>139.503548387097</v>
      </c>
      <c r="CW41">
        <v>0</v>
      </c>
      <c r="CX41">
        <v>187.799999952316</v>
      </c>
      <c r="CY41">
        <v>0</v>
      </c>
      <c r="CZ41">
        <v>848.74184</v>
      </c>
      <c r="DA41">
        <v>-78.5246155057752</v>
      </c>
      <c r="DB41">
        <v>-1059.75384762331</v>
      </c>
      <c r="DC41">
        <v>11742.612</v>
      </c>
      <c r="DD41">
        <v>15</v>
      </c>
      <c r="DE41">
        <v>1603919704.6</v>
      </c>
      <c r="DF41" t="s">
        <v>409</v>
      </c>
      <c r="DG41">
        <v>1603919703.6</v>
      </c>
      <c r="DH41">
        <v>1603919704.6</v>
      </c>
      <c r="DI41">
        <v>3</v>
      </c>
      <c r="DJ41">
        <v>0.032</v>
      </c>
      <c r="DK41">
        <v>-0.152</v>
      </c>
      <c r="DL41">
        <v>1.949</v>
      </c>
      <c r="DM41">
        <v>0.189</v>
      </c>
      <c r="DN41">
        <v>400</v>
      </c>
      <c r="DO41">
        <v>21</v>
      </c>
      <c r="DP41">
        <v>0.15</v>
      </c>
      <c r="DQ41">
        <v>0.02</v>
      </c>
      <c r="DR41">
        <v>12.567056292563</v>
      </c>
      <c r="DS41">
        <v>-0.720832267871558</v>
      </c>
      <c r="DT41">
        <v>0.0544910654350183</v>
      </c>
      <c r="DU41">
        <v>0</v>
      </c>
      <c r="DV41">
        <v>-17.2913935483871</v>
      </c>
      <c r="DW41">
        <v>0.765067741935454</v>
      </c>
      <c r="DX41">
        <v>0.0604484367602979</v>
      </c>
      <c r="DY41">
        <v>0</v>
      </c>
      <c r="DZ41">
        <v>5.62922258064516</v>
      </c>
      <c r="EA41">
        <v>0.178297741935482</v>
      </c>
      <c r="EB41">
        <v>0.0133666976566202</v>
      </c>
      <c r="EC41">
        <v>1</v>
      </c>
      <c r="ED41">
        <v>1</v>
      </c>
      <c r="EE41">
        <v>3</v>
      </c>
      <c r="EF41" t="s">
        <v>292</v>
      </c>
      <c r="EG41">
        <v>100</v>
      </c>
      <c r="EH41">
        <v>100</v>
      </c>
      <c r="EI41">
        <v>1.949</v>
      </c>
      <c r="EJ41">
        <v>0.1886</v>
      </c>
      <c r="EK41">
        <v>1.94876190476191</v>
      </c>
      <c r="EL41">
        <v>0</v>
      </c>
      <c r="EM41">
        <v>0</v>
      </c>
      <c r="EN41">
        <v>0</v>
      </c>
      <c r="EO41">
        <v>0.188595238095242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2</v>
      </c>
      <c r="EX41">
        <v>2</v>
      </c>
      <c r="EY41">
        <v>2</v>
      </c>
      <c r="EZ41">
        <v>508.912</v>
      </c>
      <c r="FA41">
        <v>496.147</v>
      </c>
      <c r="FB41">
        <v>36.2812</v>
      </c>
      <c r="FC41">
        <v>34.2899</v>
      </c>
      <c r="FD41">
        <v>29.9993</v>
      </c>
      <c r="FE41">
        <v>34.1823</v>
      </c>
      <c r="FF41">
        <v>34.1447</v>
      </c>
      <c r="FG41">
        <v>22.906</v>
      </c>
      <c r="FH41">
        <v>0</v>
      </c>
      <c r="FI41">
        <v>100</v>
      </c>
      <c r="FJ41">
        <v>-999.9</v>
      </c>
      <c r="FK41">
        <v>400</v>
      </c>
      <c r="FL41">
        <v>27.1032</v>
      </c>
      <c r="FM41">
        <v>101.308</v>
      </c>
      <c r="FN41">
        <v>100.72</v>
      </c>
    </row>
    <row r="42" spans="1:170">
      <c r="A42">
        <v>26</v>
      </c>
      <c r="B42">
        <v>1603919987.6</v>
      </c>
      <c r="C42">
        <v>4750.59999990463</v>
      </c>
      <c r="D42" t="s">
        <v>410</v>
      </c>
      <c r="E42" t="s">
        <v>411</v>
      </c>
      <c r="F42" t="s">
        <v>412</v>
      </c>
      <c r="G42" t="s">
        <v>413</v>
      </c>
      <c r="H42">
        <v>1603919979.85</v>
      </c>
      <c r="I42">
        <f>BW42*AG42*(BS42-BT42)/(100*BL42*(1000-AG42*BS42))</f>
        <v>0</v>
      </c>
      <c r="J42">
        <f>BW42*AG42*(BR42-BQ42*(1000-AG42*BT42)/(1000-AG42*BS42))/(100*BL42)</f>
        <v>0</v>
      </c>
      <c r="K42">
        <f>BQ42 - IF(AG42&gt;1, J42*BL42*100.0/(AI42*CE42), 0)</f>
        <v>0</v>
      </c>
      <c r="L42">
        <f>((R42-I42/2)*K42-J42)/(R42+I42/2)</f>
        <v>0</v>
      </c>
      <c r="M42">
        <f>L42*(BX42+BY42)/1000.0</f>
        <v>0</v>
      </c>
      <c r="N42">
        <f>(BQ42 - IF(AG42&gt;1, J42*BL42*100.0/(AI42*CE42), 0))*(BX42+BY42)/1000.0</f>
        <v>0</v>
      </c>
      <c r="O42">
        <f>2.0/((1/Q42-1/P42)+SIGN(Q42)*SQRT((1/Q42-1/P42)*(1/Q42-1/P42) + 4*BM42/((BM42+1)*(BM42+1))*(2*1/Q42*1/P42-1/P42*1/P42)))</f>
        <v>0</v>
      </c>
      <c r="P42">
        <f>IF(LEFT(BN42,1)&lt;&gt;"0",IF(LEFT(BN42,1)="1",3.0,BO42),$D$5+$E$5*(CE42*BX42/($K$5*1000))+$F$5*(CE42*BX42/($K$5*1000))*MAX(MIN(BL42,$J$5),$I$5)*MAX(MIN(BL42,$J$5),$I$5)+$G$5*MAX(MIN(BL42,$J$5),$I$5)*(CE42*BX42/($K$5*1000))+$H$5*(CE42*BX42/($K$5*1000))*(CE42*BX42/($K$5*1000)))</f>
        <v>0</v>
      </c>
      <c r="Q42">
        <f>I42*(1000-(1000*0.61365*exp(17.502*U42/(240.97+U42))/(BX42+BY42)+BS42)/2)/(1000*0.61365*exp(17.502*U42/(240.97+U42))/(BX42+BY42)-BS42)</f>
        <v>0</v>
      </c>
      <c r="R42">
        <f>1/((BM42+1)/(O42/1.6)+1/(P42/1.37)) + BM42/((BM42+1)/(O42/1.6) + BM42/(P42/1.37))</f>
        <v>0</v>
      </c>
      <c r="S42">
        <f>(BI42*BK42)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BS42*(BX42+BY42)/1000</f>
        <v>0</v>
      </c>
      <c r="Y42">
        <f>0.61365*exp(17.502*BZ42/(240.97+BZ42))</f>
        <v>0</v>
      </c>
      <c r="Z42">
        <f>(V42-BS42*(BX42+BY42)/1000)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0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MAX(0,($B$13+$C$13*CE42)/(1+$D$13*CE42)*BX42/(BZ42+273)*$E$13)</f>
        <v>0</v>
      </c>
      <c r="AJ42" t="s">
        <v>287</v>
      </c>
      <c r="AK42">
        <v>715.476923076923</v>
      </c>
      <c r="AL42">
        <v>3262.08</v>
      </c>
      <c r="AM42">
        <f>AL42-AK42</f>
        <v>0</v>
      </c>
      <c r="AN42">
        <f>AM42/AL42</f>
        <v>0</v>
      </c>
      <c r="AO42">
        <v>-0.577747479816223</v>
      </c>
      <c r="AP42" t="s">
        <v>414</v>
      </c>
      <c r="AQ42">
        <v>965.16268</v>
      </c>
      <c r="AR42">
        <v>1283.93</v>
      </c>
      <c r="AS42">
        <f>1-AQ42/AR42</f>
        <v>0</v>
      </c>
      <c r="AT42">
        <v>0.5</v>
      </c>
      <c r="AU42">
        <f>BI42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415</v>
      </c>
      <c r="BB42">
        <v>726.57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f>$B$11*CF42+$C$11*CG42+$F$11*CH42*(1-CK42)</f>
        <v>0</v>
      </c>
      <c r="BI42">
        <f>BH42*BJ42</f>
        <v>0</v>
      </c>
      <c r="BJ42">
        <f>($B$11*$D$9+$C$11*$D$9+$F$11*((CU42+CM42)/MAX(CU42+CM42+CV42, 0.1)*$I$9+CV42/MAX(CU42+CM42+CV42, 0.1)*$J$9))/($B$11+$C$11+$F$11)</f>
        <v>0</v>
      </c>
      <c r="BK42">
        <f>($B$11*$K$9+$C$11*$K$9+$F$11*((CU42+CM42)/MAX(CU42+CM42+CV42, 0.1)*$P$9+CV42/MAX(CU42+CM42+CV42, 0.1)*$Q$9))/($B$11+$C$11+$F$11)</f>
        <v>0</v>
      </c>
      <c r="BL42">
        <v>6</v>
      </c>
      <c r="BM42">
        <v>0.5</v>
      </c>
      <c r="BN42" t="s">
        <v>290</v>
      </c>
      <c r="BO42">
        <v>2</v>
      </c>
      <c r="BP42">
        <v>1603919979.85</v>
      </c>
      <c r="BQ42">
        <v>377.099033333333</v>
      </c>
      <c r="BR42">
        <v>399.940066666667</v>
      </c>
      <c r="BS42">
        <v>29.7432633333333</v>
      </c>
      <c r="BT42">
        <v>20.9967633333333</v>
      </c>
      <c r="BU42">
        <v>375.1501</v>
      </c>
      <c r="BV42">
        <v>29.5546633333333</v>
      </c>
      <c r="BW42">
        <v>500.011966666667</v>
      </c>
      <c r="BX42">
        <v>101.729833333333</v>
      </c>
      <c r="BY42">
        <v>0.04412945</v>
      </c>
      <c r="BZ42">
        <v>37.17717</v>
      </c>
      <c r="CA42">
        <v>36.17142</v>
      </c>
      <c r="CB42">
        <v>999.9</v>
      </c>
      <c r="CC42">
        <v>0</v>
      </c>
      <c r="CD42">
        <v>0</v>
      </c>
      <c r="CE42">
        <v>9999.52133333333</v>
      </c>
      <c r="CF42">
        <v>0</v>
      </c>
      <c r="CG42">
        <v>437.933466666667</v>
      </c>
      <c r="CH42">
        <v>1400.01433333333</v>
      </c>
      <c r="CI42">
        <v>0.899993366666667</v>
      </c>
      <c r="CJ42">
        <v>0.100006726666667</v>
      </c>
      <c r="CK42">
        <v>0</v>
      </c>
      <c r="CL42">
        <v>965.525</v>
      </c>
      <c r="CM42">
        <v>4.99975</v>
      </c>
      <c r="CN42">
        <v>13289.08</v>
      </c>
      <c r="CO42">
        <v>12178.14</v>
      </c>
      <c r="CP42">
        <v>46.7706666666667</v>
      </c>
      <c r="CQ42">
        <v>48.562</v>
      </c>
      <c r="CR42">
        <v>47.4412666666666</v>
      </c>
      <c r="CS42">
        <v>48.3078666666666</v>
      </c>
      <c r="CT42">
        <v>48.8037333333333</v>
      </c>
      <c r="CU42">
        <v>1255.50233333333</v>
      </c>
      <c r="CV42">
        <v>139.512</v>
      </c>
      <c r="CW42">
        <v>0</v>
      </c>
      <c r="CX42">
        <v>161.399999856949</v>
      </c>
      <c r="CY42">
        <v>0</v>
      </c>
      <c r="CZ42">
        <v>965.16268</v>
      </c>
      <c r="DA42">
        <v>-68.1784616350418</v>
      </c>
      <c r="DB42">
        <v>-932.83077066808</v>
      </c>
      <c r="DC42">
        <v>13283.996</v>
      </c>
      <c r="DD42">
        <v>15</v>
      </c>
      <c r="DE42">
        <v>1603919704.6</v>
      </c>
      <c r="DF42" t="s">
        <v>409</v>
      </c>
      <c r="DG42">
        <v>1603919703.6</v>
      </c>
      <c r="DH42">
        <v>1603919704.6</v>
      </c>
      <c r="DI42">
        <v>3</v>
      </c>
      <c r="DJ42">
        <v>0.032</v>
      </c>
      <c r="DK42">
        <v>-0.152</v>
      </c>
      <c r="DL42">
        <v>1.949</v>
      </c>
      <c r="DM42">
        <v>0.189</v>
      </c>
      <c r="DN42">
        <v>400</v>
      </c>
      <c r="DO42">
        <v>21</v>
      </c>
      <c r="DP42">
        <v>0.15</v>
      </c>
      <c r="DQ42">
        <v>0.02</v>
      </c>
      <c r="DR42">
        <v>16.2069880872413</v>
      </c>
      <c r="DS42">
        <v>-0.296260392576979</v>
      </c>
      <c r="DT42">
        <v>0.0277333958954586</v>
      </c>
      <c r="DU42">
        <v>1</v>
      </c>
      <c r="DV42">
        <v>-22.8447741935484</v>
      </c>
      <c r="DW42">
        <v>0.291566129032326</v>
      </c>
      <c r="DX42">
        <v>0.0294605035515506</v>
      </c>
      <c r="DY42">
        <v>0</v>
      </c>
      <c r="DZ42">
        <v>8.74478064516129</v>
      </c>
      <c r="EA42">
        <v>0.136701290322536</v>
      </c>
      <c r="EB42">
        <v>0.0102929016992401</v>
      </c>
      <c r="EC42">
        <v>1</v>
      </c>
      <c r="ED42">
        <v>2</v>
      </c>
      <c r="EE42">
        <v>3</v>
      </c>
      <c r="EF42" t="s">
        <v>297</v>
      </c>
      <c r="EG42">
        <v>100</v>
      </c>
      <c r="EH42">
        <v>100</v>
      </c>
      <c r="EI42">
        <v>1.949</v>
      </c>
      <c r="EJ42">
        <v>0.1885</v>
      </c>
      <c r="EK42">
        <v>1.94876190476191</v>
      </c>
      <c r="EL42">
        <v>0</v>
      </c>
      <c r="EM42">
        <v>0</v>
      </c>
      <c r="EN42">
        <v>0</v>
      </c>
      <c r="EO42">
        <v>0.188595238095242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4.7</v>
      </c>
      <c r="EX42">
        <v>4.7</v>
      </c>
      <c r="EY42">
        <v>2</v>
      </c>
      <c r="EZ42">
        <v>514.412</v>
      </c>
      <c r="FA42">
        <v>496.509</v>
      </c>
      <c r="FB42">
        <v>36.2309</v>
      </c>
      <c r="FC42">
        <v>33.9876</v>
      </c>
      <c r="FD42">
        <v>29.9991</v>
      </c>
      <c r="FE42">
        <v>33.8649</v>
      </c>
      <c r="FF42">
        <v>33.8233</v>
      </c>
      <c r="FG42">
        <v>22.9747</v>
      </c>
      <c r="FH42">
        <v>0</v>
      </c>
      <c r="FI42">
        <v>100</v>
      </c>
      <c r="FJ42">
        <v>-999.9</v>
      </c>
      <c r="FK42">
        <v>400</v>
      </c>
      <c r="FL42">
        <v>26.4239</v>
      </c>
      <c r="FM42">
        <v>101.365</v>
      </c>
      <c r="FN42">
        <v>100.786</v>
      </c>
    </row>
    <row r="43" spans="1:170">
      <c r="A43">
        <v>27</v>
      </c>
      <c r="B43">
        <v>1603920123.1</v>
      </c>
      <c r="C43">
        <v>4886.09999990463</v>
      </c>
      <c r="D43" t="s">
        <v>416</v>
      </c>
      <c r="E43" t="s">
        <v>417</v>
      </c>
      <c r="F43" t="s">
        <v>412</v>
      </c>
      <c r="G43" t="s">
        <v>413</v>
      </c>
      <c r="H43">
        <v>1603920115.1</v>
      </c>
      <c r="I43">
        <f>BW43*AG43*(BS43-BT43)/(100*BL43*(1000-AG43*BS43))</f>
        <v>0</v>
      </c>
      <c r="J43">
        <f>BW43*AG43*(BR43-BQ43*(1000-AG43*BT43)/(1000-AG43*BS43))/(100*BL43)</f>
        <v>0</v>
      </c>
      <c r="K43">
        <f>BQ43 - IF(AG43&gt;1, J43*BL43*100.0/(AI43*CE43), 0)</f>
        <v>0</v>
      </c>
      <c r="L43">
        <f>((R43-I43/2)*K43-J43)/(R43+I43/2)</f>
        <v>0</v>
      </c>
      <c r="M43">
        <f>L43*(BX43+BY43)/1000.0</f>
        <v>0</v>
      </c>
      <c r="N43">
        <f>(BQ43 - IF(AG43&gt;1, J43*BL43*100.0/(AI43*CE43), 0))*(BX43+BY43)/1000.0</f>
        <v>0</v>
      </c>
      <c r="O43">
        <f>2.0/((1/Q43-1/P43)+SIGN(Q43)*SQRT((1/Q43-1/P43)*(1/Q43-1/P43) + 4*BM43/((BM43+1)*(BM43+1))*(2*1/Q43*1/P43-1/P43*1/P43)))</f>
        <v>0</v>
      </c>
      <c r="P43">
        <f>IF(LEFT(BN43,1)&lt;&gt;"0",IF(LEFT(BN43,1)="1",3.0,BO43),$D$5+$E$5*(CE43*BX43/($K$5*1000))+$F$5*(CE43*BX43/($K$5*1000))*MAX(MIN(BL43,$J$5),$I$5)*MAX(MIN(BL43,$J$5),$I$5)+$G$5*MAX(MIN(BL43,$J$5),$I$5)*(CE43*BX43/($K$5*1000))+$H$5*(CE43*BX43/($K$5*1000))*(CE43*BX43/($K$5*1000)))</f>
        <v>0</v>
      </c>
      <c r="Q43">
        <f>I43*(1000-(1000*0.61365*exp(17.502*U43/(240.97+U43))/(BX43+BY43)+BS43)/2)/(1000*0.61365*exp(17.502*U43/(240.97+U43))/(BX43+BY43)-BS43)</f>
        <v>0</v>
      </c>
      <c r="R43">
        <f>1/((BM43+1)/(O43/1.6)+1/(P43/1.37)) + BM43/((BM43+1)/(O43/1.6) + BM43/(P43/1.37))</f>
        <v>0</v>
      </c>
      <c r="S43">
        <f>(BI43*BK43)</f>
        <v>0</v>
      </c>
      <c r="T43">
        <f>(BZ43+(S43+2*0.95*5.67E-8*(((BZ43+$B$7)+273)^4-(BZ43+273)^4)-44100*I43)/(1.84*29.3*P43+8*0.95*5.67E-8*(BZ43+273)^3))</f>
        <v>0</v>
      </c>
      <c r="U43">
        <f>($C$7*CA43+$D$7*CB43+$E$7*T43)</f>
        <v>0</v>
      </c>
      <c r="V43">
        <f>0.61365*exp(17.502*U43/(240.97+U43))</f>
        <v>0</v>
      </c>
      <c r="W43">
        <f>(X43/Y43*100)</f>
        <v>0</v>
      </c>
      <c r="X43">
        <f>BS43*(BX43+BY43)/1000</f>
        <v>0</v>
      </c>
      <c r="Y43">
        <f>0.61365*exp(17.502*BZ43/(240.97+BZ43))</f>
        <v>0</v>
      </c>
      <c r="Z43">
        <f>(V43-BS43*(BX43+BY43)/1000)</f>
        <v>0</v>
      </c>
      <c r="AA43">
        <f>(-I43*44100)</f>
        <v>0</v>
      </c>
      <c r="AB43">
        <f>2*29.3*P43*0.92*(BZ43-U43)</f>
        <v>0</v>
      </c>
      <c r="AC43">
        <f>2*0.95*5.67E-8*(((BZ43+$B$7)+273)^4-(U43+273)^4)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MAX(0,($B$13+$C$13*CE43)/(1+$D$13*CE43)*BX43/(BZ43+273)*$E$13)</f>
        <v>0</v>
      </c>
      <c r="AJ43" t="s">
        <v>287</v>
      </c>
      <c r="AK43">
        <v>715.476923076923</v>
      </c>
      <c r="AL43">
        <v>3262.08</v>
      </c>
      <c r="AM43">
        <f>AL43-AK43</f>
        <v>0</v>
      </c>
      <c r="AN43">
        <f>AM43/AL43</f>
        <v>0</v>
      </c>
      <c r="AO43">
        <v>-0.577747479816223</v>
      </c>
      <c r="AP43" t="s">
        <v>418</v>
      </c>
      <c r="AQ43">
        <v>981.67028</v>
      </c>
      <c r="AR43">
        <v>1266.6</v>
      </c>
      <c r="AS43">
        <f>1-AQ43/AR43</f>
        <v>0</v>
      </c>
      <c r="AT43">
        <v>0.5</v>
      </c>
      <c r="AU43">
        <f>BI43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419</v>
      </c>
      <c r="BB43">
        <v>750.59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f>$B$11*CF43+$C$11*CG43+$F$11*CH43*(1-CK43)</f>
        <v>0</v>
      </c>
      <c r="BI43">
        <f>BH43*BJ43</f>
        <v>0</v>
      </c>
      <c r="BJ43">
        <f>($B$11*$D$9+$C$11*$D$9+$F$11*((CU43+CM43)/MAX(CU43+CM43+CV43, 0.1)*$I$9+CV43/MAX(CU43+CM43+CV43, 0.1)*$J$9))/($B$11+$C$11+$F$11)</f>
        <v>0</v>
      </c>
      <c r="BK43">
        <f>($B$11*$K$9+$C$11*$K$9+$F$11*((CU43+CM43)/MAX(CU43+CM43+CV43, 0.1)*$P$9+CV43/MAX(CU43+CM43+CV43, 0.1)*$Q$9))/($B$11+$C$11+$F$11)</f>
        <v>0</v>
      </c>
      <c r="BL43">
        <v>6</v>
      </c>
      <c r="BM43">
        <v>0.5</v>
      </c>
      <c r="BN43" t="s">
        <v>290</v>
      </c>
      <c r="BO43">
        <v>2</v>
      </c>
      <c r="BP43">
        <v>1603920115.1</v>
      </c>
      <c r="BQ43">
        <v>377.54064516129</v>
      </c>
      <c r="BR43">
        <v>399.970935483871</v>
      </c>
      <c r="BS43">
        <v>30.2244161290323</v>
      </c>
      <c r="BT43">
        <v>20.9825741935484</v>
      </c>
      <c r="BU43">
        <v>375.592</v>
      </c>
      <c r="BV43">
        <v>30.0358225806452</v>
      </c>
      <c r="BW43">
        <v>500.004612903226</v>
      </c>
      <c r="BX43">
        <v>101.734225806452</v>
      </c>
      <c r="BY43">
        <v>0.0438836483870968</v>
      </c>
      <c r="BZ43">
        <v>37.0540677419355</v>
      </c>
      <c r="CA43">
        <v>36.1751193548387</v>
      </c>
      <c r="CB43">
        <v>999.9</v>
      </c>
      <c r="CC43">
        <v>0</v>
      </c>
      <c r="CD43">
        <v>0</v>
      </c>
      <c r="CE43">
        <v>10000.5419354839</v>
      </c>
      <c r="CF43">
        <v>0</v>
      </c>
      <c r="CG43">
        <v>403.786419354839</v>
      </c>
      <c r="CH43">
        <v>1400.0064516129</v>
      </c>
      <c r="CI43">
        <v>0.900007548387097</v>
      </c>
      <c r="CJ43">
        <v>0.0999927741935484</v>
      </c>
      <c r="CK43">
        <v>0</v>
      </c>
      <c r="CL43">
        <v>982.909290322581</v>
      </c>
      <c r="CM43">
        <v>4.99975</v>
      </c>
      <c r="CN43">
        <v>13520.7032258065</v>
      </c>
      <c r="CO43">
        <v>12178.1290322581</v>
      </c>
      <c r="CP43">
        <v>46.566064516129</v>
      </c>
      <c r="CQ43">
        <v>48.3221612903226</v>
      </c>
      <c r="CR43">
        <v>47.25</v>
      </c>
      <c r="CS43">
        <v>48.120935483871</v>
      </c>
      <c r="CT43">
        <v>48.5924838709677</v>
      </c>
      <c r="CU43">
        <v>1255.51548387097</v>
      </c>
      <c r="CV43">
        <v>139.490967741935</v>
      </c>
      <c r="CW43">
        <v>0</v>
      </c>
      <c r="CX43">
        <v>134.599999904633</v>
      </c>
      <c r="CY43">
        <v>0</v>
      </c>
      <c r="CZ43">
        <v>981.67028</v>
      </c>
      <c r="DA43">
        <v>-96.209153696503</v>
      </c>
      <c r="DB43">
        <v>-1312.6692287676</v>
      </c>
      <c r="DC43">
        <v>13504.072</v>
      </c>
      <c r="DD43">
        <v>15</v>
      </c>
      <c r="DE43">
        <v>1603919704.6</v>
      </c>
      <c r="DF43" t="s">
        <v>409</v>
      </c>
      <c r="DG43">
        <v>1603919703.6</v>
      </c>
      <c r="DH43">
        <v>1603919704.6</v>
      </c>
      <c r="DI43">
        <v>3</v>
      </c>
      <c r="DJ43">
        <v>0.032</v>
      </c>
      <c r="DK43">
        <v>-0.152</v>
      </c>
      <c r="DL43">
        <v>1.949</v>
      </c>
      <c r="DM43">
        <v>0.189</v>
      </c>
      <c r="DN43">
        <v>400</v>
      </c>
      <c r="DO43">
        <v>21</v>
      </c>
      <c r="DP43">
        <v>0.15</v>
      </c>
      <c r="DQ43">
        <v>0.02</v>
      </c>
      <c r="DR43">
        <v>15.6924153872772</v>
      </c>
      <c r="DS43">
        <v>0.10492995809006</v>
      </c>
      <c r="DT43">
        <v>0.0258323831162838</v>
      </c>
      <c r="DU43">
        <v>1</v>
      </c>
      <c r="DV43">
        <v>-22.4302580645161</v>
      </c>
      <c r="DW43">
        <v>-0.229679032258012</v>
      </c>
      <c r="DX43">
        <v>0.0343082118844092</v>
      </c>
      <c r="DY43">
        <v>0</v>
      </c>
      <c r="DZ43">
        <v>9.24184741935484</v>
      </c>
      <c r="EA43">
        <v>0.204323709677432</v>
      </c>
      <c r="EB43">
        <v>0.0158719507038902</v>
      </c>
      <c r="EC43">
        <v>0</v>
      </c>
      <c r="ED43">
        <v>1</v>
      </c>
      <c r="EE43">
        <v>3</v>
      </c>
      <c r="EF43" t="s">
        <v>292</v>
      </c>
      <c r="EG43">
        <v>100</v>
      </c>
      <c r="EH43">
        <v>100</v>
      </c>
      <c r="EI43">
        <v>1.948</v>
      </c>
      <c r="EJ43">
        <v>0.1886</v>
      </c>
      <c r="EK43">
        <v>1.94876190476191</v>
      </c>
      <c r="EL43">
        <v>0</v>
      </c>
      <c r="EM43">
        <v>0</v>
      </c>
      <c r="EN43">
        <v>0</v>
      </c>
      <c r="EO43">
        <v>0.188595238095242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7</v>
      </c>
      <c r="EX43">
        <v>7</v>
      </c>
      <c r="EY43">
        <v>2</v>
      </c>
      <c r="EZ43">
        <v>511.329</v>
      </c>
      <c r="FA43">
        <v>495.96</v>
      </c>
      <c r="FB43">
        <v>36.1564</v>
      </c>
      <c r="FC43">
        <v>33.7483</v>
      </c>
      <c r="FD43">
        <v>29.9996</v>
      </c>
      <c r="FE43">
        <v>33.6164</v>
      </c>
      <c r="FF43">
        <v>33.5771</v>
      </c>
      <c r="FG43">
        <v>23.007</v>
      </c>
      <c r="FH43">
        <v>0</v>
      </c>
      <c r="FI43">
        <v>100</v>
      </c>
      <c r="FJ43">
        <v>-999.9</v>
      </c>
      <c r="FK43">
        <v>400</v>
      </c>
      <c r="FL43">
        <v>29.3306</v>
      </c>
      <c r="FM43">
        <v>101.408</v>
      </c>
      <c r="FN43">
        <v>100.832</v>
      </c>
    </row>
    <row r="44" spans="1:170">
      <c r="A44">
        <v>28</v>
      </c>
      <c r="B44">
        <v>1603920252.6</v>
      </c>
      <c r="C44">
        <v>5015.59999990463</v>
      </c>
      <c r="D44" t="s">
        <v>420</v>
      </c>
      <c r="E44" t="s">
        <v>421</v>
      </c>
      <c r="F44" t="s">
        <v>422</v>
      </c>
      <c r="G44" t="s">
        <v>402</v>
      </c>
      <c r="H44">
        <v>1603920244.6</v>
      </c>
      <c r="I44">
        <f>BW44*AG44*(BS44-BT44)/(100*BL44*(1000-AG44*BS44))</f>
        <v>0</v>
      </c>
      <c r="J44">
        <f>BW44*AG44*(BR44-BQ44*(1000-AG44*BT44)/(1000-AG44*BS44))/(100*BL44)</f>
        <v>0</v>
      </c>
      <c r="K44">
        <f>BQ44 - IF(AG44&gt;1, J44*BL44*100.0/(AI44*CE44), 0)</f>
        <v>0</v>
      </c>
      <c r="L44">
        <f>((R44-I44/2)*K44-J44)/(R44+I44/2)</f>
        <v>0</v>
      </c>
      <c r="M44">
        <f>L44*(BX44+BY44)/1000.0</f>
        <v>0</v>
      </c>
      <c r="N44">
        <f>(BQ44 - IF(AG44&gt;1, J44*BL44*100.0/(AI44*CE44), 0))*(BX44+BY44)/1000.0</f>
        <v>0</v>
      </c>
      <c r="O44">
        <f>2.0/((1/Q44-1/P44)+SIGN(Q44)*SQRT((1/Q44-1/P44)*(1/Q44-1/P44) + 4*BM44/((BM44+1)*(BM44+1))*(2*1/Q44*1/P44-1/P44*1/P44)))</f>
        <v>0</v>
      </c>
      <c r="P44">
        <f>IF(LEFT(BN44,1)&lt;&gt;"0",IF(LEFT(BN44,1)="1",3.0,BO44),$D$5+$E$5*(CE44*BX44/($K$5*1000))+$F$5*(CE44*BX44/($K$5*1000))*MAX(MIN(BL44,$J$5),$I$5)*MAX(MIN(BL44,$J$5),$I$5)+$G$5*MAX(MIN(BL44,$J$5),$I$5)*(CE44*BX44/($K$5*1000))+$H$5*(CE44*BX44/($K$5*1000))*(CE44*BX44/($K$5*1000)))</f>
        <v>0</v>
      </c>
      <c r="Q44">
        <f>I44*(1000-(1000*0.61365*exp(17.502*U44/(240.97+U44))/(BX44+BY44)+BS44)/2)/(1000*0.61365*exp(17.502*U44/(240.97+U44))/(BX44+BY44)-BS44)</f>
        <v>0</v>
      </c>
      <c r="R44">
        <f>1/((BM44+1)/(O44/1.6)+1/(P44/1.37)) + BM44/((BM44+1)/(O44/1.6) + BM44/(P44/1.37))</f>
        <v>0</v>
      </c>
      <c r="S44">
        <f>(BI44*BK44)</f>
        <v>0</v>
      </c>
      <c r="T44">
        <f>(BZ44+(S44+2*0.95*5.67E-8*(((BZ44+$B$7)+273)^4-(BZ44+273)^4)-44100*I44)/(1.84*29.3*P44+8*0.95*5.67E-8*(BZ44+273)^3))</f>
        <v>0</v>
      </c>
      <c r="U44">
        <f>($C$7*CA44+$D$7*CB44+$E$7*T44)</f>
        <v>0</v>
      </c>
      <c r="V44">
        <f>0.61365*exp(17.502*U44/(240.97+U44))</f>
        <v>0</v>
      </c>
      <c r="W44">
        <f>(X44/Y44*100)</f>
        <v>0</v>
      </c>
      <c r="X44">
        <f>BS44*(BX44+BY44)/1000</f>
        <v>0</v>
      </c>
      <c r="Y44">
        <f>0.61365*exp(17.502*BZ44/(240.97+BZ44))</f>
        <v>0</v>
      </c>
      <c r="Z44">
        <f>(V44-BS44*(BX44+BY44)/1000)</f>
        <v>0</v>
      </c>
      <c r="AA44">
        <f>(-I44*44100)</f>
        <v>0</v>
      </c>
      <c r="AB44">
        <f>2*29.3*P44*0.92*(BZ44-U44)</f>
        <v>0</v>
      </c>
      <c r="AC44">
        <f>2*0.95*5.67E-8*(((BZ44+$B$7)+273)^4-(U44+273)^4)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MAX(0,($B$13+$C$13*CE44)/(1+$D$13*CE44)*BX44/(BZ44+273)*$E$13)</f>
        <v>0</v>
      </c>
      <c r="AJ44" t="s">
        <v>287</v>
      </c>
      <c r="AK44">
        <v>715.476923076923</v>
      </c>
      <c r="AL44">
        <v>3262.08</v>
      </c>
      <c r="AM44">
        <f>AL44-AK44</f>
        <v>0</v>
      </c>
      <c r="AN44">
        <f>AM44/AL44</f>
        <v>0</v>
      </c>
      <c r="AO44">
        <v>-0.577747479816223</v>
      </c>
      <c r="AP44" t="s">
        <v>423</v>
      </c>
      <c r="AQ44">
        <v>1071.9468</v>
      </c>
      <c r="AR44">
        <v>1313.23</v>
      </c>
      <c r="AS44">
        <f>1-AQ44/AR44</f>
        <v>0</v>
      </c>
      <c r="AT44">
        <v>0.5</v>
      </c>
      <c r="AU44">
        <f>BI44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424</v>
      </c>
      <c r="BB44">
        <v>740.83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f>$B$11*CF44+$C$11*CG44+$F$11*CH44*(1-CK44)</f>
        <v>0</v>
      </c>
      <c r="BI44">
        <f>BH44*BJ44</f>
        <v>0</v>
      </c>
      <c r="BJ44">
        <f>($B$11*$D$9+$C$11*$D$9+$F$11*((CU44+CM44)/MAX(CU44+CM44+CV44, 0.1)*$I$9+CV44/MAX(CU44+CM44+CV44, 0.1)*$J$9))/($B$11+$C$11+$F$11)</f>
        <v>0</v>
      </c>
      <c r="BK44">
        <f>($B$11*$K$9+$C$11*$K$9+$F$11*((CU44+CM44)/MAX(CU44+CM44+CV44, 0.1)*$P$9+CV44/MAX(CU44+CM44+CV44, 0.1)*$Q$9))/($B$11+$C$11+$F$11)</f>
        <v>0</v>
      </c>
      <c r="BL44">
        <v>6</v>
      </c>
      <c r="BM44">
        <v>0.5</v>
      </c>
      <c r="BN44" t="s">
        <v>290</v>
      </c>
      <c r="BO44">
        <v>2</v>
      </c>
      <c r="BP44">
        <v>1603920244.6</v>
      </c>
      <c r="BQ44">
        <v>383.625677419355</v>
      </c>
      <c r="BR44">
        <v>399.979709677419</v>
      </c>
      <c r="BS44">
        <v>26.9366290322581</v>
      </c>
      <c r="BT44">
        <v>20.9382741935484</v>
      </c>
      <c r="BU44">
        <v>381.676935483871</v>
      </c>
      <c r="BV44">
        <v>26.7480322580645</v>
      </c>
      <c r="BW44">
        <v>500.011677419355</v>
      </c>
      <c r="BX44">
        <v>101.735935483871</v>
      </c>
      <c r="BY44">
        <v>0.0434932935483871</v>
      </c>
      <c r="BZ44">
        <v>37.0449709677419</v>
      </c>
      <c r="CA44">
        <v>36.517964516129</v>
      </c>
      <c r="CB44">
        <v>999.9</v>
      </c>
      <c r="CC44">
        <v>0</v>
      </c>
      <c r="CD44">
        <v>0</v>
      </c>
      <c r="CE44">
        <v>9998.54193548387</v>
      </c>
      <c r="CF44">
        <v>0</v>
      </c>
      <c r="CG44">
        <v>414.018387096774</v>
      </c>
      <c r="CH44">
        <v>1399.99838709677</v>
      </c>
      <c r="CI44">
        <v>0.899999258064516</v>
      </c>
      <c r="CJ44">
        <v>0.100001361290323</v>
      </c>
      <c r="CK44">
        <v>0</v>
      </c>
      <c r="CL44">
        <v>1075.22806451613</v>
      </c>
      <c r="CM44">
        <v>4.99975</v>
      </c>
      <c r="CN44">
        <v>14848.3580645161</v>
      </c>
      <c r="CO44">
        <v>12178.0387096774</v>
      </c>
      <c r="CP44">
        <v>46.4552903225806</v>
      </c>
      <c r="CQ44">
        <v>48.125</v>
      </c>
      <c r="CR44">
        <v>47.120935483871</v>
      </c>
      <c r="CS44">
        <v>47.937</v>
      </c>
      <c r="CT44">
        <v>48.4756129032258</v>
      </c>
      <c r="CU44">
        <v>1255.49709677419</v>
      </c>
      <c r="CV44">
        <v>139.502580645161</v>
      </c>
      <c r="CW44">
        <v>0</v>
      </c>
      <c r="CX44">
        <v>128.5</v>
      </c>
      <c r="CY44">
        <v>0</v>
      </c>
      <c r="CZ44">
        <v>1071.9468</v>
      </c>
      <c r="DA44">
        <v>-289.563845702305</v>
      </c>
      <c r="DB44">
        <v>-4034.41537847206</v>
      </c>
      <c r="DC44">
        <v>14801.956</v>
      </c>
      <c r="DD44">
        <v>15</v>
      </c>
      <c r="DE44">
        <v>1603919704.6</v>
      </c>
      <c r="DF44" t="s">
        <v>409</v>
      </c>
      <c r="DG44">
        <v>1603919703.6</v>
      </c>
      <c r="DH44">
        <v>1603919704.6</v>
      </c>
      <c r="DI44">
        <v>3</v>
      </c>
      <c r="DJ44">
        <v>0.032</v>
      </c>
      <c r="DK44">
        <v>-0.152</v>
      </c>
      <c r="DL44">
        <v>1.949</v>
      </c>
      <c r="DM44">
        <v>0.189</v>
      </c>
      <c r="DN44">
        <v>400</v>
      </c>
      <c r="DO44">
        <v>21</v>
      </c>
      <c r="DP44">
        <v>0.15</v>
      </c>
      <c r="DQ44">
        <v>0.02</v>
      </c>
      <c r="DR44">
        <v>11.657360344022</v>
      </c>
      <c r="DS44">
        <v>-0.120070816256283</v>
      </c>
      <c r="DT44">
        <v>0.0224580606216459</v>
      </c>
      <c r="DU44">
        <v>1</v>
      </c>
      <c r="DV44">
        <v>-16.3524677419355</v>
      </c>
      <c r="DW44">
        <v>0.071579032258122</v>
      </c>
      <c r="DX44">
        <v>0.024252627221792</v>
      </c>
      <c r="DY44">
        <v>1</v>
      </c>
      <c r="DZ44">
        <v>5.99694709677419</v>
      </c>
      <c r="EA44">
        <v>0.175115806451591</v>
      </c>
      <c r="EB44">
        <v>0.0136815317463403</v>
      </c>
      <c r="EC44">
        <v>1</v>
      </c>
      <c r="ED44">
        <v>3</v>
      </c>
      <c r="EE44">
        <v>3</v>
      </c>
      <c r="EF44" t="s">
        <v>425</v>
      </c>
      <c r="EG44">
        <v>100</v>
      </c>
      <c r="EH44">
        <v>100</v>
      </c>
      <c r="EI44">
        <v>1.948</v>
      </c>
      <c r="EJ44">
        <v>0.1886</v>
      </c>
      <c r="EK44">
        <v>1.94876190476191</v>
      </c>
      <c r="EL44">
        <v>0</v>
      </c>
      <c r="EM44">
        <v>0</v>
      </c>
      <c r="EN44">
        <v>0</v>
      </c>
      <c r="EO44">
        <v>0.188595238095242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9.2</v>
      </c>
      <c r="EX44">
        <v>9.1</v>
      </c>
      <c r="EY44">
        <v>2</v>
      </c>
      <c r="EZ44">
        <v>516.076</v>
      </c>
      <c r="FA44">
        <v>495.149</v>
      </c>
      <c r="FB44">
        <v>36.0804</v>
      </c>
      <c r="FC44">
        <v>33.603</v>
      </c>
      <c r="FD44">
        <v>29.9996</v>
      </c>
      <c r="FE44">
        <v>33.4441</v>
      </c>
      <c r="FF44">
        <v>33.4053</v>
      </c>
      <c r="FG44">
        <v>23.0207</v>
      </c>
      <c r="FH44">
        <v>0</v>
      </c>
      <c r="FI44">
        <v>100</v>
      </c>
      <c r="FJ44">
        <v>-999.9</v>
      </c>
      <c r="FK44">
        <v>400</v>
      </c>
      <c r="FL44">
        <v>29.8151</v>
      </c>
      <c r="FM44">
        <v>101.431</v>
      </c>
      <c r="FN44">
        <v>100.857</v>
      </c>
    </row>
    <row r="45" spans="1:170">
      <c r="A45">
        <v>29</v>
      </c>
      <c r="B45">
        <v>1603920365.6</v>
      </c>
      <c r="C45">
        <v>5128.59999990463</v>
      </c>
      <c r="D45" t="s">
        <v>426</v>
      </c>
      <c r="E45" t="s">
        <v>427</v>
      </c>
      <c r="F45" t="s">
        <v>422</v>
      </c>
      <c r="G45" t="s">
        <v>402</v>
      </c>
      <c r="H45">
        <v>1603920357.85</v>
      </c>
      <c r="I45">
        <f>BW45*AG45*(BS45-BT45)/(100*BL45*(1000-AG45*BS45))</f>
        <v>0</v>
      </c>
      <c r="J45">
        <f>BW45*AG45*(BR45-BQ45*(1000-AG45*BT45)/(1000-AG45*BS45))/(100*BL45)</f>
        <v>0</v>
      </c>
      <c r="K45">
        <f>BQ45 - IF(AG45&gt;1, J45*BL45*100.0/(AI45*CE45), 0)</f>
        <v>0</v>
      </c>
      <c r="L45">
        <f>((R45-I45/2)*K45-J45)/(R45+I45/2)</f>
        <v>0</v>
      </c>
      <c r="M45">
        <f>L45*(BX45+BY45)/1000.0</f>
        <v>0</v>
      </c>
      <c r="N45">
        <f>(BQ45 - IF(AG45&gt;1, J45*BL45*100.0/(AI45*CE45), 0))*(BX45+BY45)/1000.0</f>
        <v>0</v>
      </c>
      <c r="O45">
        <f>2.0/((1/Q45-1/P45)+SIGN(Q45)*SQRT((1/Q45-1/P45)*(1/Q45-1/P45) + 4*BM45/((BM45+1)*(BM45+1))*(2*1/Q45*1/P45-1/P45*1/P45)))</f>
        <v>0</v>
      </c>
      <c r="P45">
        <f>IF(LEFT(BN45,1)&lt;&gt;"0",IF(LEFT(BN45,1)="1",3.0,BO45),$D$5+$E$5*(CE45*BX45/($K$5*1000))+$F$5*(CE45*BX45/($K$5*1000))*MAX(MIN(BL45,$J$5),$I$5)*MAX(MIN(BL45,$J$5),$I$5)+$G$5*MAX(MIN(BL45,$J$5),$I$5)*(CE45*BX45/($K$5*1000))+$H$5*(CE45*BX45/($K$5*1000))*(CE45*BX45/($K$5*1000)))</f>
        <v>0</v>
      </c>
      <c r="Q45">
        <f>I45*(1000-(1000*0.61365*exp(17.502*U45/(240.97+U45))/(BX45+BY45)+BS45)/2)/(1000*0.61365*exp(17.502*U45/(240.97+U45))/(BX45+BY45)-BS45)</f>
        <v>0</v>
      </c>
      <c r="R45">
        <f>1/((BM45+1)/(O45/1.6)+1/(P45/1.37)) + BM45/((BM45+1)/(O45/1.6) + BM45/(P45/1.37))</f>
        <v>0</v>
      </c>
      <c r="S45">
        <f>(BI45*BK45)</f>
        <v>0</v>
      </c>
      <c r="T45">
        <f>(BZ45+(S45+2*0.95*5.67E-8*(((BZ45+$B$7)+273)^4-(BZ45+273)^4)-44100*I45)/(1.84*29.3*P45+8*0.95*5.67E-8*(BZ45+273)^3))</f>
        <v>0</v>
      </c>
      <c r="U45">
        <f>($C$7*CA45+$D$7*CB45+$E$7*T45)</f>
        <v>0</v>
      </c>
      <c r="V45">
        <f>0.61365*exp(17.502*U45/(240.97+U45))</f>
        <v>0</v>
      </c>
      <c r="W45">
        <f>(X45/Y45*100)</f>
        <v>0</v>
      </c>
      <c r="X45">
        <f>BS45*(BX45+BY45)/1000</f>
        <v>0</v>
      </c>
      <c r="Y45">
        <f>0.61365*exp(17.502*BZ45/(240.97+BZ45))</f>
        <v>0</v>
      </c>
      <c r="Z45">
        <f>(V45-BS45*(BX45+BY45)/1000)</f>
        <v>0</v>
      </c>
      <c r="AA45">
        <f>(-I45*44100)</f>
        <v>0</v>
      </c>
      <c r="AB45">
        <f>2*29.3*P45*0.92*(BZ45-U45)</f>
        <v>0</v>
      </c>
      <c r="AC45">
        <f>2*0.95*5.67E-8*(((BZ45+$B$7)+273)^4-(U45+273)^4)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MAX(0,($B$13+$C$13*CE45)/(1+$D$13*CE45)*BX45/(BZ45+273)*$E$13)</f>
        <v>0</v>
      </c>
      <c r="AJ45" t="s">
        <v>287</v>
      </c>
      <c r="AK45">
        <v>715.476923076923</v>
      </c>
      <c r="AL45">
        <v>3262.08</v>
      </c>
      <c r="AM45">
        <f>AL45-AK45</f>
        <v>0</v>
      </c>
      <c r="AN45">
        <f>AM45/AL45</f>
        <v>0</v>
      </c>
      <c r="AO45">
        <v>-0.577747479816223</v>
      </c>
      <c r="AP45" t="s">
        <v>428</v>
      </c>
      <c r="AQ45">
        <v>1247.00807692308</v>
      </c>
      <c r="AR45">
        <v>1456.42</v>
      </c>
      <c r="AS45">
        <f>1-AQ45/AR45</f>
        <v>0</v>
      </c>
      <c r="AT45">
        <v>0.5</v>
      </c>
      <c r="AU45">
        <f>BI45</f>
        <v>0</v>
      </c>
      <c r="AV45">
        <f>J45</f>
        <v>0</v>
      </c>
      <c r="AW45">
        <f>AS45*AT45*AU45</f>
        <v>0</v>
      </c>
      <c r="AX45">
        <f>BC45/AR45</f>
        <v>0</v>
      </c>
      <c r="AY45">
        <f>(AV45-AO45)/AU45</f>
        <v>0</v>
      </c>
      <c r="AZ45">
        <f>(AL45-AR45)/AR45</f>
        <v>0</v>
      </c>
      <c r="BA45" t="s">
        <v>429</v>
      </c>
      <c r="BB45">
        <v>782.25</v>
      </c>
      <c r="BC45">
        <f>AR45-BB45</f>
        <v>0</v>
      </c>
      <c r="BD45">
        <f>(AR45-AQ45)/(AR45-BB45)</f>
        <v>0</v>
      </c>
      <c r="BE45">
        <f>(AL45-AR45)/(AL45-BB45)</f>
        <v>0</v>
      </c>
      <c r="BF45">
        <f>(AR45-AQ45)/(AR45-AK45)</f>
        <v>0</v>
      </c>
      <c r="BG45">
        <f>(AL45-AR45)/(AL45-AK45)</f>
        <v>0</v>
      </c>
      <c r="BH45">
        <f>$B$11*CF45+$C$11*CG45+$F$11*CH45*(1-CK45)</f>
        <v>0</v>
      </c>
      <c r="BI45">
        <f>BH45*BJ45</f>
        <v>0</v>
      </c>
      <c r="BJ45">
        <f>($B$11*$D$9+$C$11*$D$9+$F$11*((CU45+CM45)/MAX(CU45+CM45+CV45, 0.1)*$I$9+CV45/MAX(CU45+CM45+CV45, 0.1)*$J$9))/($B$11+$C$11+$F$11)</f>
        <v>0</v>
      </c>
      <c r="BK45">
        <f>($B$11*$K$9+$C$11*$K$9+$F$11*((CU45+CM45)/MAX(CU45+CM45+CV45, 0.1)*$P$9+CV45/MAX(CU45+CM45+CV45, 0.1)*$Q$9))/($B$11+$C$11+$F$11)</f>
        <v>0</v>
      </c>
      <c r="BL45">
        <v>6</v>
      </c>
      <c r="BM45">
        <v>0.5</v>
      </c>
      <c r="BN45" t="s">
        <v>290</v>
      </c>
      <c r="BO45">
        <v>2</v>
      </c>
      <c r="BP45">
        <v>1603920357.85</v>
      </c>
      <c r="BQ45">
        <v>386.8369</v>
      </c>
      <c r="BR45">
        <v>399.9945</v>
      </c>
      <c r="BS45">
        <v>25.6893233333333</v>
      </c>
      <c r="BT45">
        <v>20.96018</v>
      </c>
      <c r="BU45">
        <v>384.888166666667</v>
      </c>
      <c r="BV45">
        <v>25.50073</v>
      </c>
      <c r="BW45">
        <v>500.000566666667</v>
      </c>
      <c r="BX45">
        <v>101.7334</v>
      </c>
      <c r="BY45">
        <v>0.0426318466666667</v>
      </c>
      <c r="BZ45">
        <v>37.0265033333333</v>
      </c>
      <c r="CA45">
        <v>36.6384533333333</v>
      </c>
      <c r="CB45">
        <v>999.9</v>
      </c>
      <c r="CC45">
        <v>0</v>
      </c>
      <c r="CD45">
        <v>0</v>
      </c>
      <c r="CE45">
        <v>9996.54166666666</v>
      </c>
      <c r="CF45">
        <v>0</v>
      </c>
      <c r="CG45">
        <v>453.975066666667</v>
      </c>
      <c r="CH45">
        <v>1399.965</v>
      </c>
      <c r="CI45">
        <v>0.8999982</v>
      </c>
      <c r="CJ45">
        <v>0.10000181</v>
      </c>
      <c r="CK45">
        <v>0</v>
      </c>
      <c r="CL45">
        <v>1250.42666666667</v>
      </c>
      <c r="CM45">
        <v>4.99975</v>
      </c>
      <c r="CN45">
        <v>17213.2333333333</v>
      </c>
      <c r="CO45">
        <v>12177.7333333333</v>
      </c>
      <c r="CP45">
        <v>46.3666</v>
      </c>
      <c r="CQ45">
        <v>48</v>
      </c>
      <c r="CR45">
        <v>47.0041333333333</v>
      </c>
      <c r="CS45">
        <v>47.8162</v>
      </c>
      <c r="CT45">
        <v>48.3832666666667</v>
      </c>
      <c r="CU45">
        <v>1255.46633333333</v>
      </c>
      <c r="CV45">
        <v>139.498666666667</v>
      </c>
      <c r="CW45">
        <v>0</v>
      </c>
      <c r="CX45">
        <v>112.299999952316</v>
      </c>
      <c r="CY45">
        <v>0</v>
      </c>
      <c r="CZ45">
        <v>1247.00807692308</v>
      </c>
      <c r="DA45">
        <v>-422.943248169721</v>
      </c>
      <c r="DB45">
        <v>-5859.97949145853</v>
      </c>
      <c r="DC45">
        <v>17165.9538461538</v>
      </c>
      <c r="DD45">
        <v>15</v>
      </c>
      <c r="DE45">
        <v>1603919704.6</v>
      </c>
      <c r="DF45" t="s">
        <v>409</v>
      </c>
      <c r="DG45">
        <v>1603919703.6</v>
      </c>
      <c r="DH45">
        <v>1603919704.6</v>
      </c>
      <c r="DI45">
        <v>3</v>
      </c>
      <c r="DJ45">
        <v>0.032</v>
      </c>
      <c r="DK45">
        <v>-0.152</v>
      </c>
      <c r="DL45">
        <v>1.949</v>
      </c>
      <c r="DM45">
        <v>0.189</v>
      </c>
      <c r="DN45">
        <v>400</v>
      </c>
      <c r="DO45">
        <v>21</v>
      </c>
      <c r="DP45">
        <v>0.15</v>
      </c>
      <c r="DQ45">
        <v>0.02</v>
      </c>
      <c r="DR45">
        <v>9.40163190500109</v>
      </c>
      <c r="DS45">
        <v>-0.0730262000033204</v>
      </c>
      <c r="DT45">
        <v>0.0229014616625739</v>
      </c>
      <c r="DU45">
        <v>1</v>
      </c>
      <c r="DV45">
        <v>-13.1570387096774</v>
      </c>
      <c r="DW45">
        <v>-0.0303193548386785</v>
      </c>
      <c r="DX45">
        <v>0.0269551680055243</v>
      </c>
      <c r="DY45">
        <v>1</v>
      </c>
      <c r="DZ45">
        <v>4.72480419354839</v>
      </c>
      <c r="EA45">
        <v>0.333570483870956</v>
      </c>
      <c r="EB45">
        <v>0.0252212470304104</v>
      </c>
      <c r="EC45">
        <v>0</v>
      </c>
      <c r="ED45">
        <v>2</v>
      </c>
      <c r="EE45">
        <v>3</v>
      </c>
      <c r="EF45" t="s">
        <v>297</v>
      </c>
      <c r="EG45">
        <v>100</v>
      </c>
      <c r="EH45">
        <v>100</v>
      </c>
      <c r="EI45">
        <v>1.949</v>
      </c>
      <c r="EJ45">
        <v>0.1886</v>
      </c>
      <c r="EK45">
        <v>1.94876190476191</v>
      </c>
      <c r="EL45">
        <v>0</v>
      </c>
      <c r="EM45">
        <v>0</v>
      </c>
      <c r="EN45">
        <v>0</v>
      </c>
      <c r="EO45">
        <v>0.188595238095242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11</v>
      </c>
      <c r="EX45">
        <v>11</v>
      </c>
      <c r="EY45">
        <v>2</v>
      </c>
      <c r="EZ45">
        <v>514.981</v>
      </c>
      <c r="FA45">
        <v>495.852</v>
      </c>
      <c r="FB45">
        <v>36.0193</v>
      </c>
      <c r="FC45">
        <v>33.4843</v>
      </c>
      <c r="FD45">
        <v>29.9996</v>
      </c>
      <c r="FE45">
        <v>33.3131</v>
      </c>
      <c r="FF45">
        <v>33.2718</v>
      </c>
      <c r="FG45">
        <v>23.032</v>
      </c>
      <c r="FH45">
        <v>0</v>
      </c>
      <c r="FI45">
        <v>100</v>
      </c>
      <c r="FJ45">
        <v>-999.9</v>
      </c>
      <c r="FK45">
        <v>400</v>
      </c>
      <c r="FL45">
        <v>26.7268</v>
      </c>
      <c r="FM45">
        <v>101.453</v>
      </c>
      <c r="FN45">
        <v>100.884</v>
      </c>
    </row>
    <row r="46" spans="1:170">
      <c r="A46">
        <v>30</v>
      </c>
      <c r="B46">
        <v>1603920500.1</v>
      </c>
      <c r="C46">
        <v>5263.09999990463</v>
      </c>
      <c r="D46" t="s">
        <v>430</v>
      </c>
      <c r="E46" t="s">
        <v>431</v>
      </c>
      <c r="F46" t="s">
        <v>432</v>
      </c>
      <c r="G46" t="s">
        <v>336</v>
      </c>
      <c r="H46">
        <v>1603920492.35</v>
      </c>
      <c r="I46">
        <f>BW46*AG46*(BS46-BT46)/(100*BL46*(1000-AG46*BS46))</f>
        <v>0</v>
      </c>
      <c r="J46">
        <f>BW46*AG46*(BR46-BQ46*(1000-AG46*BT46)/(1000-AG46*BS46))/(100*BL46)</f>
        <v>0</v>
      </c>
      <c r="K46">
        <f>BQ46 - IF(AG46&gt;1, J46*BL46*100.0/(AI46*CE46), 0)</f>
        <v>0</v>
      </c>
      <c r="L46">
        <f>((R46-I46/2)*K46-J46)/(R46+I46/2)</f>
        <v>0</v>
      </c>
      <c r="M46">
        <f>L46*(BX46+BY46)/1000.0</f>
        <v>0</v>
      </c>
      <c r="N46">
        <f>(BQ46 - IF(AG46&gt;1, J46*BL46*100.0/(AI46*CE46), 0))*(BX46+BY46)/1000.0</f>
        <v>0</v>
      </c>
      <c r="O46">
        <f>2.0/((1/Q46-1/P46)+SIGN(Q46)*SQRT((1/Q46-1/P46)*(1/Q46-1/P46) + 4*BM46/((BM46+1)*(BM46+1))*(2*1/Q46*1/P46-1/P46*1/P46)))</f>
        <v>0</v>
      </c>
      <c r="P46">
        <f>IF(LEFT(BN46,1)&lt;&gt;"0",IF(LEFT(BN46,1)="1",3.0,BO46),$D$5+$E$5*(CE46*BX46/($K$5*1000))+$F$5*(CE46*BX46/($K$5*1000))*MAX(MIN(BL46,$J$5),$I$5)*MAX(MIN(BL46,$J$5),$I$5)+$G$5*MAX(MIN(BL46,$J$5),$I$5)*(CE46*BX46/($K$5*1000))+$H$5*(CE46*BX46/($K$5*1000))*(CE46*BX46/($K$5*1000)))</f>
        <v>0</v>
      </c>
      <c r="Q46">
        <f>I46*(1000-(1000*0.61365*exp(17.502*U46/(240.97+U46))/(BX46+BY46)+BS46)/2)/(1000*0.61365*exp(17.502*U46/(240.97+U46))/(BX46+BY46)-BS46)</f>
        <v>0</v>
      </c>
      <c r="R46">
        <f>1/((BM46+1)/(O46/1.6)+1/(P46/1.37)) + BM46/((BM46+1)/(O46/1.6) + BM46/(P46/1.37))</f>
        <v>0</v>
      </c>
      <c r="S46">
        <f>(BI46*BK46)</f>
        <v>0</v>
      </c>
      <c r="T46">
        <f>(BZ46+(S46+2*0.95*5.67E-8*(((BZ46+$B$7)+273)^4-(BZ46+273)^4)-44100*I46)/(1.84*29.3*P46+8*0.95*5.67E-8*(BZ46+273)^3))</f>
        <v>0</v>
      </c>
      <c r="U46">
        <f>($C$7*CA46+$D$7*CB46+$E$7*T46)</f>
        <v>0</v>
      </c>
      <c r="V46">
        <f>0.61365*exp(17.502*U46/(240.97+U46))</f>
        <v>0</v>
      </c>
      <c r="W46">
        <f>(X46/Y46*100)</f>
        <v>0</v>
      </c>
      <c r="X46">
        <f>BS46*(BX46+BY46)/1000</f>
        <v>0</v>
      </c>
      <c r="Y46">
        <f>0.61365*exp(17.502*BZ46/(240.97+BZ46))</f>
        <v>0</v>
      </c>
      <c r="Z46">
        <f>(V46-BS46*(BX46+BY46)/1000)</f>
        <v>0</v>
      </c>
      <c r="AA46">
        <f>(-I46*44100)</f>
        <v>0</v>
      </c>
      <c r="AB46">
        <f>2*29.3*P46*0.92*(BZ46-U46)</f>
        <v>0</v>
      </c>
      <c r="AC46">
        <f>2*0.95*5.67E-8*(((BZ46+$B$7)+273)^4-(U46+273)^4)</f>
        <v>0</v>
      </c>
      <c r="AD46">
        <f>S46+AC46+AA46+AB46</f>
        <v>0</v>
      </c>
      <c r="AE46">
        <v>0</v>
      </c>
      <c r="AF46">
        <v>0</v>
      </c>
      <c r="AG46">
        <f>IF(AE46*$H$13&gt;=AI46,1.0,(AI46/(AI46-AE46*$H$13)))</f>
        <v>0</v>
      </c>
      <c r="AH46">
        <f>(AG46-1)*100</f>
        <v>0</v>
      </c>
      <c r="AI46">
        <f>MAX(0,($B$13+$C$13*CE46)/(1+$D$13*CE46)*BX46/(BZ46+273)*$E$13)</f>
        <v>0</v>
      </c>
      <c r="AJ46" t="s">
        <v>287</v>
      </c>
      <c r="AK46">
        <v>715.476923076923</v>
      </c>
      <c r="AL46">
        <v>3262.08</v>
      </c>
      <c r="AM46">
        <f>AL46-AK46</f>
        <v>0</v>
      </c>
      <c r="AN46">
        <f>AM46/AL46</f>
        <v>0</v>
      </c>
      <c r="AO46">
        <v>-0.577747479816223</v>
      </c>
      <c r="AP46" t="s">
        <v>433</v>
      </c>
      <c r="AQ46">
        <v>765.29924</v>
      </c>
      <c r="AR46">
        <v>945.57</v>
      </c>
      <c r="AS46">
        <f>1-AQ46/AR46</f>
        <v>0</v>
      </c>
      <c r="AT46">
        <v>0.5</v>
      </c>
      <c r="AU46">
        <f>BI46</f>
        <v>0</v>
      </c>
      <c r="AV46">
        <f>J46</f>
        <v>0</v>
      </c>
      <c r="AW46">
        <f>AS46*AT46*AU46</f>
        <v>0</v>
      </c>
      <c r="AX46">
        <f>BC46/AR46</f>
        <v>0</v>
      </c>
      <c r="AY46">
        <f>(AV46-AO46)/AU46</f>
        <v>0</v>
      </c>
      <c r="AZ46">
        <f>(AL46-AR46)/AR46</f>
        <v>0</v>
      </c>
      <c r="BA46" t="s">
        <v>434</v>
      </c>
      <c r="BB46">
        <v>602.05</v>
      </c>
      <c r="BC46">
        <f>AR46-BB46</f>
        <v>0</v>
      </c>
      <c r="BD46">
        <f>(AR46-AQ46)/(AR46-BB46)</f>
        <v>0</v>
      </c>
      <c r="BE46">
        <f>(AL46-AR46)/(AL46-BB46)</f>
        <v>0</v>
      </c>
      <c r="BF46">
        <f>(AR46-AQ46)/(AR46-AK46)</f>
        <v>0</v>
      </c>
      <c r="BG46">
        <f>(AL46-AR46)/(AL46-AK46)</f>
        <v>0</v>
      </c>
      <c r="BH46">
        <f>$B$11*CF46+$C$11*CG46+$F$11*CH46*(1-CK46)</f>
        <v>0</v>
      </c>
      <c r="BI46">
        <f>BH46*BJ46</f>
        <v>0</v>
      </c>
      <c r="BJ46">
        <f>($B$11*$D$9+$C$11*$D$9+$F$11*((CU46+CM46)/MAX(CU46+CM46+CV46, 0.1)*$I$9+CV46/MAX(CU46+CM46+CV46, 0.1)*$J$9))/($B$11+$C$11+$F$11)</f>
        <v>0</v>
      </c>
      <c r="BK46">
        <f>($B$11*$K$9+$C$11*$K$9+$F$11*((CU46+CM46)/MAX(CU46+CM46+CV46, 0.1)*$P$9+CV46/MAX(CU46+CM46+CV46, 0.1)*$Q$9))/($B$11+$C$11+$F$11)</f>
        <v>0</v>
      </c>
      <c r="BL46">
        <v>6</v>
      </c>
      <c r="BM46">
        <v>0.5</v>
      </c>
      <c r="BN46" t="s">
        <v>290</v>
      </c>
      <c r="BO46">
        <v>2</v>
      </c>
      <c r="BP46">
        <v>1603920492.35</v>
      </c>
      <c r="BQ46">
        <v>384.951866666667</v>
      </c>
      <c r="BR46">
        <v>400.013766666667</v>
      </c>
      <c r="BS46">
        <v>27.6865533333333</v>
      </c>
      <c r="BT46">
        <v>21.05202</v>
      </c>
      <c r="BU46">
        <v>383.0031</v>
      </c>
      <c r="BV46">
        <v>27.4979533333333</v>
      </c>
      <c r="BW46">
        <v>499.997133333333</v>
      </c>
      <c r="BX46">
        <v>101.7265</v>
      </c>
      <c r="BY46">
        <v>0.04280761</v>
      </c>
      <c r="BZ46">
        <v>36.96773</v>
      </c>
      <c r="CA46">
        <v>35.85597</v>
      </c>
      <c r="CB46">
        <v>999.9</v>
      </c>
      <c r="CC46">
        <v>0</v>
      </c>
      <c r="CD46">
        <v>0</v>
      </c>
      <c r="CE46">
        <v>10000.8086666667</v>
      </c>
      <c r="CF46">
        <v>0</v>
      </c>
      <c r="CG46">
        <v>454.4329</v>
      </c>
      <c r="CH46">
        <v>1399.99433333333</v>
      </c>
      <c r="CI46">
        <v>0.9000139</v>
      </c>
      <c r="CJ46">
        <v>0.0999861333333334</v>
      </c>
      <c r="CK46">
        <v>0</v>
      </c>
      <c r="CL46">
        <v>765.516966666667</v>
      </c>
      <c r="CM46">
        <v>4.99975</v>
      </c>
      <c r="CN46">
        <v>10603.93</v>
      </c>
      <c r="CO46">
        <v>12178.0433333333</v>
      </c>
      <c r="CP46">
        <v>46.1746</v>
      </c>
      <c r="CQ46">
        <v>47.875</v>
      </c>
      <c r="CR46">
        <v>46.8078666666666</v>
      </c>
      <c r="CS46">
        <v>47.687</v>
      </c>
      <c r="CT46">
        <v>48.2416</v>
      </c>
      <c r="CU46">
        <v>1255.51533333333</v>
      </c>
      <c r="CV46">
        <v>139.479</v>
      </c>
      <c r="CW46">
        <v>0</v>
      </c>
      <c r="CX46">
        <v>133.700000047684</v>
      </c>
      <c r="CY46">
        <v>0</v>
      </c>
      <c r="CZ46">
        <v>765.29924</v>
      </c>
      <c r="DA46">
        <v>-22.9316153936836</v>
      </c>
      <c r="DB46">
        <v>-319.684615358321</v>
      </c>
      <c r="DC46">
        <v>10600.544</v>
      </c>
      <c r="DD46">
        <v>15</v>
      </c>
      <c r="DE46">
        <v>1603919704.6</v>
      </c>
      <c r="DF46" t="s">
        <v>409</v>
      </c>
      <c r="DG46">
        <v>1603919703.6</v>
      </c>
      <c r="DH46">
        <v>1603919704.6</v>
      </c>
      <c r="DI46">
        <v>3</v>
      </c>
      <c r="DJ46">
        <v>0.032</v>
      </c>
      <c r="DK46">
        <v>-0.152</v>
      </c>
      <c r="DL46">
        <v>1.949</v>
      </c>
      <c r="DM46">
        <v>0.189</v>
      </c>
      <c r="DN46">
        <v>400</v>
      </c>
      <c r="DO46">
        <v>21</v>
      </c>
      <c r="DP46">
        <v>0.15</v>
      </c>
      <c r="DQ46">
        <v>0.02</v>
      </c>
      <c r="DR46">
        <v>10.3647875189679</v>
      </c>
      <c r="DS46">
        <v>-0.194648994783853</v>
      </c>
      <c r="DT46">
        <v>0.0247581936905896</v>
      </c>
      <c r="DU46">
        <v>1</v>
      </c>
      <c r="DV46">
        <v>-15.0619741935484</v>
      </c>
      <c r="DW46">
        <v>0.221070967741971</v>
      </c>
      <c r="DX46">
        <v>0.0291992263236205</v>
      </c>
      <c r="DY46">
        <v>0</v>
      </c>
      <c r="DZ46">
        <v>6.6340564516129</v>
      </c>
      <c r="EA46">
        <v>0.0908409677419172</v>
      </c>
      <c r="EB46">
        <v>0.00692037223891009</v>
      </c>
      <c r="EC46">
        <v>1</v>
      </c>
      <c r="ED46">
        <v>2</v>
      </c>
      <c r="EE46">
        <v>3</v>
      </c>
      <c r="EF46" t="s">
        <v>297</v>
      </c>
      <c r="EG46">
        <v>100</v>
      </c>
      <c r="EH46">
        <v>100</v>
      </c>
      <c r="EI46">
        <v>1.949</v>
      </c>
      <c r="EJ46">
        <v>0.1886</v>
      </c>
      <c r="EK46">
        <v>1.94876190476191</v>
      </c>
      <c r="EL46">
        <v>0</v>
      </c>
      <c r="EM46">
        <v>0</v>
      </c>
      <c r="EN46">
        <v>0</v>
      </c>
      <c r="EO46">
        <v>0.188595238095242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13.3</v>
      </c>
      <c r="EX46">
        <v>13.3</v>
      </c>
      <c r="EY46">
        <v>2</v>
      </c>
      <c r="EZ46">
        <v>510.652</v>
      </c>
      <c r="FA46">
        <v>496.474</v>
      </c>
      <c r="FB46">
        <v>35.9636</v>
      </c>
      <c r="FC46">
        <v>33.3079</v>
      </c>
      <c r="FD46">
        <v>29.9994</v>
      </c>
      <c r="FE46">
        <v>33.1335</v>
      </c>
      <c r="FF46">
        <v>33.0864</v>
      </c>
      <c r="FG46">
        <v>23.0381</v>
      </c>
      <c r="FH46">
        <v>0</v>
      </c>
      <c r="FI46">
        <v>100</v>
      </c>
      <c r="FJ46">
        <v>-999.9</v>
      </c>
      <c r="FK46">
        <v>400</v>
      </c>
      <c r="FL46">
        <v>25.5521</v>
      </c>
      <c r="FM46">
        <v>101.489</v>
      </c>
      <c r="FN46">
        <v>100.922</v>
      </c>
    </row>
    <row r="47" spans="1:170">
      <c r="A47">
        <v>31</v>
      </c>
      <c r="B47">
        <v>1603920635.1</v>
      </c>
      <c r="C47">
        <v>5398.09999990463</v>
      </c>
      <c r="D47" t="s">
        <v>435</v>
      </c>
      <c r="E47" t="s">
        <v>436</v>
      </c>
      <c r="F47" t="s">
        <v>432</v>
      </c>
      <c r="G47" t="s">
        <v>336</v>
      </c>
      <c r="H47">
        <v>1603920627.35</v>
      </c>
      <c r="I47">
        <f>BW47*AG47*(BS47-BT47)/(100*BL47*(1000-AG47*BS47))</f>
        <v>0</v>
      </c>
      <c r="J47">
        <f>BW47*AG47*(BR47-BQ47*(1000-AG47*BT47)/(1000-AG47*BS47))/(100*BL47)</f>
        <v>0</v>
      </c>
      <c r="K47">
        <f>BQ47 - IF(AG47&gt;1, J47*BL47*100.0/(AI47*CE47), 0)</f>
        <v>0</v>
      </c>
      <c r="L47">
        <f>((R47-I47/2)*K47-J47)/(R47+I47/2)</f>
        <v>0</v>
      </c>
      <c r="M47">
        <f>L47*(BX47+BY47)/1000.0</f>
        <v>0</v>
      </c>
      <c r="N47">
        <f>(BQ47 - IF(AG47&gt;1, J47*BL47*100.0/(AI47*CE47), 0))*(BX47+BY47)/1000.0</f>
        <v>0</v>
      </c>
      <c r="O47">
        <f>2.0/((1/Q47-1/P47)+SIGN(Q47)*SQRT((1/Q47-1/P47)*(1/Q47-1/P47) + 4*BM47/((BM47+1)*(BM47+1))*(2*1/Q47*1/P47-1/P47*1/P47)))</f>
        <v>0</v>
      </c>
      <c r="P47">
        <f>IF(LEFT(BN47,1)&lt;&gt;"0",IF(LEFT(BN47,1)="1",3.0,BO47),$D$5+$E$5*(CE47*BX47/($K$5*1000))+$F$5*(CE47*BX47/($K$5*1000))*MAX(MIN(BL47,$J$5),$I$5)*MAX(MIN(BL47,$J$5),$I$5)+$G$5*MAX(MIN(BL47,$J$5),$I$5)*(CE47*BX47/($K$5*1000))+$H$5*(CE47*BX47/($K$5*1000))*(CE47*BX47/($K$5*1000)))</f>
        <v>0</v>
      </c>
      <c r="Q47">
        <f>I47*(1000-(1000*0.61365*exp(17.502*U47/(240.97+U47))/(BX47+BY47)+BS47)/2)/(1000*0.61365*exp(17.502*U47/(240.97+U47))/(BX47+BY47)-BS47)</f>
        <v>0</v>
      </c>
      <c r="R47">
        <f>1/((BM47+1)/(O47/1.6)+1/(P47/1.37)) + BM47/((BM47+1)/(O47/1.6) + BM47/(P47/1.37))</f>
        <v>0</v>
      </c>
      <c r="S47">
        <f>(BI47*BK47)</f>
        <v>0</v>
      </c>
      <c r="T47">
        <f>(BZ47+(S47+2*0.95*5.67E-8*(((BZ47+$B$7)+273)^4-(BZ47+273)^4)-44100*I47)/(1.84*29.3*P47+8*0.95*5.67E-8*(BZ47+273)^3))</f>
        <v>0</v>
      </c>
      <c r="U47">
        <f>($C$7*CA47+$D$7*CB47+$E$7*T47)</f>
        <v>0</v>
      </c>
      <c r="V47">
        <f>0.61365*exp(17.502*U47/(240.97+U47))</f>
        <v>0</v>
      </c>
      <c r="W47">
        <f>(X47/Y47*100)</f>
        <v>0</v>
      </c>
      <c r="X47">
        <f>BS47*(BX47+BY47)/1000</f>
        <v>0</v>
      </c>
      <c r="Y47">
        <f>0.61365*exp(17.502*BZ47/(240.97+BZ47))</f>
        <v>0</v>
      </c>
      <c r="Z47">
        <f>(V47-BS47*(BX47+BY47)/1000)</f>
        <v>0</v>
      </c>
      <c r="AA47">
        <f>(-I47*44100)</f>
        <v>0</v>
      </c>
      <c r="AB47">
        <f>2*29.3*P47*0.92*(BZ47-U47)</f>
        <v>0</v>
      </c>
      <c r="AC47">
        <f>2*0.95*5.67E-8*(((BZ47+$B$7)+273)^4-(U47+273)^4)</f>
        <v>0</v>
      </c>
      <c r="AD47">
        <f>S47+AC47+AA47+AB47</f>
        <v>0</v>
      </c>
      <c r="AE47">
        <v>0</v>
      </c>
      <c r="AF47">
        <v>0</v>
      </c>
      <c r="AG47">
        <f>IF(AE47*$H$13&gt;=AI47,1.0,(AI47/(AI47-AE47*$H$13)))</f>
        <v>0</v>
      </c>
      <c r="AH47">
        <f>(AG47-1)*100</f>
        <v>0</v>
      </c>
      <c r="AI47">
        <f>MAX(0,($B$13+$C$13*CE47)/(1+$D$13*CE47)*BX47/(BZ47+273)*$E$13)</f>
        <v>0</v>
      </c>
      <c r="AJ47" t="s">
        <v>287</v>
      </c>
      <c r="AK47">
        <v>715.476923076923</v>
      </c>
      <c r="AL47">
        <v>3262.08</v>
      </c>
      <c r="AM47">
        <f>AL47-AK47</f>
        <v>0</v>
      </c>
      <c r="AN47">
        <f>AM47/AL47</f>
        <v>0</v>
      </c>
      <c r="AO47">
        <v>-0.577747479816223</v>
      </c>
      <c r="AP47" t="s">
        <v>437</v>
      </c>
      <c r="AQ47">
        <v>710.390807692308</v>
      </c>
      <c r="AR47">
        <v>861.47</v>
      </c>
      <c r="AS47">
        <f>1-AQ47/AR47</f>
        <v>0</v>
      </c>
      <c r="AT47">
        <v>0.5</v>
      </c>
      <c r="AU47">
        <f>BI47</f>
        <v>0</v>
      </c>
      <c r="AV47">
        <f>J47</f>
        <v>0</v>
      </c>
      <c r="AW47">
        <f>AS47*AT47*AU47</f>
        <v>0</v>
      </c>
      <c r="AX47">
        <f>BC47/AR47</f>
        <v>0</v>
      </c>
      <c r="AY47">
        <f>(AV47-AO47)/AU47</f>
        <v>0</v>
      </c>
      <c r="AZ47">
        <f>(AL47-AR47)/AR47</f>
        <v>0</v>
      </c>
      <c r="BA47" t="s">
        <v>438</v>
      </c>
      <c r="BB47">
        <v>561.69</v>
      </c>
      <c r="BC47">
        <f>AR47-BB47</f>
        <v>0</v>
      </c>
      <c r="BD47">
        <f>(AR47-AQ47)/(AR47-BB47)</f>
        <v>0</v>
      </c>
      <c r="BE47">
        <f>(AL47-AR47)/(AL47-BB47)</f>
        <v>0</v>
      </c>
      <c r="BF47">
        <f>(AR47-AQ47)/(AR47-AK47)</f>
        <v>0</v>
      </c>
      <c r="BG47">
        <f>(AL47-AR47)/(AL47-AK47)</f>
        <v>0</v>
      </c>
      <c r="BH47">
        <f>$B$11*CF47+$C$11*CG47+$F$11*CH47*(1-CK47)</f>
        <v>0</v>
      </c>
      <c r="BI47">
        <f>BH47*BJ47</f>
        <v>0</v>
      </c>
      <c r="BJ47">
        <f>($B$11*$D$9+$C$11*$D$9+$F$11*((CU47+CM47)/MAX(CU47+CM47+CV47, 0.1)*$I$9+CV47/MAX(CU47+CM47+CV47, 0.1)*$J$9))/($B$11+$C$11+$F$11)</f>
        <v>0</v>
      </c>
      <c r="BK47">
        <f>($B$11*$K$9+$C$11*$K$9+$F$11*((CU47+CM47)/MAX(CU47+CM47+CV47, 0.1)*$P$9+CV47/MAX(CU47+CM47+CV47, 0.1)*$Q$9))/($B$11+$C$11+$F$11)</f>
        <v>0</v>
      </c>
      <c r="BL47">
        <v>6</v>
      </c>
      <c r="BM47">
        <v>0.5</v>
      </c>
      <c r="BN47" t="s">
        <v>290</v>
      </c>
      <c r="BO47">
        <v>2</v>
      </c>
      <c r="BP47">
        <v>1603920627.35</v>
      </c>
      <c r="BQ47">
        <v>386.699533333333</v>
      </c>
      <c r="BR47">
        <v>400.003933333333</v>
      </c>
      <c r="BS47">
        <v>26.89092</v>
      </c>
      <c r="BT47">
        <v>21.0402466666667</v>
      </c>
      <c r="BU47">
        <v>384.750733333333</v>
      </c>
      <c r="BV47">
        <v>26.70233</v>
      </c>
      <c r="BW47">
        <v>500.024166666667</v>
      </c>
      <c r="BX47">
        <v>101.717666666667</v>
      </c>
      <c r="BY47">
        <v>0.0423116366666667</v>
      </c>
      <c r="BZ47">
        <v>36.8913</v>
      </c>
      <c r="CA47">
        <v>36.17331</v>
      </c>
      <c r="CB47">
        <v>999.9</v>
      </c>
      <c r="CC47">
        <v>0</v>
      </c>
      <c r="CD47">
        <v>0</v>
      </c>
      <c r="CE47">
        <v>9999.14733333333</v>
      </c>
      <c r="CF47">
        <v>0</v>
      </c>
      <c r="CG47">
        <v>503.347433333333</v>
      </c>
      <c r="CH47">
        <v>1399.98333333333</v>
      </c>
      <c r="CI47">
        <v>0.899999933333333</v>
      </c>
      <c r="CJ47">
        <v>0.10000008</v>
      </c>
      <c r="CK47">
        <v>0</v>
      </c>
      <c r="CL47">
        <v>710.498433333333</v>
      </c>
      <c r="CM47">
        <v>4.99975</v>
      </c>
      <c r="CN47">
        <v>9873.93266666666</v>
      </c>
      <c r="CO47">
        <v>12177.9066666667</v>
      </c>
      <c r="CP47">
        <v>45.9832</v>
      </c>
      <c r="CQ47">
        <v>47.75</v>
      </c>
      <c r="CR47">
        <v>46.6186333333333</v>
      </c>
      <c r="CS47">
        <v>47.5392666666666</v>
      </c>
      <c r="CT47">
        <v>48.0537333333333</v>
      </c>
      <c r="CU47">
        <v>1255.48766666667</v>
      </c>
      <c r="CV47">
        <v>139.496333333333</v>
      </c>
      <c r="CW47">
        <v>0</v>
      </c>
      <c r="CX47">
        <v>134.099999904633</v>
      </c>
      <c r="CY47">
        <v>0</v>
      </c>
      <c r="CZ47">
        <v>710.390807692308</v>
      </c>
      <c r="DA47">
        <v>-40.3114871204602</v>
      </c>
      <c r="DB47">
        <v>-556.09606750762</v>
      </c>
      <c r="DC47">
        <v>9872.60730769231</v>
      </c>
      <c r="DD47">
        <v>15</v>
      </c>
      <c r="DE47">
        <v>1603919704.6</v>
      </c>
      <c r="DF47" t="s">
        <v>409</v>
      </c>
      <c r="DG47">
        <v>1603919703.6</v>
      </c>
      <c r="DH47">
        <v>1603919704.6</v>
      </c>
      <c r="DI47">
        <v>3</v>
      </c>
      <c r="DJ47">
        <v>0.032</v>
      </c>
      <c r="DK47">
        <v>-0.152</v>
      </c>
      <c r="DL47">
        <v>1.949</v>
      </c>
      <c r="DM47">
        <v>0.189</v>
      </c>
      <c r="DN47">
        <v>400</v>
      </c>
      <c r="DO47">
        <v>21</v>
      </c>
      <c r="DP47">
        <v>0.15</v>
      </c>
      <c r="DQ47">
        <v>0.02</v>
      </c>
      <c r="DR47">
        <v>9.15480308911997</v>
      </c>
      <c r="DS47">
        <v>-0.189377393577887</v>
      </c>
      <c r="DT47">
        <v>0.0449304911775671</v>
      </c>
      <c r="DU47">
        <v>1</v>
      </c>
      <c r="DV47">
        <v>-13.3057741935484</v>
      </c>
      <c r="DW47">
        <v>0.126595161290378</v>
      </c>
      <c r="DX47">
        <v>0.0526302928086461</v>
      </c>
      <c r="DY47">
        <v>1</v>
      </c>
      <c r="DZ47">
        <v>5.84951903225806</v>
      </c>
      <c r="EA47">
        <v>0.239368064516129</v>
      </c>
      <c r="EB47">
        <v>0.0181592364048</v>
      </c>
      <c r="EC47">
        <v>0</v>
      </c>
      <c r="ED47">
        <v>2</v>
      </c>
      <c r="EE47">
        <v>3</v>
      </c>
      <c r="EF47" t="s">
        <v>297</v>
      </c>
      <c r="EG47">
        <v>100</v>
      </c>
      <c r="EH47">
        <v>100</v>
      </c>
      <c r="EI47">
        <v>1.949</v>
      </c>
      <c r="EJ47">
        <v>0.1886</v>
      </c>
      <c r="EK47">
        <v>1.94876190476191</v>
      </c>
      <c r="EL47">
        <v>0</v>
      </c>
      <c r="EM47">
        <v>0</v>
      </c>
      <c r="EN47">
        <v>0</v>
      </c>
      <c r="EO47">
        <v>0.188595238095242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15.5</v>
      </c>
      <c r="EX47">
        <v>15.5</v>
      </c>
      <c r="EY47">
        <v>2</v>
      </c>
      <c r="EZ47">
        <v>515.345</v>
      </c>
      <c r="FA47">
        <v>496.425</v>
      </c>
      <c r="FB47">
        <v>35.8919</v>
      </c>
      <c r="FC47">
        <v>33.1057</v>
      </c>
      <c r="FD47">
        <v>29.9995</v>
      </c>
      <c r="FE47">
        <v>32.9289</v>
      </c>
      <c r="FF47">
        <v>32.887</v>
      </c>
      <c r="FG47">
        <v>23.0389</v>
      </c>
      <c r="FH47">
        <v>0</v>
      </c>
      <c r="FI47">
        <v>100</v>
      </c>
      <c r="FJ47">
        <v>-999.9</v>
      </c>
      <c r="FK47">
        <v>400</v>
      </c>
      <c r="FL47">
        <v>27.3985</v>
      </c>
      <c r="FM47">
        <v>101.528</v>
      </c>
      <c r="FN47">
        <v>100.961</v>
      </c>
    </row>
    <row r="48" spans="1:170">
      <c r="A48">
        <v>32</v>
      </c>
      <c r="B48">
        <v>1603920761.1</v>
      </c>
      <c r="C48">
        <v>5524.09999990463</v>
      </c>
      <c r="D48" t="s">
        <v>439</v>
      </c>
      <c r="E48" t="s">
        <v>440</v>
      </c>
      <c r="F48" t="s">
        <v>441</v>
      </c>
      <c r="G48" t="s">
        <v>373</v>
      </c>
      <c r="H48">
        <v>1603920753.1</v>
      </c>
      <c r="I48">
        <f>BW48*AG48*(BS48-BT48)/(100*BL48*(1000-AG48*BS48))</f>
        <v>0</v>
      </c>
      <c r="J48">
        <f>BW48*AG48*(BR48-BQ48*(1000-AG48*BT48)/(1000-AG48*BS48))/(100*BL48)</f>
        <v>0</v>
      </c>
      <c r="K48">
        <f>BQ48 - IF(AG48&gt;1, J48*BL48*100.0/(AI48*CE48), 0)</f>
        <v>0</v>
      </c>
      <c r="L48">
        <f>((R48-I48/2)*K48-J48)/(R48+I48/2)</f>
        <v>0</v>
      </c>
      <c r="M48">
        <f>L48*(BX48+BY48)/1000.0</f>
        <v>0</v>
      </c>
      <c r="N48">
        <f>(BQ48 - IF(AG48&gt;1, J48*BL48*100.0/(AI48*CE48), 0))*(BX48+BY48)/1000.0</f>
        <v>0</v>
      </c>
      <c r="O48">
        <f>2.0/((1/Q48-1/P48)+SIGN(Q48)*SQRT((1/Q48-1/P48)*(1/Q48-1/P48) + 4*BM48/((BM48+1)*(BM48+1))*(2*1/Q48*1/P48-1/P48*1/P48)))</f>
        <v>0</v>
      </c>
      <c r="P48">
        <f>IF(LEFT(BN48,1)&lt;&gt;"0",IF(LEFT(BN48,1)="1",3.0,BO48),$D$5+$E$5*(CE48*BX48/($K$5*1000))+$F$5*(CE48*BX48/($K$5*1000))*MAX(MIN(BL48,$J$5),$I$5)*MAX(MIN(BL48,$J$5),$I$5)+$G$5*MAX(MIN(BL48,$J$5),$I$5)*(CE48*BX48/($K$5*1000))+$H$5*(CE48*BX48/($K$5*1000))*(CE48*BX48/($K$5*1000)))</f>
        <v>0</v>
      </c>
      <c r="Q48">
        <f>I48*(1000-(1000*0.61365*exp(17.502*U48/(240.97+U48))/(BX48+BY48)+BS48)/2)/(1000*0.61365*exp(17.502*U48/(240.97+U48))/(BX48+BY48)-BS48)</f>
        <v>0</v>
      </c>
      <c r="R48">
        <f>1/((BM48+1)/(O48/1.6)+1/(P48/1.37)) + BM48/((BM48+1)/(O48/1.6) + BM48/(P48/1.37))</f>
        <v>0</v>
      </c>
      <c r="S48">
        <f>(BI48*BK48)</f>
        <v>0</v>
      </c>
      <c r="T48">
        <f>(BZ48+(S48+2*0.95*5.67E-8*(((BZ48+$B$7)+273)^4-(BZ48+273)^4)-44100*I48)/(1.84*29.3*P48+8*0.95*5.67E-8*(BZ48+273)^3))</f>
        <v>0</v>
      </c>
      <c r="U48">
        <f>($C$7*CA48+$D$7*CB48+$E$7*T48)</f>
        <v>0</v>
      </c>
      <c r="V48">
        <f>0.61365*exp(17.502*U48/(240.97+U48))</f>
        <v>0</v>
      </c>
      <c r="W48">
        <f>(X48/Y48*100)</f>
        <v>0</v>
      </c>
      <c r="X48">
        <f>BS48*(BX48+BY48)/1000</f>
        <v>0</v>
      </c>
      <c r="Y48">
        <f>0.61365*exp(17.502*BZ48/(240.97+BZ48))</f>
        <v>0</v>
      </c>
      <c r="Z48">
        <f>(V48-BS48*(BX48+BY48)/1000)</f>
        <v>0</v>
      </c>
      <c r="AA48">
        <f>(-I48*44100)</f>
        <v>0</v>
      </c>
      <c r="AB48">
        <f>2*29.3*P48*0.92*(BZ48-U48)</f>
        <v>0</v>
      </c>
      <c r="AC48">
        <f>2*0.95*5.67E-8*(((BZ48+$B$7)+273)^4-(U48+273)^4)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MAX(0,($B$13+$C$13*CE48)/(1+$D$13*CE48)*BX48/(BZ48+273)*$E$13)</f>
        <v>0</v>
      </c>
      <c r="AJ48" t="s">
        <v>287</v>
      </c>
      <c r="AK48">
        <v>715.476923076923</v>
      </c>
      <c r="AL48">
        <v>3262.08</v>
      </c>
      <c r="AM48">
        <f>AL48-AK48</f>
        <v>0</v>
      </c>
      <c r="AN48">
        <f>AM48/AL48</f>
        <v>0</v>
      </c>
      <c r="AO48">
        <v>-0.577747479816223</v>
      </c>
      <c r="AP48" t="s">
        <v>442</v>
      </c>
      <c r="AQ48">
        <v>1199.5312</v>
      </c>
      <c r="AR48">
        <v>1529.51</v>
      </c>
      <c r="AS48">
        <f>1-AQ48/AR48</f>
        <v>0</v>
      </c>
      <c r="AT48">
        <v>0.5</v>
      </c>
      <c r="AU48">
        <f>BI48</f>
        <v>0</v>
      </c>
      <c r="AV48">
        <f>J48</f>
        <v>0</v>
      </c>
      <c r="AW48">
        <f>AS48*AT48*AU48</f>
        <v>0</v>
      </c>
      <c r="AX48">
        <f>BC48/AR48</f>
        <v>0</v>
      </c>
      <c r="AY48">
        <f>(AV48-AO48)/AU48</f>
        <v>0</v>
      </c>
      <c r="AZ48">
        <f>(AL48-AR48)/AR48</f>
        <v>0</v>
      </c>
      <c r="BA48" t="s">
        <v>443</v>
      </c>
      <c r="BB48">
        <v>912.55</v>
      </c>
      <c r="BC48">
        <f>AR48-BB48</f>
        <v>0</v>
      </c>
      <c r="BD48">
        <f>(AR48-AQ48)/(AR48-BB48)</f>
        <v>0</v>
      </c>
      <c r="BE48">
        <f>(AL48-AR48)/(AL48-BB48)</f>
        <v>0</v>
      </c>
      <c r="BF48">
        <f>(AR48-AQ48)/(AR48-AK48)</f>
        <v>0</v>
      </c>
      <c r="BG48">
        <f>(AL48-AR48)/(AL48-AK48)</f>
        <v>0</v>
      </c>
      <c r="BH48">
        <f>$B$11*CF48+$C$11*CG48+$F$11*CH48*(1-CK48)</f>
        <v>0</v>
      </c>
      <c r="BI48">
        <f>BH48*BJ48</f>
        <v>0</v>
      </c>
      <c r="BJ48">
        <f>($B$11*$D$9+$C$11*$D$9+$F$11*((CU48+CM48)/MAX(CU48+CM48+CV48, 0.1)*$I$9+CV48/MAX(CU48+CM48+CV48, 0.1)*$J$9))/($B$11+$C$11+$F$11)</f>
        <v>0</v>
      </c>
      <c r="BK48">
        <f>($B$11*$K$9+$C$11*$K$9+$F$11*((CU48+CM48)/MAX(CU48+CM48+CV48, 0.1)*$P$9+CV48/MAX(CU48+CM48+CV48, 0.1)*$Q$9))/($B$11+$C$11+$F$11)</f>
        <v>0</v>
      </c>
      <c r="BL48">
        <v>6</v>
      </c>
      <c r="BM48">
        <v>0.5</v>
      </c>
      <c r="BN48" t="s">
        <v>290</v>
      </c>
      <c r="BO48">
        <v>2</v>
      </c>
      <c r="BP48">
        <v>1603920753.1</v>
      </c>
      <c r="BQ48">
        <v>379.262387096774</v>
      </c>
      <c r="BR48">
        <v>399.991838709677</v>
      </c>
      <c r="BS48">
        <v>29.2911419354839</v>
      </c>
      <c r="BT48">
        <v>21.0459935483871</v>
      </c>
      <c r="BU48">
        <v>377.313677419355</v>
      </c>
      <c r="BV48">
        <v>29.1025483870968</v>
      </c>
      <c r="BW48">
        <v>499.994548387097</v>
      </c>
      <c r="BX48">
        <v>101.705129032258</v>
      </c>
      <c r="BY48">
        <v>0.0408759451612903</v>
      </c>
      <c r="BZ48">
        <v>36.6619709677419</v>
      </c>
      <c r="CA48">
        <v>35.2521774193548</v>
      </c>
      <c r="CB48">
        <v>999.9</v>
      </c>
      <c r="CC48">
        <v>0</v>
      </c>
      <c r="CD48">
        <v>0</v>
      </c>
      <c r="CE48">
        <v>10000.5974193548</v>
      </c>
      <c r="CF48">
        <v>0</v>
      </c>
      <c r="CG48">
        <v>661.554677419355</v>
      </c>
      <c r="CH48">
        <v>1399.97774193548</v>
      </c>
      <c r="CI48">
        <v>0.899999354838709</v>
      </c>
      <c r="CJ48">
        <v>0.100000693548387</v>
      </c>
      <c r="CK48">
        <v>0</v>
      </c>
      <c r="CL48">
        <v>1202.86129032258</v>
      </c>
      <c r="CM48">
        <v>4.99975</v>
      </c>
      <c r="CN48">
        <v>16486.4806451613</v>
      </c>
      <c r="CO48">
        <v>12177.8580645161</v>
      </c>
      <c r="CP48">
        <v>45.909</v>
      </c>
      <c r="CQ48">
        <v>47.754</v>
      </c>
      <c r="CR48">
        <v>46.562</v>
      </c>
      <c r="CS48">
        <v>47.5661290322581</v>
      </c>
      <c r="CT48">
        <v>47.9918709677419</v>
      </c>
      <c r="CU48">
        <v>1255.47935483871</v>
      </c>
      <c r="CV48">
        <v>139.49935483871</v>
      </c>
      <c r="CW48">
        <v>0</v>
      </c>
      <c r="CX48">
        <v>125</v>
      </c>
      <c r="CY48">
        <v>0</v>
      </c>
      <c r="CZ48">
        <v>1199.5312</v>
      </c>
      <c r="DA48">
        <v>-293.843076481866</v>
      </c>
      <c r="DB48">
        <v>-3975.31537855792</v>
      </c>
      <c r="DC48">
        <v>16441.32</v>
      </c>
      <c r="DD48">
        <v>15</v>
      </c>
      <c r="DE48">
        <v>1603919704.6</v>
      </c>
      <c r="DF48" t="s">
        <v>409</v>
      </c>
      <c r="DG48">
        <v>1603919703.6</v>
      </c>
      <c r="DH48">
        <v>1603919704.6</v>
      </c>
      <c r="DI48">
        <v>3</v>
      </c>
      <c r="DJ48">
        <v>0.032</v>
      </c>
      <c r="DK48">
        <v>-0.152</v>
      </c>
      <c r="DL48">
        <v>1.949</v>
      </c>
      <c r="DM48">
        <v>0.189</v>
      </c>
      <c r="DN48">
        <v>400</v>
      </c>
      <c r="DO48">
        <v>21</v>
      </c>
      <c r="DP48">
        <v>0.15</v>
      </c>
      <c r="DQ48">
        <v>0.02</v>
      </c>
      <c r="DR48">
        <v>14.5916642817766</v>
      </c>
      <c r="DS48">
        <v>-0.351934083957141</v>
      </c>
      <c r="DT48">
        <v>0.0308292737651093</v>
      </c>
      <c r="DU48">
        <v>1</v>
      </c>
      <c r="DV48">
        <v>-20.7294419354839</v>
      </c>
      <c r="DW48">
        <v>0.271006451613018</v>
      </c>
      <c r="DX48">
        <v>0.0284943545534055</v>
      </c>
      <c r="DY48">
        <v>0</v>
      </c>
      <c r="DZ48">
        <v>8.24515677419355</v>
      </c>
      <c r="EA48">
        <v>0.343706129032248</v>
      </c>
      <c r="EB48">
        <v>0.0266379498129892</v>
      </c>
      <c r="EC48">
        <v>0</v>
      </c>
      <c r="ED48">
        <v>1</v>
      </c>
      <c r="EE48">
        <v>3</v>
      </c>
      <c r="EF48" t="s">
        <v>292</v>
      </c>
      <c r="EG48">
        <v>100</v>
      </c>
      <c r="EH48">
        <v>100</v>
      </c>
      <c r="EI48">
        <v>1.949</v>
      </c>
      <c r="EJ48">
        <v>0.1886</v>
      </c>
      <c r="EK48">
        <v>1.94876190476191</v>
      </c>
      <c r="EL48">
        <v>0</v>
      </c>
      <c r="EM48">
        <v>0</v>
      </c>
      <c r="EN48">
        <v>0</v>
      </c>
      <c r="EO48">
        <v>0.188595238095242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17.6</v>
      </c>
      <c r="EX48">
        <v>17.6</v>
      </c>
      <c r="EY48">
        <v>2</v>
      </c>
      <c r="EZ48">
        <v>515.49</v>
      </c>
      <c r="FA48">
        <v>497.957</v>
      </c>
      <c r="FB48">
        <v>35.7877</v>
      </c>
      <c r="FC48">
        <v>32.9303</v>
      </c>
      <c r="FD48">
        <v>29.9992</v>
      </c>
      <c r="FE48">
        <v>32.7474</v>
      </c>
      <c r="FF48">
        <v>32.6964</v>
      </c>
      <c r="FG48">
        <v>23.0434</v>
      </c>
      <c r="FH48">
        <v>0</v>
      </c>
      <c r="FI48">
        <v>100</v>
      </c>
      <c r="FJ48">
        <v>-999.9</v>
      </c>
      <c r="FK48">
        <v>400</v>
      </c>
      <c r="FL48">
        <v>26.65</v>
      </c>
      <c r="FM48">
        <v>101.568</v>
      </c>
      <c r="FN48">
        <v>101.005</v>
      </c>
    </row>
    <row r="49" spans="1:170">
      <c r="A49">
        <v>33</v>
      </c>
      <c r="B49">
        <v>1603920905</v>
      </c>
      <c r="C49">
        <v>5668</v>
      </c>
      <c r="D49" t="s">
        <v>444</v>
      </c>
      <c r="E49" t="s">
        <v>445</v>
      </c>
      <c r="F49" t="s">
        <v>441</v>
      </c>
      <c r="G49" t="s">
        <v>373</v>
      </c>
      <c r="H49">
        <v>1603920897</v>
      </c>
      <c r="I49">
        <f>BW49*AG49*(BS49-BT49)/(100*BL49*(1000-AG49*BS49))</f>
        <v>0</v>
      </c>
      <c r="J49">
        <f>BW49*AG49*(BR49-BQ49*(1000-AG49*BT49)/(1000-AG49*BS49))/(100*BL49)</f>
        <v>0</v>
      </c>
      <c r="K49">
        <f>BQ49 - IF(AG49&gt;1, J49*BL49*100.0/(AI49*CE49), 0)</f>
        <v>0</v>
      </c>
      <c r="L49">
        <f>((R49-I49/2)*K49-J49)/(R49+I49/2)</f>
        <v>0</v>
      </c>
      <c r="M49">
        <f>L49*(BX49+BY49)/1000.0</f>
        <v>0</v>
      </c>
      <c r="N49">
        <f>(BQ49 - IF(AG49&gt;1, J49*BL49*100.0/(AI49*CE49), 0))*(BX49+BY49)/1000.0</f>
        <v>0</v>
      </c>
      <c r="O49">
        <f>2.0/((1/Q49-1/P49)+SIGN(Q49)*SQRT((1/Q49-1/P49)*(1/Q49-1/P49) + 4*BM49/((BM49+1)*(BM49+1))*(2*1/Q49*1/P49-1/P49*1/P49)))</f>
        <v>0</v>
      </c>
      <c r="P49">
        <f>IF(LEFT(BN49,1)&lt;&gt;"0",IF(LEFT(BN49,1)="1",3.0,BO49),$D$5+$E$5*(CE49*BX49/($K$5*1000))+$F$5*(CE49*BX49/($K$5*1000))*MAX(MIN(BL49,$J$5),$I$5)*MAX(MIN(BL49,$J$5),$I$5)+$G$5*MAX(MIN(BL49,$J$5),$I$5)*(CE49*BX49/($K$5*1000))+$H$5*(CE49*BX49/($K$5*1000))*(CE49*BX49/($K$5*1000)))</f>
        <v>0</v>
      </c>
      <c r="Q49">
        <f>I49*(1000-(1000*0.61365*exp(17.502*U49/(240.97+U49))/(BX49+BY49)+BS49)/2)/(1000*0.61365*exp(17.502*U49/(240.97+U49))/(BX49+BY49)-BS49)</f>
        <v>0</v>
      </c>
      <c r="R49">
        <f>1/((BM49+1)/(O49/1.6)+1/(P49/1.37)) + BM49/((BM49+1)/(O49/1.6) + BM49/(P49/1.37))</f>
        <v>0</v>
      </c>
      <c r="S49">
        <f>(BI49*BK49)</f>
        <v>0</v>
      </c>
      <c r="T49">
        <f>(BZ49+(S49+2*0.95*5.67E-8*(((BZ49+$B$7)+273)^4-(BZ49+273)^4)-44100*I49)/(1.84*29.3*P49+8*0.95*5.67E-8*(BZ49+273)^3))</f>
        <v>0</v>
      </c>
      <c r="U49">
        <f>($C$7*CA49+$D$7*CB49+$E$7*T49)</f>
        <v>0</v>
      </c>
      <c r="V49">
        <f>0.61365*exp(17.502*U49/(240.97+U49))</f>
        <v>0</v>
      </c>
      <c r="W49">
        <f>(X49/Y49*100)</f>
        <v>0</v>
      </c>
      <c r="X49">
        <f>BS49*(BX49+BY49)/1000</f>
        <v>0</v>
      </c>
      <c r="Y49">
        <f>0.61365*exp(17.502*BZ49/(240.97+BZ49))</f>
        <v>0</v>
      </c>
      <c r="Z49">
        <f>(V49-BS49*(BX49+BY49)/1000)</f>
        <v>0</v>
      </c>
      <c r="AA49">
        <f>(-I49*44100)</f>
        <v>0</v>
      </c>
      <c r="AB49">
        <f>2*29.3*P49*0.92*(BZ49-U49)</f>
        <v>0</v>
      </c>
      <c r="AC49">
        <f>2*0.95*5.67E-8*(((BZ49+$B$7)+273)^4-(U49+273)^4)</f>
        <v>0</v>
      </c>
      <c r="AD49">
        <f>S49+AC49+AA49+AB49</f>
        <v>0</v>
      </c>
      <c r="AE49">
        <v>0</v>
      </c>
      <c r="AF49">
        <v>0</v>
      </c>
      <c r="AG49">
        <f>IF(AE49*$H$13&gt;=AI49,1.0,(AI49/(AI49-AE49*$H$13)))</f>
        <v>0</v>
      </c>
      <c r="AH49">
        <f>(AG49-1)*100</f>
        <v>0</v>
      </c>
      <c r="AI49">
        <f>MAX(0,($B$13+$C$13*CE49)/(1+$D$13*CE49)*BX49/(BZ49+273)*$E$13)</f>
        <v>0</v>
      </c>
      <c r="AJ49" t="s">
        <v>287</v>
      </c>
      <c r="AK49">
        <v>715.476923076923</v>
      </c>
      <c r="AL49">
        <v>3262.08</v>
      </c>
      <c r="AM49">
        <f>AL49-AK49</f>
        <v>0</v>
      </c>
      <c r="AN49">
        <f>AM49/AL49</f>
        <v>0</v>
      </c>
      <c r="AO49">
        <v>-0.577747479816223</v>
      </c>
      <c r="AP49" t="s">
        <v>446</v>
      </c>
      <c r="AQ49">
        <v>947.8384</v>
      </c>
      <c r="AR49">
        <v>1263.49</v>
      </c>
      <c r="AS49">
        <f>1-AQ49/AR49</f>
        <v>0</v>
      </c>
      <c r="AT49">
        <v>0.5</v>
      </c>
      <c r="AU49">
        <f>BI49</f>
        <v>0</v>
      </c>
      <c r="AV49">
        <f>J49</f>
        <v>0</v>
      </c>
      <c r="AW49">
        <f>AS49*AT49*AU49</f>
        <v>0</v>
      </c>
      <c r="AX49">
        <f>BC49/AR49</f>
        <v>0</v>
      </c>
      <c r="AY49">
        <f>(AV49-AO49)/AU49</f>
        <v>0</v>
      </c>
      <c r="AZ49">
        <f>(AL49-AR49)/AR49</f>
        <v>0</v>
      </c>
      <c r="BA49" t="s">
        <v>447</v>
      </c>
      <c r="BB49">
        <v>724.09</v>
      </c>
      <c r="BC49">
        <f>AR49-BB49</f>
        <v>0</v>
      </c>
      <c r="BD49">
        <f>(AR49-AQ49)/(AR49-BB49)</f>
        <v>0</v>
      </c>
      <c r="BE49">
        <f>(AL49-AR49)/(AL49-BB49)</f>
        <v>0</v>
      </c>
      <c r="BF49">
        <f>(AR49-AQ49)/(AR49-AK49)</f>
        <v>0</v>
      </c>
      <c r="BG49">
        <f>(AL49-AR49)/(AL49-AK49)</f>
        <v>0</v>
      </c>
      <c r="BH49">
        <f>$B$11*CF49+$C$11*CG49+$F$11*CH49*(1-CK49)</f>
        <v>0</v>
      </c>
      <c r="BI49">
        <f>BH49*BJ49</f>
        <v>0</v>
      </c>
      <c r="BJ49">
        <f>($B$11*$D$9+$C$11*$D$9+$F$11*((CU49+CM49)/MAX(CU49+CM49+CV49, 0.1)*$I$9+CV49/MAX(CU49+CM49+CV49, 0.1)*$J$9))/($B$11+$C$11+$F$11)</f>
        <v>0</v>
      </c>
      <c r="BK49">
        <f>($B$11*$K$9+$C$11*$K$9+$F$11*((CU49+CM49)/MAX(CU49+CM49+CV49, 0.1)*$P$9+CV49/MAX(CU49+CM49+CV49, 0.1)*$Q$9))/($B$11+$C$11+$F$11)</f>
        <v>0</v>
      </c>
      <c r="BL49">
        <v>6</v>
      </c>
      <c r="BM49">
        <v>0.5</v>
      </c>
      <c r="BN49" t="s">
        <v>290</v>
      </c>
      <c r="BO49">
        <v>2</v>
      </c>
      <c r="BP49">
        <v>1603920897</v>
      </c>
      <c r="BQ49">
        <v>376.567129032258</v>
      </c>
      <c r="BR49">
        <v>399.998064516129</v>
      </c>
      <c r="BS49">
        <v>29.9298129032258</v>
      </c>
      <c r="BT49">
        <v>21.0305032258064</v>
      </c>
      <c r="BU49">
        <v>374.618419354839</v>
      </c>
      <c r="BV49">
        <v>29.7412129032258</v>
      </c>
      <c r="BW49">
        <v>500.016129032258</v>
      </c>
      <c r="BX49">
        <v>101.709903225806</v>
      </c>
      <c r="BY49">
        <v>0.0422747419354839</v>
      </c>
      <c r="BZ49">
        <v>36.6142935483871</v>
      </c>
      <c r="CA49">
        <v>35.4063806451613</v>
      </c>
      <c r="CB49">
        <v>999.9</v>
      </c>
      <c r="CC49">
        <v>0</v>
      </c>
      <c r="CD49">
        <v>0</v>
      </c>
      <c r="CE49">
        <v>10003.0370967742</v>
      </c>
      <c r="CF49">
        <v>0</v>
      </c>
      <c r="CG49">
        <v>536.415709677419</v>
      </c>
      <c r="CH49">
        <v>1399.98419354839</v>
      </c>
      <c r="CI49">
        <v>0.899993129032258</v>
      </c>
      <c r="CJ49">
        <v>0.100007012903226</v>
      </c>
      <c r="CK49">
        <v>0</v>
      </c>
      <c r="CL49">
        <v>948.83729032258</v>
      </c>
      <c r="CM49">
        <v>4.99975</v>
      </c>
      <c r="CN49">
        <v>13109.0322580645</v>
      </c>
      <c r="CO49">
        <v>12177.8870967742</v>
      </c>
      <c r="CP49">
        <v>46.909064516129</v>
      </c>
      <c r="CQ49">
        <v>48.9715483870968</v>
      </c>
      <c r="CR49">
        <v>47.6731612903226</v>
      </c>
      <c r="CS49">
        <v>48.904935483871</v>
      </c>
      <c r="CT49">
        <v>48.9431612903226</v>
      </c>
      <c r="CU49">
        <v>1255.47548387097</v>
      </c>
      <c r="CV49">
        <v>139.508709677419</v>
      </c>
      <c r="CW49">
        <v>0</v>
      </c>
      <c r="CX49">
        <v>143</v>
      </c>
      <c r="CY49">
        <v>0</v>
      </c>
      <c r="CZ49">
        <v>947.8384</v>
      </c>
      <c r="DA49">
        <v>-90.2288460277053</v>
      </c>
      <c r="DB49">
        <v>-1208.9923058364</v>
      </c>
      <c r="DC49">
        <v>13095.448</v>
      </c>
      <c r="DD49">
        <v>15</v>
      </c>
      <c r="DE49">
        <v>1603919704.6</v>
      </c>
      <c r="DF49" t="s">
        <v>409</v>
      </c>
      <c r="DG49">
        <v>1603919703.6</v>
      </c>
      <c r="DH49">
        <v>1603919704.6</v>
      </c>
      <c r="DI49">
        <v>3</v>
      </c>
      <c r="DJ49">
        <v>0.032</v>
      </c>
      <c r="DK49">
        <v>-0.152</v>
      </c>
      <c r="DL49">
        <v>1.949</v>
      </c>
      <c r="DM49">
        <v>0.189</v>
      </c>
      <c r="DN49">
        <v>400</v>
      </c>
      <c r="DO49">
        <v>21</v>
      </c>
      <c r="DP49">
        <v>0.15</v>
      </c>
      <c r="DQ49">
        <v>0.02</v>
      </c>
      <c r="DR49">
        <v>16.655977256456</v>
      </c>
      <c r="DS49">
        <v>-0.592678874419913</v>
      </c>
      <c r="DT49">
        <v>0.0542397395062446</v>
      </c>
      <c r="DU49">
        <v>0</v>
      </c>
      <c r="DV49">
        <v>-23.4364709677419</v>
      </c>
      <c r="DW49">
        <v>0.740637096774143</v>
      </c>
      <c r="DX49">
        <v>0.0657284599503946</v>
      </c>
      <c r="DY49">
        <v>0</v>
      </c>
      <c r="DZ49">
        <v>8.89945580645161</v>
      </c>
      <c r="EA49">
        <v>-0.011177419354838</v>
      </c>
      <c r="EB49">
        <v>0.00336008618763647</v>
      </c>
      <c r="EC49">
        <v>1</v>
      </c>
      <c r="ED49">
        <v>1</v>
      </c>
      <c r="EE49">
        <v>3</v>
      </c>
      <c r="EF49" t="s">
        <v>292</v>
      </c>
      <c r="EG49">
        <v>100</v>
      </c>
      <c r="EH49">
        <v>100</v>
      </c>
      <c r="EI49">
        <v>1.949</v>
      </c>
      <c r="EJ49">
        <v>0.1886</v>
      </c>
      <c r="EK49">
        <v>1.94876190476191</v>
      </c>
      <c r="EL49">
        <v>0</v>
      </c>
      <c r="EM49">
        <v>0</v>
      </c>
      <c r="EN49">
        <v>0</v>
      </c>
      <c r="EO49">
        <v>0.188595238095242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20</v>
      </c>
      <c r="EX49">
        <v>20</v>
      </c>
      <c r="EY49">
        <v>2</v>
      </c>
      <c r="EZ49">
        <v>517.237</v>
      </c>
      <c r="FA49">
        <v>497.696</v>
      </c>
      <c r="FB49">
        <v>35.6921</v>
      </c>
      <c r="FC49">
        <v>32.7161</v>
      </c>
      <c r="FD49">
        <v>29.9999</v>
      </c>
      <c r="FE49">
        <v>32.5348</v>
      </c>
      <c r="FF49">
        <v>32.4932</v>
      </c>
      <c r="FG49">
        <v>23.0464</v>
      </c>
      <c r="FH49">
        <v>0</v>
      </c>
      <c r="FI49">
        <v>100</v>
      </c>
      <c r="FJ49">
        <v>-999.9</v>
      </c>
      <c r="FK49">
        <v>400</v>
      </c>
      <c r="FL49">
        <v>28.9357</v>
      </c>
      <c r="FM49">
        <v>101.6</v>
      </c>
      <c r="FN49">
        <v>101.041</v>
      </c>
    </row>
    <row r="50" spans="1:170">
      <c r="A50">
        <v>34</v>
      </c>
      <c r="B50">
        <v>1603921036.5</v>
      </c>
      <c r="C50">
        <v>5799.5</v>
      </c>
      <c r="D50" t="s">
        <v>448</v>
      </c>
      <c r="E50" t="s">
        <v>449</v>
      </c>
      <c r="F50" t="s">
        <v>450</v>
      </c>
      <c r="G50" t="s">
        <v>301</v>
      </c>
      <c r="H50">
        <v>1603921028.5</v>
      </c>
      <c r="I50">
        <f>BW50*AG50*(BS50-BT50)/(100*BL50*(1000-AG50*BS50))</f>
        <v>0</v>
      </c>
      <c r="J50">
        <f>BW50*AG50*(BR50-BQ50*(1000-AG50*BT50)/(1000-AG50*BS50))/(100*BL50)</f>
        <v>0</v>
      </c>
      <c r="K50">
        <f>BQ50 - IF(AG50&gt;1, J50*BL50*100.0/(AI50*CE50), 0)</f>
        <v>0</v>
      </c>
      <c r="L50">
        <f>((R50-I50/2)*K50-J50)/(R50+I50/2)</f>
        <v>0</v>
      </c>
      <c r="M50">
        <f>L50*(BX50+BY50)/1000.0</f>
        <v>0</v>
      </c>
      <c r="N50">
        <f>(BQ50 - IF(AG50&gt;1, J50*BL50*100.0/(AI50*CE50), 0))*(BX50+BY50)/1000.0</f>
        <v>0</v>
      </c>
      <c r="O50">
        <f>2.0/((1/Q50-1/P50)+SIGN(Q50)*SQRT((1/Q50-1/P50)*(1/Q50-1/P50) + 4*BM50/((BM50+1)*(BM50+1))*(2*1/Q50*1/P50-1/P50*1/P50)))</f>
        <v>0</v>
      </c>
      <c r="P50">
        <f>IF(LEFT(BN50,1)&lt;&gt;"0",IF(LEFT(BN50,1)="1",3.0,BO50),$D$5+$E$5*(CE50*BX50/($K$5*1000))+$F$5*(CE50*BX50/($K$5*1000))*MAX(MIN(BL50,$J$5),$I$5)*MAX(MIN(BL50,$J$5),$I$5)+$G$5*MAX(MIN(BL50,$J$5),$I$5)*(CE50*BX50/($K$5*1000))+$H$5*(CE50*BX50/($K$5*1000))*(CE50*BX50/($K$5*1000)))</f>
        <v>0</v>
      </c>
      <c r="Q50">
        <f>I50*(1000-(1000*0.61365*exp(17.502*U50/(240.97+U50))/(BX50+BY50)+BS50)/2)/(1000*0.61365*exp(17.502*U50/(240.97+U50))/(BX50+BY50)-BS50)</f>
        <v>0</v>
      </c>
      <c r="R50">
        <f>1/((BM50+1)/(O50/1.6)+1/(P50/1.37)) + BM50/((BM50+1)/(O50/1.6) + BM50/(P50/1.37))</f>
        <v>0</v>
      </c>
      <c r="S50">
        <f>(BI50*BK50)</f>
        <v>0</v>
      </c>
      <c r="T50">
        <f>(BZ50+(S50+2*0.95*5.67E-8*(((BZ50+$B$7)+273)^4-(BZ50+273)^4)-44100*I50)/(1.84*29.3*P50+8*0.95*5.67E-8*(BZ50+273)^3))</f>
        <v>0</v>
      </c>
      <c r="U50">
        <f>($C$7*CA50+$D$7*CB50+$E$7*T50)</f>
        <v>0</v>
      </c>
      <c r="V50">
        <f>0.61365*exp(17.502*U50/(240.97+U50))</f>
        <v>0</v>
      </c>
      <c r="W50">
        <f>(X50/Y50*100)</f>
        <v>0</v>
      </c>
      <c r="X50">
        <f>BS50*(BX50+BY50)/1000</f>
        <v>0</v>
      </c>
      <c r="Y50">
        <f>0.61365*exp(17.502*BZ50/(240.97+BZ50))</f>
        <v>0</v>
      </c>
      <c r="Z50">
        <f>(V50-BS50*(BX50+BY50)/1000)</f>
        <v>0</v>
      </c>
      <c r="AA50">
        <f>(-I50*44100)</f>
        <v>0</v>
      </c>
      <c r="AB50">
        <f>2*29.3*P50*0.92*(BZ50-U50)</f>
        <v>0</v>
      </c>
      <c r="AC50">
        <f>2*0.95*5.67E-8*(((BZ50+$B$7)+273)^4-(U50+273)^4)</f>
        <v>0</v>
      </c>
      <c r="AD50">
        <f>S50+AC50+AA50+AB50</f>
        <v>0</v>
      </c>
      <c r="AE50">
        <v>0</v>
      </c>
      <c r="AF50">
        <v>0</v>
      </c>
      <c r="AG50">
        <f>IF(AE50*$H$13&gt;=AI50,1.0,(AI50/(AI50-AE50*$H$13)))</f>
        <v>0</v>
      </c>
      <c r="AH50">
        <f>(AG50-1)*100</f>
        <v>0</v>
      </c>
      <c r="AI50">
        <f>MAX(0,($B$13+$C$13*CE50)/(1+$D$13*CE50)*BX50/(BZ50+273)*$E$13)</f>
        <v>0</v>
      </c>
      <c r="AJ50" t="s">
        <v>287</v>
      </c>
      <c r="AK50">
        <v>715.476923076923</v>
      </c>
      <c r="AL50">
        <v>3262.08</v>
      </c>
      <c r="AM50">
        <f>AL50-AK50</f>
        <v>0</v>
      </c>
      <c r="AN50">
        <f>AM50/AL50</f>
        <v>0</v>
      </c>
      <c r="AO50">
        <v>-0.577747479816223</v>
      </c>
      <c r="AP50" t="s">
        <v>451</v>
      </c>
      <c r="AQ50">
        <v>1024.60653846154</v>
      </c>
      <c r="AR50">
        <v>1436.2</v>
      </c>
      <c r="AS50">
        <f>1-AQ50/AR50</f>
        <v>0</v>
      </c>
      <c r="AT50">
        <v>0.5</v>
      </c>
      <c r="AU50">
        <f>BI50</f>
        <v>0</v>
      </c>
      <c r="AV50">
        <f>J50</f>
        <v>0</v>
      </c>
      <c r="AW50">
        <f>AS50*AT50*AU50</f>
        <v>0</v>
      </c>
      <c r="AX50">
        <f>BC50/AR50</f>
        <v>0</v>
      </c>
      <c r="AY50">
        <f>(AV50-AO50)/AU50</f>
        <v>0</v>
      </c>
      <c r="AZ50">
        <f>(AL50-AR50)/AR50</f>
        <v>0</v>
      </c>
      <c r="BA50" t="s">
        <v>452</v>
      </c>
      <c r="BB50">
        <v>700.05</v>
      </c>
      <c r="BC50">
        <f>AR50-BB50</f>
        <v>0</v>
      </c>
      <c r="BD50">
        <f>(AR50-AQ50)/(AR50-BB50)</f>
        <v>0</v>
      </c>
      <c r="BE50">
        <f>(AL50-AR50)/(AL50-BB50)</f>
        <v>0</v>
      </c>
      <c r="BF50">
        <f>(AR50-AQ50)/(AR50-AK50)</f>
        <v>0</v>
      </c>
      <c r="BG50">
        <f>(AL50-AR50)/(AL50-AK50)</f>
        <v>0</v>
      </c>
      <c r="BH50">
        <f>$B$11*CF50+$C$11*CG50+$F$11*CH50*(1-CK50)</f>
        <v>0</v>
      </c>
      <c r="BI50">
        <f>BH50*BJ50</f>
        <v>0</v>
      </c>
      <c r="BJ50">
        <f>($B$11*$D$9+$C$11*$D$9+$F$11*((CU50+CM50)/MAX(CU50+CM50+CV50, 0.1)*$I$9+CV50/MAX(CU50+CM50+CV50, 0.1)*$J$9))/($B$11+$C$11+$F$11)</f>
        <v>0</v>
      </c>
      <c r="BK50">
        <f>($B$11*$K$9+$C$11*$K$9+$F$11*((CU50+CM50)/MAX(CU50+CM50+CV50, 0.1)*$P$9+CV50/MAX(CU50+CM50+CV50, 0.1)*$Q$9))/($B$11+$C$11+$F$11)</f>
        <v>0</v>
      </c>
      <c r="BL50">
        <v>6</v>
      </c>
      <c r="BM50">
        <v>0.5</v>
      </c>
      <c r="BN50" t="s">
        <v>290</v>
      </c>
      <c r="BO50">
        <v>2</v>
      </c>
      <c r="BP50">
        <v>1603921028.5</v>
      </c>
      <c r="BQ50">
        <v>370.912</v>
      </c>
      <c r="BR50">
        <v>400.002</v>
      </c>
      <c r="BS50">
        <v>32.1889967741936</v>
      </c>
      <c r="BT50">
        <v>21.0262322580645</v>
      </c>
      <c r="BU50">
        <v>368.963129032258</v>
      </c>
      <c r="BV50">
        <v>32.0004</v>
      </c>
      <c r="BW50">
        <v>500.01135483871</v>
      </c>
      <c r="BX50">
        <v>101.703064516129</v>
      </c>
      <c r="BY50">
        <v>0.0431418193548387</v>
      </c>
      <c r="BZ50">
        <v>36.5478903225806</v>
      </c>
      <c r="CA50">
        <v>35.0817709677419</v>
      </c>
      <c r="CB50">
        <v>999.9</v>
      </c>
      <c r="CC50">
        <v>0</v>
      </c>
      <c r="CD50">
        <v>0</v>
      </c>
      <c r="CE50">
        <v>9996.81935483871</v>
      </c>
      <c r="CF50">
        <v>0</v>
      </c>
      <c r="CG50">
        <v>381.875516129032</v>
      </c>
      <c r="CH50">
        <v>1399.99419354839</v>
      </c>
      <c r="CI50">
        <v>0.900001612903226</v>
      </c>
      <c r="CJ50">
        <v>0.0999984032258064</v>
      </c>
      <c r="CK50">
        <v>0</v>
      </c>
      <c r="CL50">
        <v>1026.38387096774</v>
      </c>
      <c r="CM50">
        <v>4.99975</v>
      </c>
      <c r="CN50">
        <v>14123.6741935484</v>
      </c>
      <c r="CO50">
        <v>12177.9806451613</v>
      </c>
      <c r="CP50">
        <v>47.774</v>
      </c>
      <c r="CQ50">
        <v>49.687064516129</v>
      </c>
      <c r="CR50">
        <v>48.536</v>
      </c>
      <c r="CS50">
        <v>49.6107096774194</v>
      </c>
      <c r="CT50">
        <v>49.689064516129</v>
      </c>
      <c r="CU50">
        <v>1255.49774193548</v>
      </c>
      <c r="CV50">
        <v>139.497096774194</v>
      </c>
      <c r="CW50">
        <v>0</v>
      </c>
      <c r="CX50">
        <v>130.799999952316</v>
      </c>
      <c r="CY50">
        <v>0</v>
      </c>
      <c r="CZ50">
        <v>1024.60653846154</v>
      </c>
      <c r="DA50">
        <v>-142.729914637218</v>
      </c>
      <c r="DB50">
        <v>-1986.11624073456</v>
      </c>
      <c r="DC50">
        <v>14099.5346153846</v>
      </c>
      <c r="DD50">
        <v>15</v>
      </c>
      <c r="DE50">
        <v>1603919704.6</v>
      </c>
      <c r="DF50" t="s">
        <v>409</v>
      </c>
      <c r="DG50">
        <v>1603919703.6</v>
      </c>
      <c r="DH50">
        <v>1603919704.6</v>
      </c>
      <c r="DI50">
        <v>3</v>
      </c>
      <c r="DJ50">
        <v>0.032</v>
      </c>
      <c r="DK50">
        <v>-0.152</v>
      </c>
      <c r="DL50">
        <v>1.949</v>
      </c>
      <c r="DM50">
        <v>0.189</v>
      </c>
      <c r="DN50">
        <v>400</v>
      </c>
      <c r="DO50">
        <v>21</v>
      </c>
      <c r="DP50">
        <v>0.15</v>
      </c>
      <c r="DQ50">
        <v>0.02</v>
      </c>
      <c r="DR50">
        <v>20.6775247924171</v>
      </c>
      <c r="DS50">
        <v>-0.209974044593956</v>
      </c>
      <c r="DT50">
        <v>0.0219234566796036</v>
      </c>
      <c r="DU50">
        <v>1</v>
      </c>
      <c r="DV50">
        <v>-29.0900677419355</v>
      </c>
      <c r="DW50">
        <v>0.107946774193629</v>
      </c>
      <c r="DX50">
        <v>0.0209801040480948</v>
      </c>
      <c r="DY50">
        <v>1</v>
      </c>
      <c r="DZ50">
        <v>11.1627709677419</v>
      </c>
      <c r="EA50">
        <v>0.367137096774175</v>
      </c>
      <c r="EB50">
        <v>0.0274284899393643</v>
      </c>
      <c r="EC50">
        <v>0</v>
      </c>
      <c r="ED50">
        <v>2</v>
      </c>
      <c r="EE50">
        <v>3</v>
      </c>
      <c r="EF50" t="s">
        <v>297</v>
      </c>
      <c r="EG50">
        <v>100</v>
      </c>
      <c r="EH50">
        <v>100</v>
      </c>
      <c r="EI50">
        <v>1.948</v>
      </c>
      <c r="EJ50">
        <v>0.1886</v>
      </c>
      <c r="EK50">
        <v>1.94876190476191</v>
      </c>
      <c r="EL50">
        <v>0</v>
      </c>
      <c r="EM50">
        <v>0</v>
      </c>
      <c r="EN50">
        <v>0</v>
      </c>
      <c r="EO50">
        <v>0.188595238095242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22.2</v>
      </c>
      <c r="EX50">
        <v>22.2</v>
      </c>
      <c r="EY50">
        <v>2</v>
      </c>
      <c r="EZ50">
        <v>517.263</v>
      </c>
      <c r="FA50">
        <v>496.428</v>
      </c>
      <c r="FB50">
        <v>35.6235</v>
      </c>
      <c r="FC50">
        <v>32.6822</v>
      </c>
      <c r="FD50">
        <v>30.0001</v>
      </c>
      <c r="FE50">
        <v>32.4775</v>
      </c>
      <c r="FF50">
        <v>32.4283</v>
      </c>
      <c r="FG50">
        <v>23.0434</v>
      </c>
      <c r="FH50">
        <v>0</v>
      </c>
      <c r="FI50">
        <v>100</v>
      </c>
      <c r="FJ50">
        <v>-999.9</v>
      </c>
      <c r="FK50">
        <v>400</v>
      </c>
      <c r="FL50">
        <v>29.5384</v>
      </c>
      <c r="FM50">
        <v>101.583</v>
      </c>
      <c r="FN50">
        <v>101.033</v>
      </c>
    </row>
    <row r="51" spans="1:170">
      <c r="A51">
        <v>35</v>
      </c>
      <c r="B51">
        <v>1603921149.5</v>
      </c>
      <c r="C51">
        <v>5912.5</v>
      </c>
      <c r="D51" t="s">
        <v>453</v>
      </c>
      <c r="E51" t="s">
        <v>454</v>
      </c>
      <c r="F51" t="s">
        <v>450</v>
      </c>
      <c r="G51" t="s">
        <v>301</v>
      </c>
      <c r="H51">
        <v>1603921141.75</v>
      </c>
      <c r="I51">
        <f>BW51*AG51*(BS51-BT51)/(100*BL51*(1000-AG51*BS51))</f>
        <v>0</v>
      </c>
      <c r="J51">
        <f>BW51*AG51*(BR51-BQ51*(1000-AG51*BT51)/(1000-AG51*BS51))/(100*BL51)</f>
        <v>0</v>
      </c>
      <c r="K51">
        <f>BQ51 - IF(AG51&gt;1, J51*BL51*100.0/(AI51*CE51), 0)</f>
        <v>0</v>
      </c>
      <c r="L51">
        <f>((R51-I51/2)*K51-J51)/(R51+I51/2)</f>
        <v>0</v>
      </c>
      <c r="M51">
        <f>L51*(BX51+BY51)/1000.0</f>
        <v>0</v>
      </c>
      <c r="N51">
        <f>(BQ51 - IF(AG51&gt;1, J51*BL51*100.0/(AI51*CE51), 0))*(BX51+BY51)/1000.0</f>
        <v>0</v>
      </c>
      <c r="O51">
        <f>2.0/((1/Q51-1/P51)+SIGN(Q51)*SQRT((1/Q51-1/P51)*(1/Q51-1/P51) + 4*BM51/((BM51+1)*(BM51+1))*(2*1/Q51*1/P51-1/P51*1/P51)))</f>
        <v>0</v>
      </c>
      <c r="P51">
        <f>IF(LEFT(BN51,1)&lt;&gt;"0",IF(LEFT(BN51,1)="1",3.0,BO51),$D$5+$E$5*(CE51*BX51/($K$5*1000))+$F$5*(CE51*BX51/($K$5*1000))*MAX(MIN(BL51,$J$5),$I$5)*MAX(MIN(BL51,$J$5),$I$5)+$G$5*MAX(MIN(BL51,$J$5),$I$5)*(CE51*BX51/($K$5*1000))+$H$5*(CE51*BX51/($K$5*1000))*(CE51*BX51/($K$5*1000)))</f>
        <v>0</v>
      </c>
      <c r="Q51">
        <f>I51*(1000-(1000*0.61365*exp(17.502*U51/(240.97+U51))/(BX51+BY51)+BS51)/2)/(1000*0.61365*exp(17.502*U51/(240.97+U51))/(BX51+BY51)-BS51)</f>
        <v>0</v>
      </c>
      <c r="R51">
        <f>1/((BM51+1)/(O51/1.6)+1/(P51/1.37)) + BM51/((BM51+1)/(O51/1.6) + BM51/(P51/1.37))</f>
        <v>0</v>
      </c>
      <c r="S51">
        <f>(BI51*BK51)</f>
        <v>0</v>
      </c>
      <c r="T51">
        <f>(BZ51+(S51+2*0.95*5.67E-8*(((BZ51+$B$7)+273)^4-(BZ51+273)^4)-44100*I51)/(1.84*29.3*P51+8*0.95*5.67E-8*(BZ51+273)^3))</f>
        <v>0</v>
      </c>
      <c r="U51">
        <f>($C$7*CA51+$D$7*CB51+$E$7*T51)</f>
        <v>0</v>
      </c>
      <c r="V51">
        <f>0.61365*exp(17.502*U51/(240.97+U51))</f>
        <v>0</v>
      </c>
      <c r="W51">
        <f>(X51/Y51*100)</f>
        <v>0</v>
      </c>
      <c r="X51">
        <f>BS51*(BX51+BY51)/1000</f>
        <v>0</v>
      </c>
      <c r="Y51">
        <f>0.61365*exp(17.502*BZ51/(240.97+BZ51))</f>
        <v>0</v>
      </c>
      <c r="Z51">
        <f>(V51-BS51*(BX51+BY51)/1000)</f>
        <v>0</v>
      </c>
      <c r="AA51">
        <f>(-I51*44100)</f>
        <v>0</v>
      </c>
      <c r="AB51">
        <f>2*29.3*P51*0.92*(BZ51-U51)</f>
        <v>0</v>
      </c>
      <c r="AC51">
        <f>2*0.95*5.67E-8*(((BZ51+$B$7)+273)^4-(U51+273)^4)</f>
        <v>0</v>
      </c>
      <c r="AD51">
        <f>S51+AC51+AA51+AB51</f>
        <v>0</v>
      </c>
      <c r="AE51">
        <v>0</v>
      </c>
      <c r="AF51">
        <v>0</v>
      </c>
      <c r="AG51">
        <f>IF(AE51*$H$13&gt;=AI51,1.0,(AI51/(AI51-AE51*$H$13)))</f>
        <v>0</v>
      </c>
      <c r="AH51">
        <f>(AG51-1)*100</f>
        <v>0</v>
      </c>
      <c r="AI51">
        <f>MAX(0,($B$13+$C$13*CE51)/(1+$D$13*CE51)*BX51/(BZ51+273)*$E$13)</f>
        <v>0</v>
      </c>
      <c r="AJ51" t="s">
        <v>287</v>
      </c>
      <c r="AK51">
        <v>715.476923076923</v>
      </c>
      <c r="AL51">
        <v>3262.08</v>
      </c>
      <c r="AM51">
        <f>AL51-AK51</f>
        <v>0</v>
      </c>
      <c r="AN51">
        <f>AM51/AL51</f>
        <v>0</v>
      </c>
      <c r="AO51">
        <v>-0.577747479816223</v>
      </c>
      <c r="AP51" t="s">
        <v>455</v>
      </c>
      <c r="AQ51">
        <v>1073.29923076923</v>
      </c>
      <c r="AR51">
        <v>1503.16</v>
      </c>
      <c r="AS51">
        <f>1-AQ51/AR51</f>
        <v>0</v>
      </c>
      <c r="AT51">
        <v>0.5</v>
      </c>
      <c r="AU51">
        <f>BI51</f>
        <v>0</v>
      </c>
      <c r="AV51">
        <f>J51</f>
        <v>0</v>
      </c>
      <c r="AW51">
        <f>AS51*AT51*AU51</f>
        <v>0</v>
      </c>
      <c r="AX51">
        <f>BC51/AR51</f>
        <v>0</v>
      </c>
      <c r="AY51">
        <f>(AV51-AO51)/AU51</f>
        <v>0</v>
      </c>
      <c r="AZ51">
        <f>(AL51-AR51)/AR51</f>
        <v>0</v>
      </c>
      <c r="BA51" t="s">
        <v>456</v>
      </c>
      <c r="BB51">
        <v>724.77</v>
      </c>
      <c r="BC51">
        <f>AR51-BB51</f>
        <v>0</v>
      </c>
      <c r="BD51">
        <f>(AR51-AQ51)/(AR51-BB51)</f>
        <v>0</v>
      </c>
      <c r="BE51">
        <f>(AL51-AR51)/(AL51-BB51)</f>
        <v>0</v>
      </c>
      <c r="BF51">
        <f>(AR51-AQ51)/(AR51-AK51)</f>
        <v>0</v>
      </c>
      <c r="BG51">
        <f>(AL51-AR51)/(AL51-AK51)</f>
        <v>0</v>
      </c>
      <c r="BH51">
        <f>$B$11*CF51+$C$11*CG51+$F$11*CH51*(1-CK51)</f>
        <v>0</v>
      </c>
      <c r="BI51">
        <f>BH51*BJ51</f>
        <v>0</v>
      </c>
      <c r="BJ51">
        <f>($B$11*$D$9+$C$11*$D$9+$F$11*((CU51+CM51)/MAX(CU51+CM51+CV51, 0.1)*$I$9+CV51/MAX(CU51+CM51+CV51, 0.1)*$J$9))/($B$11+$C$11+$F$11)</f>
        <v>0</v>
      </c>
      <c r="BK51">
        <f>($B$11*$K$9+$C$11*$K$9+$F$11*((CU51+CM51)/MAX(CU51+CM51+CV51, 0.1)*$P$9+CV51/MAX(CU51+CM51+CV51, 0.1)*$Q$9))/($B$11+$C$11+$F$11)</f>
        <v>0</v>
      </c>
      <c r="BL51">
        <v>6</v>
      </c>
      <c r="BM51">
        <v>0.5</v>
      </c>
      <c r="BN51" t="s">
        <v>290</v>
      </c>
      <c r="BO51">
        <v>2</v>
      </c>
      <c r="BP51">
        <v>1603921141.75</v>
      </c>
      <c r="BQ51">
        <v>370.282</v>
      </c>
      <c r="BR51">
        <v>399.993233333333</v>
      </c>
      <c r="BS51">
        <v>32.2649333333333</v>
      </c>
      <c r="BT51">
        <v>21.02408</v>
      </c>
      <c r="BU51">
        <v>368.333333333333</v>
      </c>
      <c r="BV51">
        <v>32.07634</v>
      </c>
      <c r="BW51">
        <v>500.017566666667</v>
      </c>
      <c r="BX51">
        <v>101.704</v>
      </c>
      <c r="BY51">
        <v>0.0425940566666667</v>
      </c>
      <c r="BZ51">
        <v>36.5614166666667</v>
      </c>
      <c r="CA51">
        <v>35.0056566666667</v>
      </c>
      <c r="CB51">
        <v>999.9</v>
      </c>
      <c r="CC51">
        <v>0</v>
      </c>
      <c r="CD51">
        <v>0</v>
      </c>
      <c r="CE51">
        <v>10002.1883333333</v>
      </c>
      <c r="CF51">
        <v>0</v>
      </c>
      <c r="CG51">
        <v>467.144366666667</v>
      </c>
      <c r="CH51">
        <v>1399.99033333333</v>
      </c>
      <c r="CI51">
        <v>0.899994766666667</v>
      </c>
      <c r="CJ51">
        <v>0.10000542</v>
      </c>
      <c r="CK51">
        <v>0</v>
      </c>
      <c r="CL51">
        <v>1074.38333333333</v>
      </c>
      <c r="CM51">
        <v>4.99975</v>
      </c>
      <c r="CN51">
        <v>14781.4666666667</v>
      </c>
      <c r="CO51">
        <v>12177.9466666667</v>
      </c>
      <c r="CP51">
        <v>48.2997</v>
      </c>
      <c r="CQ51">
        <v>50.1145</v>
      </c>
      <c r="CR51">
        <v>49.1061</v>
      </c>
      <c r="CS51">
        <v>50.0039666666667</v>
      </c>
      <c r="CT51">
        <v>50.1809666666667</v>
      </c>
      <c r="CU51">
        <v>1255.48466666667</v>
      </c>
      <c r="CV51">
        <v>139.506333333333</v>
      </c>
      <c r="CW51">
        <v>0</v>
      </c>
      <c r="CX51">
        <v>112.399999856949</v>
      </c>
      <c r="CY51">
        <v>0</v>
      </c>
      <c r="CZ51">
        <v>1073.29923076923</v>
      </c>
      <c r="DA51">
        <v>-169.657436026848</v>
      </c>
      <c r="DB51">
        <v>-2369.20342050383</v>
      </c>
      <c r="DC51">
        <v>14766.0923076923</v>
      </c>
      <c r="DD51">
        <v>15</v>
      </c>
      <c r="DE51">
        <v>1603919704.6</v>
      </c>
      <c r="DF51" t="s">
        <v>409</v>
      </c>
      <c r="DG51">
        <v>1603919703.6</v>
      </c>
      <c r="DH51">
        <v>1603919704.6</v>
      </c>
      <c r="DI51">
        <v>3</v>
      </c>
      <c r="DJ51">
        <v>0.032</v>
      </c>
      <c r="DK51">
        <v>-0.152</v>
      </c>
      <c r="DL51">
        <v>1.949</v>
      </c>
      <c r="DM51">
        <v>0.189</v>
      </c>
      <c r="DN51">
        <v>400</v>
      </c>
      <c r="DO51">
        <v>21</v>
      </c>
      <c r="DP51">
        <v>0.15</v>
      </c>
      <c r="DQ51">
        <v>0.02</v>
      </c>
      <c r="DR51">
        <v>21.1706490926453</v>
      </c>
      <c r="DS51">
        <v>0.186514697683408</v>
      </c>
      <c r="DT51">
        <v>0.0244109952425905</v>
      </c>
      <c r="DU51">
        <v>1</v>
      </c>
      <c r="DV51">
        <v>-29.7095096774194</v>
      </c>
      <c r="DW51">
        <v>-0.363677419354892</v>
      </c>
      <c r="DX51">
        <v>0.0370031677357033</v>
      </c>
      <c r="DY51">
        <v>0</v>
      </c>
      <c r="DZ51">
        <v>11.2393193548387</v>
      </c>
      <c r="EA51">
        <v>0.310698387096793</v>
      </c>
      <c r="EB51">
        <v>0.0233732880256962</v>
      </c>
      <c r="EC51">
        <v>0</v>
      </c>
      <c r="ED51">
        <v>1</v>
      </c>
      <c r="EE51">
        <v>3</v>
      </c>
      <c r="EF51" t="s">
        <v>292</v>
      </c>
      <c r="EG51">
        <v>100</v>
      </c>
      <c r="EH51">
        <v>100</v>
      </c>
      <c r="EI51">
        <v>1.949</v>
      </c>
      <c r="EJ51">
        <v>0.1886</v>
      </c>
      <c r="EK51">
        <v>1.94876190476191</v>
      </c>
      <c r="EL51">
        <v>0</v>
      </c>
      <c r="EM51">
        <v>0</v>
      </c>
      <c r="EN51">
        <v>0</v>
      </c>
      <c r="EO51">
        <v>0.188595238095242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24.1</v>
      </c>
      <c r="EX51">
        <v>24.1</v>
      </c>
      <c r="EY51">
        <v>2</v>
      </c>
      <c r="EZ51">
        <v>518.832</v>
      </c>
      <c r="FA51">
        <v>497.029</v>
      </c>
      <c r="FB51">
        <v>35.5674</v>
      </c>
      <c r="FC51">
        <v>32.6266</v>
      </c>
      <c r="FD51">
        <v>29.9997</v>
      </c>
      <c r="FE51">
        <v>32.4102</v>
      </c>
      <c r="FF51">
        <v>32.358</v>
      </c>
      <c r="FG51">
        <v>23.0493</v>
      </c>
      <c r="FH51">
        <v>0</v>
      </c>
      <c r="FI51">
        <v>100</v>
      </c>
      <c r="FJ51">
        <v>-999.9</v>
      </c>
      <c r="FK51">
        <v>400</v>
      </c>
      <c r="FL51">
        <v>31.7011</v>
      </c>
      <c r="FM51">
        <v>101.598</v>
      </c>
      <c r="FN51">
        <v>101.051</v>
      </c>
    </row>
    <row r="52" spans="1:170">
      <c r="A52">
        <v>36</v>
      </c>
      <c r="B52">
        <v>1603921323.5</v>
      </c>
      <c r="C52">
        <v>6086.5</v>
      </c>
      <c r="D52" t="s">
        <v>457</v>
      </c>
      <c r="E52" t="s">
        <v>458</v>
      </c>
      <c r="F52" t="s">
        <v>459</v>
      </c>
      <c r="G52" t="s">
        <v>336</v>
      </c>
      <c r="H52">
        <v>1603921315.5</v>
      </c>
      <c r="I52">
        <f>BW52*AG52*(BS52-BT52)/(100*BL52*(1000-AG52*BS52))</f>
        <v>0</v>
      </c>
      <c r="J52">
        <f>BW52*AG52*(BR52-BQ52*(1000-AG52*BT52)/(1000-AG52*BS52))/(100*BL52)</f>
        <v>0</v>
      </c>
      <c r="K52">
        <f>BQ52 - IF(AG52&gt;1, J52*BL52*100.0/(AI52*CE52), 0)</f>
        <v>0</v>
      </c>
      <c r="L52">
        <f>((R52-I52/2)*K52-J52)/(R52+I52/2)</f>
        <v>0</v>
      </c>
      <c r="M52">
        <f>L52*(BX52+BY52)/1000.0</f>
        <v>0</v>
      </c>
      <c r="N52">
        <f>(BQ52 - IF(AG52&gt;1, J52*BL52*100.0/(AI52*CE52), 0))*(BX52+BY52)/1000.0</f>
        <v>0</v>
      </c>
      <c r="O52">
        <f>2.0/((1/Q52-1/P52)+SIGN(Q52)*SQRT((1/Q52-1/P52)*(1/Q52-1/P52) + 4*BM52/((BM52+1)*(BM52+1))*(2*1/Q52*1/P52-1/P52*1/P52)))</f>
        <v>0</v>
      </c>
      <c r="P52">
        <f>IF(LEFT(BN52,1)&lt;&gt;"0",IF(LEFT(BN52,1)="1",3.0,BO52),$D$5+$E$5*(CE52*BX52/($K$5*1000))+$F$5*(CE52*BX52/($K$5*1000))*MAX(MIN(BL52,$J$5),$I$5)*MAX(MIN(BL52,$J$5),$I$5)+$G$5*MAX(MIN(BL52,$J$5),$I$5)*(CE52*BX52/($K$5*1000))+$H$5*(CE52*BX52/($K$5*1000))*(CE52*BX52/($K$5*1000)))</f>
        <v>0</v>
      </c>
      <c r="Q52">
        <f>I52*(1000-(1000*0.61365*exp(17.502*U52/(240.97+U52))/(BX52+BY52)+BS52)/2)/(1000*0.61365*exp(17.502*U52/(240.97+U52))/(BX52+BY52)-BS52)</f>
        <v>0</v>
      </c>
      <c r="R52">
        <f>1/((BM52+1)/(O52/1.6)+1/(P52/1.37)) + BM52/((BM52+1)/(O52/1.6) + BM52/(P52/1.37))</f>
        <v>0</v>
      </c>
      <c r="S52">
        <f>(BI52*BK52)</f>
        <v>0</v>
      </c>
      <c r="T52">
        <f>(BZ52+(S52+2*0.95*5.67E-8*(((BZ52+$B$7)+273)^4-(BZ52+273)^4)-44100*I52)/(1.84*29.3*P52+8*0.95*5.67E-8*(BZ52+273)^3))</f>
        <v>0</v>
      </c>
      <c r="U52">
        <f>($C$7*CA52+$D$7*CB52+$E$7*T52)</f>
        <v>0</v>
      </c>
      <c r="V52">
        <f>0.61365*exp(17.502*U52/(240.97+U52))</f>
        <v>0</v>
      </c>
      <c r="W52">
        <f>(X52/Y52*100)</f>
        <v>0</v>
      </c>
      <c r="X52">
        <f>BS52*(BX52+BY52)/1000</f>
        <v>0</v>
      </c>
      <c r="Y52">
        <f>0.61365*exp(17.502*BZ52/(240.97+BZ52))</f>
        <v>0</v>
      </c>
      <c r="Z52">
        <f>(V52-BS52*(BX52+BY52)/1000)</f>
        <v>0</v>
      </c>
      <c r="AA52">
        <f>(-I52*44100)</f>
        <v>0</v>
      </c>
      <c r="AB52">
        <f>2*29.3*P52*0.92*(BZ52-U52)</f>
        <v>0</v>
      </c>
      <c r="AC52">
        <f>2*0.95*5.67E-8*(((BZ52+$B$7)+273)^4-(U52+273)^4)</f>
        <v>0</v>
      </c>
      <c r="AD52">
        <f>S52+AC52+AA52+AB52</f>
        <v>0</v>
      </c>
      <c r="AE52">
        <v>0</v>
      </c>
      <c r="AF52">
        <v>0</v>
      </c>
      <c r="AG52">
        <f>IF(AE52*$H$13&gt;=AI52,1.0,(AI52/(AI52-AE52*$H$13)))</f>
        <v>0</v>
      </c>
      <c r="AH52">
        <f>(AG52-1)*100</f>
        <v>0</v>
      </c>
      <c r="AI52">
        <f>MAX(0,($B$13+$C$13*CE52)/(1+$D$13*CE52)*BX52/(BZ52+273)*$E$13)</f>
        <v>0</v>
      </c>
      <c r="AJ52" t="s">
        <v>287</v>
      </c>
      <c r="AK52">
        <v>715.476923076923</v>
      </c>
      <c r="AL52">
        <v>3262.08</v>
      </c>
      <c r="AM52">
        <f>AL52-AK52</f>
        <v>0</v>
      </c>
      <c r="AN52">
        <f>AM52/AL52</f>
        <v>0</v>
      </c>
      <c r="AO52">
        <v>-0.577747479816223</v>
      </c>
      <c r="AP52" t="s">
        <v>460</v>
      </c>
      <c r="AQ52">
        <v>1044.2808</v>
      </c>
      <c r="AR52">
        <v>1442.85</v>
      </c>
      <c r="AS52">
        <f>1-AQ52/AR52</f>
        <v>0</v>
      </c>
      <c r="AT52">
        <v>0.5</v>
      </c>
      <c r="AU52">
        <f>BI52</f>
        <v>0</v>
      </c>
      <c r="AV52">
        <f>J52</f>
        <v>0</v>
      </c>
      <c r="AW52">
        <f>AS52*AT52*AU52</f>
        <v>0</v>
      </c>
      <c r="AX52">
        <f>BC52/AR52</f>
        <v>0</v>
      </c>
      <c r="AY52">
        <f>(AV52-AO52)/AU52</f>
        <v>0</v>
      </c>
      <c r="AZ52">
        <f>(AL52-AR52)/AR52</f>
        <v>0</v>
      </c>
      <c r="BA52" t="s">
        <v>461</v>
      </c>
      <c r="BB52">
        <v>742.57</v>
      </c>
      <c r="BC52">
        <f>AR52-BB52</f>
        <v>0</v>
      </c>
      <c r="BD52">
        <f>(AR52-AQ52)/(AR52-BB52)</f>
        <v>0</v>
      </c>
      <c r="BE52">
        <f>(AL52-AR52)/(AL52-BB52)</f>
        <v>0</v>
      </c>
      <c r="BF52">
        <f>(AR52-AQ52)/(AR52-AK52)</f>
        <v>0</v>
      </c>
      <c r="BG52">
        <f>(AL52-AR52)/(AL52-AK52)</f>
        <v>0</v>
      </c>
      <c r="BH52">
        <f>$B$11*CF52+$C$11*CG52+$F$11*CH52*(1-CK52)</f>
        <v>0</v>
      </c>
      <c r="BI52">
        <f>BH52*BJ52</f>
        <v>0</v>
      </c>
      <c r="BJ52">
        <f>($B$11*$D$9+$C$11*$D$9+$F$11*((CU52+CM52)/MAX(CU52+CM52+CV52, 0.1)*$I$9+CV52/MAX(CU52+CM52+CV52, 0.1)*$J$9))/($B$11+$C$11+$F$11)</f>
        <v>0</v>
      </c>
      <c r="BK52">
        <f>($B$11*$K$9+$C$11*$K$9+$F$11*((CU52+CM52)/MAX(CU52+CM52+CV52, 0.1)*$P$9+CV52/MAX(CU52+CM52+CV52, 0.1)*$Q$9))/($B$11+$C$11+$F$11)</f>
        <v>0</v>
      </c>
      <c r="BL52">
        <v>6</v>
      </c>
      <c r="BM52">
        <v>0.5</v>
      </c>
      <c r="BN52" t="s">
        <v>290</v>
      </c>
      <c r="BO52">
        <v>2</v>
      </c>
      <c r="BP52">
        <v>1603921315.5</v>
      </c>
      <c r="BQ52">
        <v>371.493580645161</v>
      </c>
      <c r="BR52">
        <v>399.999064516129</v>
      </c>
      <c r="BS52">
        <v>31.6737741935484</v>
      </c>
      <c r="BT52">
        <v>21.1121709677419</v>
      </c>
      <c r="BU52">
        <v>369.544677419355</v>
      </c>
      <c r="BV52">
        <v>31.4851774193548</v>
      </c>
      <c r="BW52">
        <v>500.01035483871</v>
      </c>
      <c r="BX52">
        <v>101.701290322581</v>
      </c>
      <c r="BY52">
        <v>0.0421777741935484</v>
      </c>
      <c r="BZ52">
        <v>36.5786290322581</v>
      </c>
      <c r="CA52">
        <v>35.2492290322581</v>
      </c>
      <c r="CB52">
        <v>999.9</v>
      </c>
      <c r="CC52">
        <v>0</v>
      </c>
      <c r="CD52">
        <v>0</v>
      </c>
      <c r="CE52">
        <v>9999.33516129032</v>
      </c>
      <c r="CF52">
        <v>0</v>
      </c>
      <c r="CG52">
        <v>421.049483870968</v>
      </c>
      <c r="CH52">
        <v>1399.97096774194</v>
      </c>
      <c r="CI52">
        <v>0.89999729032258</v>
      </c>
      <c r="CJ52">
        <v>0.100002967741935</v>
      </c>
      <c r="CK52">
        <v>0</v>
      </c>
      <c r="CL52">
        <v>1047.26</v>
      </c>
      <c r="CM52">
        <v>4.99975</v>
      </c>
      <c r="CN52">
        <v>14561.2838709677</v>
      </c>
      <c r="CO52">
        <v>12177.7935483871</v>
      </c>
      <c r="CP52">
        <v>48.9614516129032</v>
      </c>
      <c r="CQ52">
        <v>50.774</v>
      </c>
      <c r="CR52">
        <v>49.792</v>
      </c>
      <c r="CS52">
        <v>50.5905161290322</v>
      </c>
      <c r="CT52">
        <v>50.782064516129</v>
      </c>
      <c r="CU52">
        <v>1255.47</v>
      </c>
      <c r="CV52">
        <v>139.501290322581</v>
      </c>
      <c r="CW52">
        <v>0</v>
      </c>
      <c r="CX52">
        <v>173.299999952316</v>
      </c>
      <c r="CY52">
        <v>0</v>
      </c>
      <c r="CZ52">
        <v>1044.2808</v>
      </c>
      <c r="DA52">
        <v>-172.054615667035</v>
      </c>
      <c r="DB52">
        <v>-2415.35385008517</v>
      </c>
      <c r="DC52">
        <v>14519.232</v>
      </c>
      <c r="DD52">
        <v>15</v>
      </c>
      <c r="DE52">
        <v>1603919704.6</v>
      </c>
      <c r="DF52" t="s">
        <v>409</v>
      </c>
      <c r="DG52">
        <v>1603919703.6</v>
      </c>
      <c r="DH52">
        <v>1603919704.6</v>
      </c>
      <c r="DI52">
        <v>3</v>
      </c>
      <c r="DJ52">
        <v>0.032</v>
      </c>
      <c r="DK52">
        <v>-0.152</v>
      </c>
      <c r="DL52">
        <v>1.949</v>
      </c>
      <c r="DM52">
        <v>0.189</v>
      </c>
      <c r="DN52">
        <v>400</v>
      </c>
      <c r="DO52">
        <v>21</v>
      </c>
      <c r="DP52">
        <v>0.15</v>
      </c>
      <c r="DQ52">
        <v>0.02</v>
      </c>
      <c r="DR52">
        <v>20.376486602826</v>
      </c>
      <c r="DS52">
        <v>0.499990535616909</v>
      </c>
      <c r="DT52">
        <v>0.0429911552014525</v>
      </c>
      <c r="DU52">
        <v>1</v>
      </c>
      <c r="DV52">
        <v>-28.5055</v>
      </c>
      <c r="DW52">
        <v>-0.666691935483818</v>
      </c>
      <c r="DX52">
        <v>0.056119337130797</v>
      </c>
      <c r="DY52">
        <v>0</v>
      </c>
      <c r="DZ52">
        <v>10.5615967741935</v>
      </c>
      <c r="EA52">
        <v>0.198411290322559</v>
      </c>
      <c r="EB52">
        <v>0.014854270242354</v>
      </c>
      <c r="EC52">
        <v>1</v>
      </c>
      <c r="ED52">
        <v>2</v>
      </c>
      <c r="EE52">
        <v>3</v>
      </c>
      <c r="EF52" t="s">
        <v>297</v>
      </c>
      <c r="EG52">
        <v>100</v>
      </c>
      <c r="EH52">
        <v>100</v>
      </c>
      <c r="EI52">
        <v>1.949</v>
      </c>
      <c r="EJ52">
        <v>0.1886</v>
      </c>
      <c r="EK52">
        <v>1.94876190476191</v>
      </c>
      <c r="EL52">
        <v>0</v>
      </c>
      <c r="EM52">
        <v>0</v>
      </c>
      <c r="EN52">
        <v>0</v>
      </c>
      <c r="EO52">
        <v>0.188595238095242</v>
      </c>
      <c r="EP52">
        <v>0</v>
      </c>
      <c r="EQ52">
        <v>0</v>
      </c>
      <c r="ER52">
        <v>0</v>
      </c>
      <c r="ES52">
        <v>-1</v>
      </c>
      <c r="ET52">
        <v>-1</v>
      </c>
      <c r="EU52">
        <v>-1</v>
      </c>
      <c r="EV52">
        <v>-1</v>
      </c>
      <c r="EW52">
        <v>27</v>
      </c>
      <c r="EX52">
        <v>27</v>
      </c>
      <c r="EY52">
        <v>2</v>
      </c>
      <c r="EZ52">
        <v>519.071</v>
      </c>
      <c r="FA52">
        <v>497.804</v>
      </c>
      <c r="FB52">
        <v>35.4825</v>
      </c>
      <c r="FC52">
        <v>32.5146</v>
      </c>
      <c r="FD52">
        <v>30.0004</v>
      </c>
      <c r="FE52">
        <v>32.3059</v>
      </c>
      <c r="FF52">
        <v>32.263</v>
      </c>
      <c r="FG52">
        <v>23.052</v>
      </c>
      <c r="FH52">
        <v>0</v>
      </c>
      <c r="FI52">
        <v>100</v>
      </c>
      <c r="FJ52">
        <v>-999.9</v>
      </c>
      <c r="FK52">
        <v>400</v>
      </c>
      <c r="FL52">
        <v>31.7965</v>
      </c>
      <c r="FM52">
        <v>101.613</v>
      </c>
      <c r="FN52">
        <v>101.065</v>
      </c>
    </row>
    <row r="53" spans="1:170">
      <c r="A53">
        <v>37</v>
      </c>
      <c r="B53">
        <v>1603921465.5</v>
      </c>
      <c r="C53">
        <v>6228.5</v>
      </c>
      <c r="D53" t="s">
        <v>462</v>
      </c>
      <c r="E53" t="s">
        <v>463</v>
      </c>
      <c r="F53" t="s">
        <v>459</v>
      </c>
      <c r="G53" t="s">
        <v>336</v>
      </c>
      <c r="H53">
        <v>1603921457.5</v>
      </c>
      <c r="I53">
        <f>BW53*AG53*(BS53-BT53)/(100*BL53*(1000-AG53*BS53))</f>
        <v>0</v>
      </c>
      <c r="J53">
        <f>BW53*AG53*(BR53-BQ53*(1000-AG53*BT53)/(1000-AG53*BS53))/(100*BL53)</f>
        <v>0</v>
      </c>
      <c r="K53">
        <f>BQ53 - IF(AG53&gt;1, J53*BL53*100.0/(AI53*CE53), 0)</f>
        <v>0</v>
      </c>
      <c r="L53">
        <f>((R53-I53/2)*K53-J53)/(R53+I53/2)</f>
        <v>0</v>
      </c>
      <c r="M53">
        <f>L53*(BX53+BY53)/1000.0</f>
        <v>0</v>
      </c>
      <c r="N53">
        <f>(BQ53 - IF(AG53&gt;1, J53*BL53*100.0/(AI53*CE53), 0))*(BX53+BY53)/1000.0</f>
        <v>0</v>
      </c>
      <c r="O53">
        <f>2.0/((1/Q53-1/P53)+SIGN(Q53)*SQRT((1/Q53-1/P53)*(1/Q53-1/P53) + 4*BM53/((BM53+1)*(BM53+1))*(2*1/Q53*1/P53-1/P53*1/P53)))</f>
        <v>0</v>
      </c>
      <c r="P53">
        <f>IF(LEFT(BN53,1)&lt;&gt;"0",IF(LEFT(BN53,1)="1",3.0,BO53),$D$5+$E$5*(CE53*BX53/($K$5*1000))+$F$5*(CE53*BX53/($K$5*1000))*MAX(MIN(BL53,$J$5),$I$5)*MAX(MIN(BL53,$J$5),$I$5)+$G$5*MAX(MIN(BL53,$J$5),$I$5)*(CE53*BX53/($K$5*1000))+$H$5*(CE53*BX53/($K$5*1000))*(CE53*BX53/($K$5*1000)))</f>
        <v>0</v>
      </c>
      <c r="Q53">
        <f>I53*(1000-(1000*0.61365*exp(17.502*U53/(240.97+U53))/(BX53+BY53)+BS53)/2)/(1000*0.61365*exp(17.502*U53/(240.97+U53))/(BX53+BY53)-BS53)</f>
        <v>0</v>
      </c>
      <c r="R53">
        <f>1/((BM53+1)/(O53/1.6)+1/(P53/1.37)) + BM53/((BM53+1)/(O53/1.6) + BM53/(P53/1.37))</f>
        <v>0</v>
      </c>
      <c r="S53">
        <f>(BI53*BK53)</f>
        <v>0</v>
      </c>
      <c r="T53">
        <f>(BZ53+(S53+2*0.95*5.67E-8*(((BZ53+$B$7)+273)^4-(BZ53+273)^4)-44100*I53)/(1.84*29.3*P53+8*0.95*5.67E-8*(BZ53+273)^3))</f>
        <v>0</v>
      </c>
      <c r="U53">
        <f>($C$7*CA53+$D$7*CB53+$E$7*T53)</f>
        <v>0</v>
      </c>
      <c r="V53">
        <f>0.61365*exp(17.502*U53/(240.97+U53))</f>
        <v>0</v>
      </c>
      <c r="W53">
        <f>(X53/Y53*100)</f>
        <v>0</v>
      </c>
      <c r="X53">
        <f>BS53*(BX53+BY53)/1000</f>
        <v>0</v>
      </c>
      <c r="Y53">
        <f>0.61365*exp(17.502*BZ53/(240.97+BZ53))</f>
        <v>0</v>
      </c>
      <c r="Z53">
        <f>(V53-BS53*(BX53+BY53)/1000)</f>
        <v>0</v>
      </c>
      <c r="AA53">
        <f>(-I53*44100)</f>
        <v>0</v>
      </c>
      <c r="AB53">
        <f>2*29.3*P53*0.92*(BZ53-U53)</f>
        <v>0</v>
      </c>
      <c r="AC53">
        <f>2*0.95*5.67E-8*(((BZ53+$B$7)+273)^4-(U53+273)^4)</f>
        <v>0</v>
      </c>
      <c r="AD53">
        <f>S53+AC53+AA53+AB53</f>
        <v>0</v>
      </c>
      <c r="AE53">
        <v>0</v>
      </c>
      <c r="AF53">
        <v>0</v>
      </c>
      <c r="AG53">
        <f>IF(AE53*$H$13&gt;=AI53,1.0,(AI53/(AI53-AE53*$H$13)))</f>
        <v>0</v>
      </c>
      <c r="AH53">
        <f>(AG53-1)*100</f>
        <v>0</v>
      </c>
      <c r="AI53">
        <f>MAX(0,($B$13+$C$13*CE53)/(1+$D$13*CE53)*BX53/(BZ53+273)*$E$13)</f>
        <v>0</v>
      </c>
      <c r="AJ53" t="s">
        <v>287</v>
      </c>
      <c r="AK53">
        <v>715.476923076923</v>
      </c>
      <c r="AL53">
        <v>3262.08</v>
      </c>
      <c r="AM53">
        <f>AL53-AK53</f>
        <v>0</v>
      </c>
      <c r="AN53">
        <f>AM53/AL53</f>
        <v>0</v>
      </c>
      <c r="AO53">
        <v>-0.577747479816223</v>
      </c>
      <c r="AP53" t="s">
        <v>464</v>
      </c>
      <c r="AQ53">
        <v>1343.79</v>
      </c>
      <c r="AR53">
        <v>1739.54</v>
      </c>
      <c r="AS53">
        <f>1-AQ53/AR53</f>
        <v>0</v>
      </c>
      <c r="AT53">
        <v>0.5</v>
      </c>
      <c r="AU53">
        <f>BI53</f>
        <v>0</v>
      </c>
      <c r="AV53">
        <f>J53</f>
        <v>0</v>
      </c>
      <c r="AW53">
        <f>AS53*AT53*AU53</f>
        <v>0</v>
      </c>
      <c r="AX53">
        <f>BC53/AR53</f>
        <v>0</v>
      </c>
      <c r="AY53">
        <f>(AV53-AO53)/AU53</f>
        <v>0</v>
      </c>
      <c r="AZ53">
        <f>(AL53-AR53)/AR53</f>
        <v>0</v>
      </c>
      <c r="BA53" t="s">
        <v>465</v>
      </c>
      <c r="BB53">
        <v>851.32</v>
      </c>
      <c r="BC53">
        <f>AR53-BB53</f>
        <v>0</v>
      </c>
      <c r="BD53">
        <f>(AR53-AQ53)/(AR53-BB53)</f>
        <v>0</v>
      </c>
      <c r="BE53">
        <f>(AL53-AR53)/(AL53-BB53)</f>
        <v>0</v>
      </c>
      <c r="BF53">
        <f>(AR53-AQ53)/(AR53-AK53)</f>
        <v>0</v>
      </c>
      <c r="BG53">
        <f>(AL53-AR53)/(AL53-AK53)</f>
        <v>0</v>
      </c>
      <c r="BH53">
        <f>$B$11*CF53+$C$11*CG53+$F$11*CH53*(1-CK53)</f>
        <v>0</v>
      </c>
      <c r="BI53">
        <f>BH53*BJ53</f>
        <v>0</v>
      </c>
      <c r="BJ53">
        <f>($B$11*$D$9+$C$11*$D$9+$F$11*((CU53+CM53)/MAX(CU53+CM53+CV53, 0.1)*$I$9+CV53/MAX(CU53+CM53+CV53, 0.1)*$J$9))/($B$11+$C$11+$F$11)</f>
        <v>0</v>
      </c>
      <c r="BK53">
        <f>($B$11*$K$9+$C$11*$K$9+$F$11*((CU53+CM53)/MAX(CU53+CM53+CV53, 0.1)*$P$9+CV53/MAX(CU53+CM53+CV53, 0.1)*$Q$9))/($B$11+$C$11+$F$11)</f>
        <v>0</v>
      </c>
      <c r="BL53">
        <v>6</v>
      </c>
      <c r="BM53">
        <v>0.5</v>
      </c>
      <c r="BN53" t="s">
        <v>290</v>
      </c>
      <c r="BO53">
        <v>2</v>
      </c>
      <c r="BP53">
        <v>1603921457.5</v>
      </c>
      <c r="BQ53">
        <v>377.542806451613</v>
      </c>
      <c r="BR53">
        <v>399.995032258064</v>
      </c>
      <c r="BS53">
        <v>31.2500451612903</v>
      </c>
      <c r="BT53">
        <v>21.2930032258065</v>
      </c>
      <c r="BU53">
        <v>375.594</v>
      </c>
      <c r="BV53">
        <v>31.0614548387097</v>
      </c>
      <c r="BW53">
        <v>499.989225806452</v>
      </c>
      <c r="BX53">
        <v>101.696451612903</v>
      </c>
      <c r="BY53">
        <v>0.0421225387096774</v>
      </c>
      <c r="BZ53">
        <v>36.6960967741935</v>
      </c>
      <c r="CA53">
        <v>36.1422580645161</v>
      </c>
      <c r="CB53">
        <v>999.9</v>
      </c>
      <c r="CC53">
        <v>0</v>
      </c>
      <c r="CD53">
        <v>0</v>
      </c>
      <c r="CE53">
        <v>9994.74451612903</v>
      </c>
      <c r="CF53">
        <v>0</v>
      </c>
      <c r="CG53">
        <v>524.010548387097</v>
      </c>
      <c r="CH53">
        <v>1399.98709677419</v>
      </c>
      <c r="CI53">
        <v>0.899998580645161</v>
      </c>
      <c r="CJ53">
        <v>0.100001638709677</v>
      </c>
      <c r="CK53">
        <v>0</v>
      </c>
      <c r="CL53">
        <v>1346.88677419355</v>
      </c>
      <c r="CM53">
        <v>4.99975</v>
      </c>
      <c r="CN53">
        <v>18690.4612903226</v>
      </c>
      <c r="CO53">
        <v>12177.9258064516</v>
      </c>
      <c r="CP53">
        <v>49.495935483871</v>
      </c>
      <c r="CQ53">
        <v>51.3384193548387</v>
      </c>
      <c r="CR53">
        <v>50.3506129032258</v>
      </c>
      <c r="CS53">
        <v>51.054</v>
      </c>
      <c r="CT53">
        <v>51.296</v>
      </c>
      <c r="CU53">
        <v>1255.48516129032</v>
      </c>
      <c r="CV53">
        <v>139.501935483871</v>
      </c>
      <c r="CW53">
        <v>0</v>
      </c>
      <c r="CX53">
        <v>141.299999952316</v>
      </c>
      <c r="CY53">
        <v>0</v>
      </c>
      <c r="CZ53">
        <v>1343.79</v>
      </c>
      <c r="DA53">
        <v>-339.62051303546</v>
      </c>
      <c r="DB53">
        <v>-4715.87692617684</v>
      </c>
      <c r="DC53">
        <v>18646.9846153846</v>
      </c>
      <c r="DD53">
        <v>15</v>
      </c>
      <c r="DE53">
        <v>1603919704.6</v>
      </c>
      <c r="DF53" t="s">
        <v>409</v>
      </c>
      <c r="DG53">
        <v>1603919703.6</v>
      </c>
      <c r="DH53">
        <v>1603919704.6</v>
      </c>
      <c r="DI53">
        <v>3</v>
      </c>
      <c r="DJ53">
        <v>0.032</v>
      </c>
      <c r="DK53">
        <v>-0.152</v>
      </c>
      <c r="DL53">
        <v>1.949</v>
      </c>
      <c r="DM53">
        <v>0.189</v>
      </c>
      <c r="DN53">
        <v>400</v>
      </c>
      <c r="DO53">
        <v>21</v>
      </c>
      <c r="DP53">
        <v>0.15</v>
      </c>
      <c r="DQ53">
        <v>0.02</v>
      </c>
      <c r="DR53">
        <v>15.4775758921064</v>
      </c>
      <c r="DS53">
        <v>-0.185877692045154</v>
      </c>
      <c r="DT53">
        <v>0.0198474816495527</v>
      </c>
      <c r="DU53">
        <v>1</v>
      </c>
      <c r="DV53">
        <v>-22.4522612903226</v>
      </c>
      <c r="DW53">
        <v>0.142930645161361</v>
      </c>
      <c r="DX53">
        <v>0.0202394006895105</v>
      </c>
      <c r="DY53">
        <v>1</v>
      </c>
      <c r="DZ53">
        <v>9.95704516129032</v>
      </c>
      <c r="EA53">
        <v>0.24028596774193</v>
      </c>
      <c r="EB53">
        <v>0.0182155450930929</v>
      </c>
      <c r="EC53">
        <v>0</v>
      </c>
      <c r="ED53">
        <v>2</v>
      </c>
      <c r="EE53">
        <v>3</v>
      </c>
      <c r="EF53" t="s">
        <v>297</v>
      </c>
      <c r="EG53">
        <v>100</v>
      </c>
      <c r="EH53">
        <v>100</v>
      </c>
      <c r="EI53">
        <v>1.949</v>
      </c>
      <c r="EJ53">
        <v>0.1886</v>
      </c>
      <c r="EK53">
        <v>1.94876190476191</v>
      </c>
      <c r="EL53">
        <v>0</v>
      </c>
      <c r="EM53">
        <v>0</v>
      </c>
      <c r="EN53">
        <v>0</v>
      </c>
      <c r="EO53">
        <v>0.188595238095242</v>
      </c>
      <c r="EP53">
        <v>0</v>
      </c>
      <c r="EQ53">
        <v>0</v>
      </c>
      <c r="ER53">
        <v>0</v>
      </c>
      <c r="ES53">
        <v>-1</v>
      </c>
      <c r="ET53">
        <v>-1</v>
      </c>
      <c r="EU53">
        <v>-1</v>
      </c>
      <c r="EV53">
        <v>-1</v>
      </c>
      <c r="EW53">
        <v>29.4</v>
      </c>
      <c r="EX53">
        <v>29.3</v>
      </c>
      <c r="EY53">
        <v>2</v>
      </c>
      <c r="EZ53">
        <v>510.706</v>
      </c>
      <c r="FA53">
        <v>496.942</v>
      </c>
      <c r="FB53">
        <v>35.5171</v>
      </c>
      <c r="FC53">
        <v>32.5347</v>
      </c>
      <c r="FD53">
        <v>30.0001</v>
      </c>
      <c r="FE53">
        <v>32.3026</v>
      </c>
      <c r="FF53">
        <v>32.2491</v>
      </c>
      <c r="FG53">
        <v>23.0527</v>
      </c>
      <c r="FH53">
        <v>0</v>
      </c>
      <c r="FI53">
        <v>100</v>
      </c>
      <c r="FJ53">
        <v>-999.9</v>
      </c>
      <c r="FK53">
        <v>400</v>
      </c>
      <c r="FL53">
        <v>31.2262</v>
      </c>
      <c r="FM53">
        <v>101.613</v>
      </c>
      <c r="FN53">
        <v>101.065</v>
      </c>
    </row>
    <row r="54" spans="1:170">
      <c r="A54">
        <v>38</v>
      </c>
      <c r="B54">
        <v>1603921646.5</v>
      </c>
      <c r="C54">
        <v>6409.5</v>
      </c>
      <c r="D54" t="s">
        <v>466</v>
      </c>
      <c r="E54" t="s">
        <v>467</v>
      </c>
      <c r="F54" t="s">
        <v>468</v>
      </c>
      <c r="G54" t="s">
        <v>301</v>
      </c>
      <c r="H54">
        <v>1603921638.75</v>
      </c>
      <c r="I54">
        <f>BW54*AG54*(BS54-BT54)/(100*BL54*(1000-AG54*BS54))</f>
        <v>0</v>
      </c>
      <c r="J54">
        <f>BW54*AG54*(BR54-BQ54*(1000-AG54*BT54)/(1000-AG54*BS54))/(100*BL54)</f>
        <v>0</v>
      </c>
      <c r="K54">
        <f>BQ54 - IF(AG54&gt;1, J54*BL54*100.0/(AI54*CE54), 0)</f>
        <v>0</v>
      </c>
      <c r="L54">
        <f>((R54-I54/2)*K54-J54)/(R54+I54/2)</f>
        <v>0</v>
      </c>
      <c r="M54">
        <f>L54*(BX54+BY54)/1000.0</f>
        <v>0</v>
      </c>
      <c r="N54">
        <f>(BQ54 - IF(AG54&gt;1, J54*BL54*100.0/(AI54*CE54), 0))*(BX54+BY54)/1000.0</f>
        <v>0</v>
      </c>
      <c r="O54">
        <f>2.0/((1/Q54-1/P54)+SIGN(Q54)*SQRT((1/Q54-1/P54)*(1/Q54-1/P54) + 4*BM54/((BM54+1)*(BM54+1))*(2*1/Q54*1/P54-1/P54*1/P54)))</f>
        <v>0</v>
      </c>
      <c r="P54">
        <f>IF(LEFT(BN54,1)&lt;&gt;"0",IF(LEFT(BN54,1)="1",3.0,BO54),$D$5+$E$5*(CE54*BX54/($K$5*1000))+$F$5*(CE54*BX54/($K$5*1000))*MAX(MIN(BL54,$J$5),$I$5)*MAX(MIN(BL54,$J$5),$I$5)+$G$5*MAX(MIN(BL54,$J$5),$I$5)*(CE54*BX54/($K$5*1000))+$H$5*(CE54*BX54/($K$5*1000))*(CE54*BX54/($K$5*1000)))</f>
        <v>0</v>
      </c>
      <c r="Q54">
        <f>I54*(1000-(1000*0.61365*exp(17.502*U54/(240.97+U54))/(BX54+BY54)+BS54)/2)/(1000*0.61365*exp(17.502*U54/(240.97+U54))/(BX54+BY54)-BS54)</f>
        <v>0</v>
      </c>
      <c r="R54">
        <f>1/((BM54+1)/(O54/1.6)+1/(P54/1.37)) + BM54/((BM54+1)/(O54/1.6) + BM54/(P54/1.37))</f>
        <v>0</v>
      </c>
      <c r="S54">
        <f>(BI54*BK54)</f>
        <v>0</v>
      </c>
      <c r="T54">
        <f>(BZ54+(S54+2*0.95*5.67E-8*(((BZ54+$B$7)+273)^4-(BZ54+273)^4)-44100*I54)/(1.84*29.3*P54+8*0.95*5.67E-8*(BZ54+273)^3))</f>
        <v>0</v>
      </c>
      <c r="U54">
        <f>($C$7*CA54+$D$7*CB54+$E$7*T54)</f>
        <v>0</v>
      </c>
      <c r="V54">
        <f>0.61365*exp(17.502*U54/(240.97+U54))</f>
        <v>0</v>
      </c>
      <c r="W54">
        <f>(X54/Y54*100)</f>
        <v>0</v>
      </c>
      <c r="X54">
        <f>BS54*(BX54+BY54)/1000</f>
        <v>0</v>
      </c>
      <c r="Y54">
        <f>0.61365*exp(17.502*BZ54/(240.97+BZ54))</f>
        <v>0</v>
      </c>
      <c r="Z54">
        <f>(V54-BS54*(BX54+BY54)/1000)</f>
        <v>0</v>
      </c>
      <c r="AA54">
        <f>(-I54*44100)</f>
        <v>0</v>
      </c>
      <c r="AB54">
        <f>2*29.3*P54*0.92*(BZ54-U54)</f>
        <v>0</v>
      </c>
      <c r="AC54">
        <f>2*0.95*5.67E-8*(((BZ54+$B$7)+273)^4-(U54+273)^4)</f>
        <v>0</v>
      </c>
      <c r="AD54">
        <f>S54+AC54+AA54+AB54</f>
        <v>0</v>
      </c>
      <c r="AE54">
        <v>5</v>
      </c>
      <c r="AF54">
        <v>1</v>
      </c>
      <c r="AG54">
        <f>IF(AE54*$H$13&gt;=AI54,1.0,(AI54/(AI54-AE54*$H$13)))</f>
        <v>0</v>
      </c>
      <c r="AH54">
        <f>(AG54-1)*100</f>
        <v>0</v>
      </c>
      <c r="AI54">
        <f>MAX(0,($B$13+$C$13*CE54)/(1+$D$13*CE54)*BX54/(BZ54+273)*$E$13)</f>
        <v>0</v>
      </c>
      <c r="AJ54" t="s">
        <v>287</v>
      </c>
      <c r="AK54">
        <v>715.476923076923</v>
      </c>
      <c r="AL54">
        <v>3262.08</v>
      </c>
      <c r="AM54">
        <f>AL54-AK54</f>
        <v>0</v>
      </c>
      <c r="AN54">
        <f>AM54/AL54</f>
        <v>0</v>
      </c>
      <c r="AO54">
        <v>-0.577747479816223</v>
      </c>
      <c r="AP54" t="s">
        <v>469</v>
      </c>
      <c r="AQ54">
        <v>877.459538461539</v>
      </c>
      <c r="AR54">
        <v>1182.52</v>
      </c>
      <c r="AS54">
        <f>1-AQ54/AR54</f>
        <v>0</v>
      </c>
      <c r="AT54">
        <v>0.5</v>
      </c>
      <c r="AU54">
        <f>BI54</f>
        <v>0</v>
      </c>
      <c r="AV54">
        <f>J54</f>
        <v>0</v>
      </c>
      <c r="AW54">
        <f>AS54*AT54*AU54</f>
        <v>0</v>
      </c>
      <c r="AX54">
        <f>BC54/AR54</f>
        <v>0</v>
      </c>
      <c r="AY54">
        <f>(AV54-AO54)/AU54</f>
        <v>0</v>
      </c>
      <c r="AZ54">
        <f>(AL54-AR54)/AR54</f>
        <v>0</v>
      </c>
      <c r="BA54" t="s">
        <v>470</v>
      </c>
      <c r="BB54">
        <v>670.77</v>
      </c>
      <c r="BC54">
        <f>AR54-BB54</f>
        <v>0</v>
      </c>
      <c r="BD54">
        <f>(AR54-AQ54)/(AR54-BB54)</f>
        <v>0</v>
      </c>
      <c r="BE54">
        <f>(AL54-AR54)/(AL54-BB54)</f>
        <v>0</v>
      </c>
      <c r="BF54">
        <f>(AR54-AQ54)/(AR54-AK54)</f>
        <v>0</v>
      </c>
      <c r="BG54">
        <f>(AL54-AR54)/(AL54-AK54)</f>
        <v>0</v>
      </c>
      <c r="BH54">
        <f>$B$11*CF54+$C$11*CG54+$F$11*CH54*(1-CK54)</f>
        <v>0</v>
      </c>
      <c r="BI54">
        <f>BH54*BJ54</f>
        <v>0</v>
      </c>
      <c r="BJ54">
        <f>($B$11*$D$9+$C$11*$D$9+$F$11*((CU54+CM54)/MAX(CU54+CM54+CV54, 0.1)*$I$9+CV54/MAX(CU54+CM54+CV54, 0.1)*$J$9))/($B$11+$C$11+$F$11)</f>
        <v>0</v>
      </c>
      <c r="BK54">
        <f>($B$11*$K$9+$C$11*$K$9+$F$11*((CU54+CM54)/MAX(CU54+CM54+CV54, 0.1)*$P$9+CV54/MAX(CU54+CM54+CV54, 0.1)*$Q$9))/($B$11+$C$11+$F$11)</f>
        <v>0</v>
      </c>
      <c r="BL54">
        <v>6</v>
      </c>
      <c r="BM54">
        <v>0.5</v>
      </c>
      <c r="BN54" t="s">
        <v>290</v>
      </c>
      <c r="BO54">
        <v>2</v>
      </c>
      <c r="BP54">
        <v>1603921638.75</v>
      </c>
      <c r="BQ54">
        <v>375.259633333333</v>
      </c>
      <c r="BR54">
        <v>399.999233333333</v>
      </c>
      <c r="BS54">
        <v>30.88104</v>
      </c>
      <c r="BT54">
        <v>21.33967</v>
      </c>
      <c r="BU54">
        <v>373.310966666667</v>
      </c>
      <c r="BV54">
        <v>30.69245</v>
      </c>
      <c r="BW54">
        <v>500.006666666667</v>
      </c>
      <c r="BX54">
        <v>101.697666666667</v>
      </c>
      <c r="BY54">
        <v>0.0412988633333333</v>
      </c>
      <c r="BZ54">
        <v>36.8503633333333</v>
      </c>
      <c r="CA54">
        <v>35.51067</v>
      </c>
      <c r="CB54">
        <v>999.9</v>
      </c>
      <c r="CC54">
        <v>0</v>
      </c>
      <c r="CD54">
        <v>0</v>
      </c>
      <c r="CE54">
        <v>10001.1996666667</v>
      </c>
      <c r="CF54">
        <v>0</v>
      </c>
      <c r="CG54">
        <v>878.634433333333</v>
      </c>
      <c r="CH54">
        <v>1399.97233333333</v>
      </c>
      <c r="CI54">
        <v>0.899997666666667</v>
      </c>
      <c r="CJ54">
        <v>0.100002466666667</v>
      </c>
      <c r="CK54">
        <v>0</v>
      </c>
      <c r="CL54">
        <v>877.5585</v>
      </c>
      <c r="CM54">
        <v>4.99975</v>
      </c>
      <c r="CN54">
        <v>12232.2833333333</v>
      </c>
      <c r="CO54">
        <v>12177.7933333333</v>
      </c>
      <c r="CP54">
        <v>49.9664</v>
      </c>
      <c r="CQ54">
        <v>51.9622</v>
      </c>
      <c r="CR54">
        <v>50.8624</v>
      </c>
      <c r="CS54">
        <v>51.625</v>
      </c>
      <c r="CT54">
        <v>51.7458</v>
      </c>
      <c r="CU54">
        <v>1255.46933333333</v>
      </c>
      <c r="CV54">
        <v>139.503</v>
      </c>
      <c r="CW54">
        <v>0</v>
      </c>
      <c r="CX54">
        <v>179.900000095367</v>
      </c>
      <c r="CY54">
        <v>0</v>
      </c>
      <c r="CZ54">
        <v>877.459538461539</v>
      </c>
      <c r="DA54">
        <v>-49.1263589783367</v>
      </c>
      <c r="DB54">
        <v>-659.278632343943</v>
      </c>
      <c r="DC54">
        <v>12231.5576923077</v>
      </c>
      <c r="DD54">
        <v>15</v>
      </c>
      <c r="DE54">
        <v>1603919704.6</v>
      </c>
      <c r="DF54" t="s">
        <v>409</v>
      </c>
      <c r="DG54">
        <v>1603919703.6</v>
      </c>
      <c r="DH54">
        <v>1603919704.6</v>
      </c>
      <c r="DI54">
        <v>3</v>
      </c>
      <c r="DJ54">
        <v>0.032</v>
      </c>
      <c r="DK54">
        <v>-0.152</v>
      </c>
      <c r="DL54">
        <v>1.949</v>
      </c>
      <c r="DM54">
        <v>0.189</v>
      </c>
      <c r="DN54">
        <v>400</v>
      </c>
      <c r="DO54">
        <v>21</v>
      </c>
      <c r="DP54">
        <v>0.15</v>
      </c>
      <c r="DQ54">
        <v>0.02</v>
      </c>
      <c r="DR54">
        <v>17.5438996699725</v>
      </c>
      <c r="DS54">
        <v>-0.532334612752712</v>
      </c>
      <c r="DT54">
        <v>0.0429038549578139</v>
      </c>
      <c r="DU54">
        <v>0</v>
      </c>
      <c r="DV54">
        <v>-24.7412967741935</v>
      </c>
      <c r="DW54">
        <v>0.593085483871015</v>
      </c>
      <c r="DX54">
        <v>0.0475952524324676</v>
      </c>
      <c r="DY54">
        <v>0</v>
      </c>
      <c r="DZ54">
        <v>9.54073064516129</v>
      </c>
      <c r="EA54">
        <v>0.150948870967729</v>
      </c>
      <c r="EB54">
        <v>0.0112732383461709</v>
      </c>
      <c r="EC54">
        <v>1</v>
      </c>
      <c r="ED54">
        <v>1</v>
      </c>
      <c r="EE54">
        <v>3</v>
      </c>
      <c r="EF54" t="s">
        <v>292</v>
      </c>
      <c r="EG54">
        <v>100</v>
      </c>
      <c r="EH54">
        <v>100</v>
      </c>
      <c r="EI54">
        <v>1.948</v>
      </c>
      <c r="EJ54">
        <v>0.1886</v>
      </c>
      <c r="EK54">
        <v>1.94876190476191</v>
      </c>
      <c r="EL54">
        <v>0</v>
      </c>
      <c r="EM54">
        <v>0</v>
      </c>
      <c r="EN54">
        <v>0</v>
      </c>
      <c r="EO54">
        <v>0.188595238095242</v>
      </c>
      <c r="EP54">
        <v>0</v>
      </c>
      <c r="EQ54">
        <v>0</v>
      </c>
      <c r="ER54">
        <v>0</v>
      </c>
      <c r="ES54">
        <v>-1</v>
      </c>
      <c r="ET54">
        <v>-1</v>
      </c>
      <c r="EU54">
        <v>-1</v>
      </c>
      <c r="EV54">
        <v>-1</v>
      </c>
      <c r="EW54">
        <v>32.4</v>
      </c>
      <c r="EX54">
        <v>32.4</v>
      </c>
      <c r="EY54">
        <v>2</v>
      </c>
      <c r="EZ54">
        <v>493.479</v>
      </c>
      <c r="FA54">
        <v>497.193</v>
      </c>
      <c r="FB54">
        <v>35.5895</v>
      </c>
      <c r="FC54">
        <v>32.5209</v>
      </c>
      <c r="FD54">
        <v>30.0001</v>
      </c>
      <c r="FE54">
        <v>32.2775</v>
      </c>
      <c r="FF54">
        <v>32.2248</v>
      </c>
      <c r="FG54">
        <v>23.0586</v>
      </c>
      <c r="FH54">
        <v>0</v>
      </c>
      <c r="FI54">
        <v>100</v>
      </c>
      <c r="FJ54">
        <v>-999.9</v>
      </c>
      <c r="FK54">
        <v>400</v>
      </c>
      <c r="FL54">
        <v>30.9519</v>
      </c>
      <c r="FM54">
        <v>101.614</v>
      </c>
      <c r="FN54">
        <v>101.072</v>
      </c>
    </row>
    <row r="55" spans="1:170">
      <c r="A55">
        <v>39</v>
      </c>
      <c r="B55">
        <v>1603921947</v>
      </c>
      <c r="C55">
        <v>6710</v>
      </c>
      <c r="D55" t="s">
        <v>471</v>
      </c>
      <c r="E55" t="s">
        <v>472</v>
      </c>
      <c r="F55" t="s">
        <v>468</v>
      </c>
      <c r="G55" t="s">
        <v>301</v>
      </c>
      <c r="H55">
        <v>1603921939.25</v>
      </c>
      <c r="I55">
        <f>BW55*AG55*(BS55-BT55)/(100*BL55*(1000-AG55*BS55))</f>
        <v>0</v>
      </c>
      <c r="J55">
        <f>BW55*AG55*(BR55-BQ55*(1000-AG55*BT55)/(1000-AG55*BS55))/(100*BL55)</f>
        <v>0</v>
      </c>
      <c r="K55">
        <f>BQ55 - IF(AG55&gt;1, J55*BL55*100.0/(AI55*CE55), 0)</f>
        <v>0</v>
      </c>
      <c r="L55">
        <f>((R55-I55/2)*K55-J55)/(R55+I55/2)</f>
        <v>0</v>
      </c>
      <c r="M55">
        <f>L55*(BX55+BY55)/1000.0</f>
        <v>0</v>
      </c>
      <c r="N55">
        <f>(BQ55 - IF(AG55&gt;1, J55*BL55*100.0/(AI55*CE55), 0))*(BX55+BY55)/1000.0</f>
        <v>0</v>
      </c>
      <c r="O55">
        <f>2.0/((1/Q55-1/P55)+SIGN(Q55)*SQRT((1/Q55-1/P55)*(1/Q55-1/P55) + 4*BM55/((BM55+1)*(BM55+1))*(2*1/Q55*1/P55-1/P55*1/P55)))</f>
        <v>0</v>
      </c>
      <c r="P55">
        <f>IF(LEFT(BN55,1)&lt;&gt;"0",IF(LEFT(BN55,1)="1",3.0,BO55),$D$5+$E$5*(CE55*BX55/($K$5*1000))+$F$5*(CE55*BX55/($K$5*1000))*MAX(MIN(BL55,$J$5),$I$5)*MAX(MIN(BL55,$J$5),$I$5)+$G$5*MAX(MIN(BL55,$J$5),$I$5)*(CE55*BX55/($K$5*1000))+$H$5*(CE55*BX55/($K$5*1000))*(CE55*BX55/($K$5*1000)))</f>
        <v>0</v>
      </c>
      <c r="Q55">
        <f>I55*(1000-(1000*0.61365*exp(17.502*U55/(240.97+U55))/(BX55+BY55)+BS55)/2)/(1000*0.61365*exp(17.502*U55/(240.97+U55))/(BX55+BY55)-BS55)</f>
        <v>0</v>
      </c>
      <c r="R55">
        <f>1/((BM55+1)/(O55/1.6)+1/(P55/1.37)) + BM55/((BM55+1)/(O55/1.6) + BM55/(P55/1.37))</f>
        <v>0</v>
      </c>
      <c r="S55">
        <f>(BI55*BK55)</f>
        <v>0</v>
      </c>
      <c r="T55">
        <f>(BZ55+(S55+2*0.95*5.67E-8*(((BZ55+$B$7)+273)^4-(BZ55+273)^4)-44100*I55)/(1.84*29.3*P55+8*0.95*5.67E-8*(BZ55+273)^3))</f>
        <v>0</v>
      </c>
      <c r="U55">
        <f>($C$7*CA55+$D$7*CB55+$E$7*T55)</f>
        <v>0</v>
      </c>
      <c r="V55">
        <f>0.61365*exp(17.502*U55/(240.97+U55))</f>
        <v>0</v>
      </c>
      <c r="W55">
        <f>(X55/Y55*100)</f>
        <v>0</v>
      </c>
      <c r="X55">
        <f>BS55*(BX55+BY55)/1000</f>
        <v>0</v>
      </c>
      <c r="Y55">
        <f>0.61365*exp(17.502*BZ55/(240.97+BZ55))</f>
        <v>0</v>
      </c>
      <c r="Z55">
        <f>(V55-BS55*(BX55+BY55)/1000)</f>
        <v>0</v>
      </c>
      <c r="AA55">
        <f>(-I55*44100)</f>
        <v>0</v>
      </c>
      <c r="AB55">
        <f>2*29.3*P55*0.92*(BZ55-U55)</f>
        <v>0</v>
      </c>
      <c r="AC55">
        <f>2*0.95*5.67E-8*(((BZ55+$B$7)+273)^4-(U55+273)^4)</f>
        <v>0</v>
      </c>
      <c r="AD55">
        <f>S55+AC55+AA55+AB55</f>
        <v>0</v>
      </c>
      <c r="AE55">
        <v>0</v>
      </c>
      <c r="AF55">
        <v>0</v>
      </c>
      <c r="AG55">
        <f>IF(AE55*$H$13&gt;=AI55,1.0,(AI55/(AI55-AE55*$H$13)))</f>
        <v>0</v>
      </c>
      <c r="AH55">
        <f>(AG55-1)*100</f>
        <v>0</v>
      </c>
      <c r="AI55">
        <f>MAX(0,($B$13+$C$13*CE55)/(1+$D$13*CE55)*BX55/(BZ55+273)*$E$13)</f>
        <v>0</v>
      </c>
      <c r="AJ55" t="s">
        <v>287</v>
      </c>
      <c r="AK55">
        <v>715.476923076923</v>
      </c>
      <c r="AL55">
        <v>3262.08</v>
      </c>
      <c r="AM55">
        <f>AL55-AK55</f>
        <v>0</v>
      </c>
      <c r="AN55">
        <f>AM55/AL55</f>
        <v>0</v>
      </c>
      <c r="AO55">
        <v>-0.577747479816223</v>
      </c>
      <c r="AP55" t="s">
        <v>473</v>
      </c>
      <c r="AQ55">
        <v>824.309423076923</v>
      </c>
      <c r="AR55">
        <v>1077.13</v>
      </c>
      <c r="AS55">
        <f>1-AQ55/AR55</f>
        <v>0</v>
      </c>
      <c r="AT55">
        <v>0.5</v>
      </c>
      <c r="AU55">
        <f>BI55</f>
        <v>0</v>
      </c>
      <c r="AV55">
        <f>J55</f>
        <v>0</v>
      </c>
      <c r="AW55">
        <f>AS55*AT55*AU55</f>
        <v>0</v>
      </c>
      <c r="AX55">
        <f>BC55/AR55</f>
        <v>0</v>
      </c>
      <c r="AY55">
        <f>(AV55-AO55)/AU55</f>
        <v>0</v>
      </c>
      <c r="AZ55">
        <f>(AL55-AR55)/AR55</f>
        <v>0</v>
      </c>
      <c r="BA55" t="s">
        <v>474</v>
      </c>
      <c r="BB55">
        <v>643.8</v>
      </c>
      <c r="BC55">
        <f>AR55-BB55</f>
        <v>0</v>
      </c>
      <c r="BD55">
        <f>(AR55-AQ55)/(AR55-BB55)</f>
        <v>0</v>
      </c>
      <c r="BE55">
        <f>(AL55-AR55)/(AL55-BB55)</f>
        <v>0</v>
      </c>
      <c r="BF55">
        <f>(AR55-AQ55)/(AR55-AK55)</f>
        <v>0</v>
      </c>
      <c r="BG55">
        <f>(AL55-AR55)/(AL55-AK55)</f>
        <v>0</v>
      </c>
      <c r="BH55">
        <f>$B$11*CF55+$C$11*CG55+$F$11*CH55*(1-CK55)</f>
        <v>0</v>
      </c>
      <c r="BI55">
        <f>BH55*BJ55</f>
        <v>0</v>
      </c>
      <c r="BJ55">
        <f>($B$11*$D$9+$C$11*$D$9+$F$11*((CU55+CM55)/MAX(CU55+CM55+CV55, 0.1)*$I$9+CV55/MAX(CU55+CM55+CV55, 0.1)*$J$9))/($B$11+$C$11+$F$11)</f>
        <v>0</v>
      </c>
      <c r="BK55">
        <f>($B$11*$K$9+$C$11*$K$9+$F$11*((CU55+CM55)/MAX(CU55+CM55+CV55, 0.1)*$P$9+CV55/MAX(CU55+CM55+CV55, 0.1)*$Q$9))/($B$11+$C$11+$F$11)</f>
        <v>0</v>
      </c>
      <c r="BL55">
        <v>6</v>
      </c>
      <c r="BM55">
        <v>0.5</v>
      </c>
      <c r="BN55" t="s">
        <v>290</v>
      </c>
      <c r="BO55">
        <v>2</v>
      </c>
      <c r="BP55">
        <v>1603921939.25</v>
      </c>
      <c r="BQ55">
        <v>377.270533333333</v>
      </c>
      <c r="BR55">
        <v>400.012833333333</v>
      </c>
      <c r="BS55">
        <v>30.55781</v>
      </c>
      <c r="BT55">
        <v>21.2695533333333</v>
      </c>
      <c r="BU55">
        <v>375.321666666667</v>
      </c>
      <c r="BV55">
        <v>30.3692233333333</v>
      </c>
      <c r="BW55">
        <v>500.0043</v>
      </c>
      <c r="BX55">
        <v>101.684366666667</v>
      </c>
      <c r="BY55">
        <v>0.0431432166666667</v>
      </c>
      <c r="BZ55">
        <v>37.0500833333333</v>
      </c>
      <c r="CA55">
        <v>35.6725966666667</v>
      </c>
      <c r="CB55">
        <v>999.9</v>
      </c>
      <c r="CC55">
        <v>0</v>
      </c>
      <c r="CD55">
        <v>0</v>
      </c>
      <c r="CE55">
        <v>9999.84766666667</v>
      </c>
      <c r="CF55">
        <v>0</v>
      </c>
      <c r="CG55">
        <v>820.5184</v>
      </c>
      <c r="CH55">
        <v>1399.98633333333</v>
      </c>
      <c r="CI55">
        <v>0.899990533333334</v>
      </c>
      <c r="CJ55">
        <v>0.100009493333333</v>
      </c>
      <c r="CK55">
        <v>0</v>
      </c>
      <c r="CL55">
        <v>824.4489</v>
      </c>
      <c r="CM55">
        <v>4.99975</v>
      </c>
      <c r="CN55">
        <v>11372.9833333333</v>
      </c>
      <c r="CO55">
        <v>12177.8933333333</v>
      </c>
      <c r="CP55">
        <v>48.5705333333333</v>
      </c>
      <c r="CQ55">
        <v>50.6290666666667</v>
      </c>
      <c r="CR55">
        <v>49.3582</v>
      </c>
      <c r="CS55">
        <v>50.2872</v>
      </c>
      <c r="CT55">
        <v>50.5206666666667</v>
      </c>
      <c r="CU55">
        <v>1255.47533333333</v>
      </c>
      <c r="CV55">
        <v>139.511</v>
      </c>
      <c r="CW55">
        <v>0</v>
      </c>
      <c r="CX55">
        <v>129.200000047684</v>
      </c>
      <c r="CY55">
        <v>0</v>
      </c>
      <c r="CZ55">
        <v>824.309423076923</v>
      </c>
      <c r="DA55">
        <v>-29.344923095706</v>
      </c>
      <c r="DB55">
        <v>-380.779487420544</v>
      </c>
      <c r="DC55">
        <v>11371.4615384615</v>
      </c>
      <c r="DD55">
        <v>15</v>
      </c>
      <c r="DE55">
        <v>1603919704.6</v>
      </c>
      <c r="DF55" t="s">
        <v>409</v>
      </c>
      <c r="DG55">
        <v>1603919703.6</v>
      </c>
      <c r="DH55">
        <v>1603919704.6</v>
      </c>
      <c r="DI55">
        <v>3</v>
      </c>
      <c r="DJ55">
        <v>0.032</v>
      </c>
      <c r="DK55">
        <v>-0.152</v>
      </c>
      <c r="DL55">
        <v>1.949</v>
      </c>
      <c r="DM55">
        <v>0.189</v>
      </c>
      <c r="DN55">
        <v>400</v>
      </c>
      <c r="DO55">
        <v>21</v>
      </c>
      <c r="DP55">
        <v>0.15</v>
      </c>
      <c r="DQ55">
        <v>0.02</v>
      </c>
      <c r="DR55">
        <v>15.9481474974751</v>
      </c>
      <c r="DS55">
        <v>-0.414428025073746</v>
      </c>
      <c r="DT55">
        <v>0.0373399015255904</v>
      </c>
      <c r="DU55">
        <v>1</v>
      </c>
      <c r="DV55">
        <v>-22.7458548387097</v>
      </c>
      <c r="DW55">
        <v>0.363919354838759</v>
      </c>
      <c r="DX55">
        <v>0.0370858971431117</v>
      </c>
      <c r="DY55">
        <v>0</v>
      </c>
      <c r="DZ55">
        <v>9.28381838709678</v>
      </c>
      <c r="EA55">
        <v>0.327030000000009</v>
      </c>
      <c r="EB55">
        <v>0.0246070871114039</v>
      </c>
      <c r="EC55">
        <v>0</v>
      </c>
      <c r="ED55">
        <v>1</v>
      </c>
      <c r="EE55">
        <v>3</v>
      </c>
      <c r="EF55" t="s">
        <v>292</v>
      </c>
      <c r="EG55">
        <v>100</v>
      </c>
      <c r="EH55">
        <v>100</v>
      </c>
      <c r="EI55">
        <v>1.949</v>
      </c>
      <c r="EJ55">
        <v>0.1885</v>
      </c>
      <c r="EK55">
        <v>1.94876190476191</v>
      </c>
      <c r="EL55">
        <v>0</v>
      </c>
      <c r="EM55">
        <v>0</v>
      </c>
      <c r="EN55">
        <v>0</v>
      </c>
      <c r="EO55">
        <v>0.188595238095242</v>
      </c>
      <c r="EP55">
        <v>0</v>
      </c>
      <c r="EQ55">
        <v>0</v>
      </c>
      <c r="ER55">
        <v>0</v>
      </c>
      <c r="ES55">
        <v>-1</v>
      </c>
      <c r="ET55">
        <v>-1</v>
      </c>
      <c r="EU55">
        <v>-1</v>
      </c>
      <c r="EV55">
        <v>-1</v>
      </c>
      <c r="EW55">
        <v>37.4</v>
      </c>
      <c r="EX55">
        <v>37.4</v>
      </c>
      <c r="EY55">
        <v>2</v>
      </c>
      <c r="EZ55">
        <v>516.194</v>
      </c>
      <c r="FA55">
        <v>496.253</v>
      </c>
      <c r="FB55">
        <v>35.8853</v>
      </c>
      <c r="FC55">
        <v>32.7403</v>
      </c>
      <c r="FD55">
        <v>30.0002</v>
      </c>
      <c r="FE55">
        <v>32.4573</v>
      </c>
      <c r="FF55">
        <v>32.394</v>
      </c>
      <c r="FG55">
        <v>23.0536</v>
      </c>
      <c r="FH55">
        <v>0</v>
      </c>
      <c r="FI55">
        <v>100</v>
      </c>
      <c r="FJ55">
        <v>-999.9</v>
      </c>
      <c r="FK55">
        <v>400</v>
      </c>
      <c r="FL55">
        <v>27.5757</v>
      </c>
      <c r="FM55">
        <v>101.582</v>
      </c>
      <c r="FN55">
        <v>101.027</v>
      </c>
    </row>
    <row r="56" spans="1:170">
      <c r="A56">
        <v>40</v>
      </c>
      <c r="B56">
        <v>1603922125.5</v>
      </c>
      <c r="C56">
        <v>6888.5</v>
      </c>
      <c r="D56" t="s">
        <v>475</v>
      </c>
      <c r="E56" t="s">
        <v>476</v>
      </c>
      <c r="F56" t="s">
        <v>285</v>
      </c>
      <c r="G56" t="s">
        <v>402</v>
      </c>
      <c r="H56">
        <v>1603922117.75</v>
      </c>
      <c r="I56">
        <f>BW56*AG56*(BS56-BT56)/(100*BL56*(1000-AG56*BS56))</f>
        <v>0</v>
      </c>
      <c r="J56">
        <f>BW56*AG56*(BR56-BQ56*(1000-AG56*BT56)/(1000-AG56*BS56))/(100*BL56)</f>
        <v>0</v>
      </c>
      <c r="K56">
        <f>BQ56 - IF(AG56&gt;1, J56*BL56*100.0/(AI56*CE56), 0)</f>
        <v>0</v>
      </c>
      <c r="L56">
        <f>((R56-I56/2)*K56-J56)/(R56+I56/2)</f>
        <v>0</v>
      </c>
      <c r="M56">
        <f>L56*(BX56+BY56)/1000.0</f>
        <v>0</v>
      </c>
      <c r="N56">
        <f>(BQ56 - IF(AG56&gt;1, J56*BL56*100.0/(AI56*CE56), 0))*(BX56+BY56)/1000.0</f>
        <v>0</v>
      </c>
      <c r="O56">
        <f>2.0/((1/Q56-1/P56)+SIGN(Q56)*SQRT((1/Q56-1/P56)*(1/Q56-1/P56) + 4*BM56/((BM56+1)*(BM56+1))*(2*1/Q56*1/P56-1/P56*1/P56)))</f>
        <v>0</v>
      </c>
      <c r="P56">
        <f>IF(LEFT(BN56,1)&lt;&gt;"0",IF(LEFT(BN56,1)="1",3.0,BO56),$D$5+$E$5*(CE56*BX56/($K$5*1000))+$F$5*(CE56*BX56/($K$5*1000))*MAX(MIN(BL56,$J$5),$I$5)*MAX(MIN(BL56,$J$5),$I$5)+$G$5*MAX(MIN(BL56,$J$5),$I$5)*(CE56*BX56/($K$5*1000))+$H$5*(CE56*BX56/($K$5*1000))*(CE56*BX56/($K$5*1000)))</f>
        <v>0</v>
      </c>
      <c r="Q56">
        <f>I56*(1000-(1000*0.61365*exp(17.502*U56/(240.97+U56))/(BX56+BY56)+BS56)/2)/(1000*0.61365*exp(17.502*U56/(240.97+U56))/(BX56+BY56)-BS56)</f>
        <v>0</v>
      </c>
      <c r="R56">
        <f>1/((BM56+1)/(O56/1.6)+1/(P56/1.37)) + BM56/((BM56+1)/(O56/1.6) + BM56/(P56/1.37))</f>
        <v>0</v>
      </c>
      <c r="S56">
        <f>(BI56*BK56)</f>
        <v>0</v>
      </c>
      <c r="T56">
        <f>(BZ56+(S56+2*0.95*5.67E-8*(((BZ56+$B$7)+273)^4-(BZ56+273)^4)-44100*I56)/(1.84*29.3*P56+8*0.95*5.67E-8*(BZ56+273)^3))</f>
        <v>0</v>
      </c>
      <c r="U56">
        <f>($C$7*CA56+$D$7*CB56+$E$7*T56)</f>
        <v>0</v>
      </c>
      <c r="V56">
        <f>0.61365*exp(17.502*U56/(240.97+U56))</f>
        <v>0</v>
      </c>
      <c r="W56">
        <f>(X56/Y56*100)</f>
        <v>0</v>
      </c>
      <c r="X56">
        <f>BS56*(BX56+BY56)/1000</f>
        <v>0</v>
      </c>
      <c r="Y56">
        <f>0.61365*exp(17.502*BZ56/(240.97+BZ56))</f>
        <v>0</v>
      </c>
      <c r="Z56">
        <f>(V56-BS56*(BX56+BY56)/1000)</f>
        <v>0</v>
      </c>
      <c r="AA56">
        <f>(-I56*44100)</f>
        <v>0</v>
      </c>
      <c r="AB56">
        <f>2*29.3*P56*0.92*(BZ56-U56)</f>
        <v>0</v>
      </c>
      <c r="AC56">
        <f>2*0.95*5.67E-8*(((BZ56+$B$7)+273)^4-(U56+273)^4)</f>
        <v>0</v>
      </c>
      <c r="AD56">
        <f>S56+AC56+AA56+AB56</f>
        <v>0</v>
      </c>
      <c r="AE56">
        <v>0</v>
      </c>
      <c r="AF56">
        <v>0</v>
      </c>
      <c r="AG56">
        <f>IF(AE56*$H$13&gt;=AI56,1.0,(AI56/(AI56-AE56*$H$13)))</f>
        <v>0</v>
      </c>
      <c r="AH56">
        <f>(AG56-1)*100</f>
        <v>0</v>
      </c>
      <c r="AI56">
        <f>MAX(0,($B$13+$C$13*CE56)/(1+$D$13*CE56)*BX56/(BZ56+273)*$E$13)</f>
        <v>0</v>
      </c>
      <c r="AJ56" t="s">
        <v>287</v>
      </c>
      <c r="AK56">
        <v>715.476923076923</v>
      </c>
      <c r="AL56">
        <v>3262.08</v>
      </c>
      <c r="AM56">
        <f>AL56-AK56</f>
        <v>0</v>
      </c>
      <c r="AN56">
        <f>AM56/AL56</f>
        <v>0</v>
      </c>
      <c r="AO56">
        <v>-0.577747479816223</v>
      </c>
      <c r="AP56" t="s">
        <v>477</v>
      </c>
      <c r="AQ56">
        <v>1112.6608</v>
      </c>
      <c r="AR56">
        <v>1490.71</v>
      </c>
      <c r="AS56">
        <f>1-AQ56/AR56</f>
        <v>0</v>
      </c>
      <c r="AT56">
        <v>0.5</v>
      </c>
      <c r="AU56">
        <f>BI56</f>
        <v>0</v>
      </c>
      <c r="AV56">
        <f>J56</f>
        <v>0</v>
      </c>
      <c r="AW56">
        <f>AS56*AT56*AU56</f>
        <v>0</v>
      </c>
      <c r="AX56">
        <f>BC56/AR56</f>
        <v>0</v>
      </c>
      <c r="AY56">
        <f>(AV56-AO56)/AU56</f>
        <v>0</v>
      </c>
      <c r="AZ56">
        <f>(AL56-AR56)/AR56</f>
        <v>0</v>
      </c>
      <c r="BA56" t="s">
        <v>478</v>
      </c>
      <c r="BB56">
        <v>789.25</v>
      </c>
      <c r="BC56">
        <f>AR56-BB56</f>
        <v>0</v>
      </c>
      <c r="BD56">
        <f>(AR56-AQ56)/(AR56-BB56)</f>
        <v>0</v>
      </c>
      <c r="BE56">
        <f>(AL56-AR56)/(AL56-BB56)</f>
        <v>0</v>
      </c>
      <c r="BF56">
        <f>(AR56-AQ56)/(AR56-AK56)</f>
        <v>0</v>
      </c>
      <c r="BG56">
        <f>(AL56-AR56)/(AL56-AK56)</f>
        <v>0</v>
      </c>
      <c r="BH56">
        <f>$B$11*CF56+$C$11*CG56+$F$11*CH56*(1-CK56)</f>
        <v>0</v>
      </c>
      <c r="BI56">
        <f>BH56*BJ56</f>
        <v>0</v>
      </c>
      <c r="BJ56">
        <f>($B$11*$D$9+$C$11*$D$9+$F$11*((CU56+CM56)/MAX(CU56+CM56+CV56, 0.1)*$I$9+CV56/MAX(CU56+CM56+CV56, 0.1)*$J$9))/($B$11+$C$11+$F$11)</f>
        <v>0</v>
      </c>
      <c r="BK56">
        <f>($B$11*$K$9+$C$11*$K$9+$F$11*((CU56+CM56)/MAX(CU56+CM56+CV56, 0.1)*$P$9+CV56/MAX(CU56+CM56+CV56, 0.1)*$Q$9))/($B$11+$C$11+$F$11)</f>
        <v>0</v>
      </c>
      <c r="BL56">
        <v>6</v>
      </c>
      <c r="BM56">
        <v>0.5</v>
      </c>
      <c r="BN56" t="s">
        <v>290</v>
      </c>
      <c r="BO56">
        <v>2</v>
      </c>
      <c r="BP56">
        <v>1603922117.75</v>
      </c>
      <c r="BQ56">
        <v>379.6527</v>
      </c>
      <c r="BR56">
        <v>399.998333333333</v>
      </c>
      <c r="BS56">
        <v>28.5274033333333</v>
      </c>
      <c r="BT56">
        <v>21.4748433333333</v>
      </c>
      <c r="BU56">
        <v>377.731566666667</v>
      </c>
      <c r="BV56">
        <v>28.3174133333333</v>
      </c>
      <c r="BW56">
        <v>500.0185</v>
      </c>
      <c r="BX56">
        <v>101.6931</v>
      </c>
      <c r="BY56">
        <v>0.04243347</v>
      </c>
      <c r="BZ56">
        <v>37.1649933333333</v>
      </c>
      <c r="CA56">
        <v>36.7000166666667</v>
      </c>
      <c r="CB56">
        <v>999.9</v>
      </c>
      <c r="CC56">
        <v>0</v>
      </c>
      <c r="CD56">
        <v>0</v>
      </c>
      <c r="CE56">
        <v>10003.5836666667</v>
      </c>
      <c r="CF56">
        <v>0</v>
      </c>
      <c r="CG56">
        <v>676.293133333333</v>
      </c>
      <c r="CH56">
        <v>1399.987</v>
      </c>
      <c r="CI56">
        <v>0.9000098</v>
      </c>
      <c r="CJ56">
        <v>0.0999905233333333</v>
      </c>
      <c r="CK56">
        <v>0</v>
      </c>
      <c r="CL56">
        <v>1116.89266666667</v>
      </c>
      <c r="CM56">
        <v>4.99975</v>
      </c>
      <c r="CN56">
        <v>15454.54</v>
      </c>
      <c r="CO56">
        <v>12177.97</v>
      </c>
      <c r="CP56">
        <v>48.083</v>
      </c>
      <c r="CQ56">
        <v>50.062</v>
      </c>
      <c r="CR56">
        <v>48.8078666666666</v>
      </c>
      <c r="CS56">
        <v>49.7479</v>
      </c>
      <c r="CT56">
        <v>50.0103333333333</v>
      </c>
      <c r="CU56">
        <v>1255.503</v>
      </c>
      <c r="CV56">
        <v>139.486</v>
      </c>
      <c r="CW56">
        <v>0</v>
      </c>
      <c r="CX56">
        <v>177.799999952316</v>
      </c>
      <c r="CY56">
        <v>0</v>
      </c>
      <c r="CZ56">
        <v>1112.6608</v>
      </c>
      <c r="DA56">
        <v>-312.005385085822</v>
      </c>
      <c r="DB56">
        <v>-4276.16923723577</v>
      </c>
      <c r="DC56">
        <v>15396.532</v>
      </c>
      <c r="DD56">
        <v>15</v>
      </c>
      <c r="DE56">
        <v>1603922016.5</v>
      </c>
      <c r="DF56" t="s">
        <v>479</v>
      </c>
      <c r="DG56">
        <v>1603922016.5</v>
      </c>
      <c r="DH56">
        <v>1603922015.5</v>
      </c>
      <c r="DI56">
        <v>4</v>
      </c>
      <c r="DJ56">
        <v>-0.028</v>
      </c>
      <c r="DK56">
        <v>0.021</v>
      </c>
      <c r="DL56">
        <v>1.921</v>
      </c>
      <c r="DM56">
        <v>0.21</v>
      </c>
      <c r="DN56">
        <v>400</v>
      </c>
      <c r="DO56">
        <v>21</v>
      </c>
      <c r="DP56">
        <v>0.28</v>
      </c>
      <c r="DQ56">
        <v>0.14</v>
      </c>
      <c r="DR56">
        <v>14.6687629448375</v>
      </c>
      <c r="DS56">
        <v>-0.755922378235342</v>
      </c>
      <c r="DT56">
        <v>0.0602010167217537</v>
      </c>
      <c r="DU56">
        <v>0</v>
      </c>
      <c r="DV56">
        <v>-20.3500387096774</v>
      </c>
      <c r="DW56">
        <v>0.681445161290394</v>
      </c>
      <c r="DX56">
        <v>0.0567432569671349</v>
      </c>
      <c r="DY56">
        <v>0</v>
      </c>
      <c r="DZ56">
        <v>7.05063774193548</v>
      </c>
      <c r="EA56">
        <v>0.391597258064502</v>
      </c>
      <c r="EB56">
        <v>0.0293359024459876</v>
      </c>
      <c r="EC56">
        <v>0</v>
      </c>
      <c r="ED56">
        <v>0</v>
      </c>
      <c r="EE56">
        <v>3</v>
      </c>
      <c r="EF56" t="s">
        <v>312</v>
      </c>
      <c r="EG56">
        <v>100</v>
      </c>
      <c r="EH56">
        <v>100</v>
      </c>
      <c r="EI56">
        <v>1.921</v>
      </c>
      <c r="EJ56">
        <v>0.21</v>
      </c>
      <c r="EK56">
        <v>1.92115000000001</v>
      </c>
      <c r="EL56">
        <v>0</v>
      </c>
      <c r="EM56">
        <v>0</v>
      </c>
      <c r="EN56">
        <v>0</v>
      </c>
      <c r="EO56">
        <v>0.209990000000005</v>
      </c>
      <c r="EP56">
        <v>0</v>
      </c>
      <c r="EQ56">
        <v>0</v>
      </c>
      <c r="ER56">
        <v>0</v>
      </c>
      <c r="ES56">
        <v>-1</v>
      </c>
      <c r="ET56">
        <v>-1</v>
      </c>
      <c r="EU56">
        <v>-1</v>
      </c>
      <c r="EV56">
        <v>-1</v>
      </c>
      <c r="EW56">
        <v>1.8</v>
      </c>
      <c r="EX56">
        <v>1.8</v>
      </c>
      <c r="EY56">
        <v>2</v>
      </c>
      <c r="EZ56">
        <v>517.823</v>
      </c>
      <c r="FA56">
        <v>495.678</v>
      </c>
      <c r="FB56">
        <v>35.9588</v>
      </c>
      <c r="FC56">
        <v>32.8947</v>
      </c>
      <c r="FD56">
        <v>30.0004</v>
      </c>
      <c r="FE56">
        <v>32.6058</v>
      </c>
      <c r="FF56">
        <v>32.5467</v>
      </c>
      <c r="FG56">
        <v>23.0526</v>
      </c>
      <c r="FH56">
        <v>0</v>
      </c>
      <c r="FI56">
        <v>100</v>
      </c>
      <c r="FJ56">
        <v>-999.9</v>
      </c>
      <c r="FK56">
        <v>400</v>
      </c>
      <c r="FL56">
        <v>30.1532</v>
      </c>
      <c r="FM56">
        <v>101.551</v>
      </c>
      <c r="FN56">
        <v>100.989</v>
      </c>
    </row>
    <row r="57" spans="1:170">
      <c r="A57">
        <v>41</v>
      </c>
      <c r="B57">
        <v>1603922267.5</v>
      </c>
      <c r="C57">
        <v>7030.5</v>
      </c>
      <c r="D57" t="s">
        <v>480</v>
      </c>
      <c r="E57" t="s">
        <v>481</v>
      </c>
      <c r="F57" t="s">
        <v>285</v>
      </c>
      <c r="G57" t="s">
        <v>402</v>
      </c>
      <c r="H57">
        <v>1603922259.75</v>
      </c>
      <c r="I57">
        <f>BW57*AG57*(BS57-BT57)/(100*BL57*(1000-AG57*BS57))</f>
        <v>0</v>
      </c>
      <c r="J57">
        <f>BW57*AG57*(BR57-BQ57*(1000-AG57*BT57)/(1000-AG57*BS57))/(100*BL57)</f>
        <v>0</v>
      </c>
      <c r="K57">
        <f>BQ57 - IF(AG57&gt;1, J57*BL57*100.0/(AI57*CE57), 0)</f>
        <v>0</v>
      </c>
      <c r="L57">
        <f>((R57-I57/2)*K57-J57)/(R57+I57/2)</f>
        <v>0</v>
      </c>
      <c r="M57">
        <f>L57*(BX57+BY57)/1000.0</f>
        <v>0</v>
      </c>
      <c r="N57">
        <f>(BQ57 - IF(AG57&gt;1, J57*BL57*100.0/(AI57*CE57), 0))*(BX57+BY57)/1000.0</f>
        <v>0</v>
      </c>
      <c r="O57">
        <f>2.0/((1/Q57-1/P57)+SIGN(Q57)*SQRT((1/Q57-1/P57)*(1/Q57-1/P57) + 4*BM57/((BM57+1)*(BM57+1))*(2*1/Q57*1/P57-1/P57*1/P57)))</f>
        <v>0</v>
      </c>
      <c r="P57">
        <f>IF(LEFT(BN57,1)&lt;&gt;"0",IF(LEFT(BN57,1)="1",3.0,BO57),$D$5+$E$5*(CE57*BX57/($K$5*1000))+$F$5*(CE57*BX57/($K$5*1000))*MAX(MIN(BL57,$J$5),$I$5)*MAX(MIN(BL57,$J$5),$I$5)+$G$5*MAX(MIN(BL57,$J$5),$I$5)*(CE57*BX57/($K$5*1000))+$H$5*(CE57*BX57/($K$5*1000))*(CE57*BX57/($K$5*1000)))</f>
        <v>0</v>
      </c>
      <c r="Q57">
        <f>I57*(1000-(1000*0.61365*exp(17.502*U57/(240.97+U57))/(BX57+BY57)+BS57)/2)/(1000*0.61365*exp(17.502*U57/(240.97+U57))/(BX57+BY57)-BS57)</f>
        <v>0</v>
      </c>
      <c r="R57">
        <f>1/((BM57+1)/(O57/1.6)+1/(P57/1.37)) + BM57/((BM57+1)/(O57/1.6) + BM57/(P57/1.37))</f>
        <v>0</v>
      </c>
      <c r="S57">
        <f>(BI57*BK57)</f>
        <v>0</v>
      </c>
      <c r="T57">
        <f>(BZ57+(S57+2*0.95*5.67E-8*(((BZ57+$B$7)+273)^4-(BZ57+273)^4)-44100*I57)/(1.84*29.3*P57+8*0.95*5.67E-8*(BZ57+273)^3))</f>
        <v>0</v>
      </c>
      <c r="U57">
        <f>($C$7*CA57+$D$7*CB57+$E$7*T57)</f>
        <v>0</v>
      </c>
      <c r="V57">
        <f>0.61365*exp(17.502*U57/(240.97+U57))</f>
        <v>0</v>
      </c>
      <c r="W57">
        <f>(X57/Y57*100)</f>
        <v>0</v>
      </c>
      <c r="X57">
        <f>BS57*(BX57+BY57)/1000</f>
        <v>0</v>
      </c>
      <c r="Y57">
        <f>0.61365*exp(17.502*BZ57/(240.97+BZ57))</f>
        <v>0</v>
      </c>
      <c r="Z57">
        <f>(V57-BS57*(BX57+BY57)/1000)</f>
        <v>0</v>
      </c>
      <c r="AA57">
        <f>(-I57*44100)</f>
        <v>0</v>
      </c>
      <c r="AB57">
        <f>2*29.3*P57*0.92*(BZ57-U57)</f>
        <v>0</v>
      </c>
      <c r="AC57">
        <f>2*0.95*5.67E-8*(((BZ57+$B$7)+273)^4-(U57+273)^4)</f>
        <v>0</v>
      </c>
      <c r="AD57">
        <f>S57+AC57+AA57+AB57</f>
        <v>0</v>
      </c>
      <c r="AE57">
        <v>0</v>
      </c>
      <c r="AF57">
        <v>0</v>
      </c>
      <c r="AG57">
        <f>IF(AE57*$H$13&gt;=AI57,1.0,(AI57/(AI57-AE57*$H$13)))</f>
        <v>0</v>
      </c>
      <c r="AH57">
        <f>(AG57-1)*100</f>
        <v>0</v>
      </c>
      <c r="AI57">
        <f>MAX(0,($B$13+$C$13*CE57)/(1+$D$13*CE57)*BX57/(BZ57+273)*$E$13)</f>
        <v>0</v>
      </c>
      <c r="AJ57" t="s">
        <v>287</v>
      </c>
      <c r="AK57">
        <v>715.476923076923</v>
      </c>
      <c r="AL57">
        <v>3262.08</v>
      </c>
      <c r="AM57">
        <f>AL57-AK57</f>
        <v>0</v>
      </c>
      <c r="AN57">
        <f>AM57/AL57</f>
        <v>0</v>
      </c>
      <c r="AO57">
        <v>-0.577747479816223</v>
      </c>
      <c r="AP57" t="s">
        <v>482</v>
      </c>
      <c r="AQ57">
        <v>963.017192307692</v>
      </c>
      <c r="AR57">
        <v>1318.05</v>
      </c>
      <c r="AS57">
        <f>1-AQ57/AR57</f>
        <v>0</v>
      </c>
      <c r="AT57">
        <v>0.5</v>
      </c>
      <c r="AU57">
        <f>BI57</f>
        <v>0</v>
      </c>
      <c r="AV57">
        <f>J57</f>
        <v>0</v>
      </c>
      <c r="AW57">
        <f>AS57*AT57*AU57</f>
        <v>0</v>
      </c>
      <c r="AX57">
        <f>BC57/AR57</f>
        <v>0</v>
      </c>
      <c r="AY57">
        <f>(AV57-AO57)/AU57</f>
        <v>0</v>
      </c>
      <c r="AZ57">
        <f>(AL57-AR57)/AR57</f>
        <v>0</v>
      </c>
      <c r="BA57" t="s">
        <v>483</v>
      </c>
      <c r="BB57">
        <v>723.47</v>
      </c>
      <c r="BC57">
        <f>AR57-BB57</f>
        <v>0</v>
      </c>
      <c r="BD57">
        <f>(AR57-AQ57)/(AR57-BB57)</f>
        <v>0</v>
      </c>
      <c r="BE57">
        <f>(AL57-AR57)/(AL57-BB57)</f>
        <v>0</v>
      </c>
      <c r="BF57">
        <f>(AR57-AQ57)/(AR57-AK57)</f>
        <v>0</v>
      </c>
      <c r="BG57">
        <f>(AL57-AR57)/(AL57-AK57)</f>
        <v>0</v>
      </c>
      <c r="BH57">
        <f>$B$11*CF57+$C$11*CG57+$F$11*CH57*(1-CK57)</f>
        <v>0</v>
      </c>
      <c r="BI57">
        <f>BH57*BJ57</f>
        <v>0</v>
      </c>
      <c r="BJ57">
        <f>($B$11*$D$9+$C$11*$D$9+$F$11*((CU57+CM57)/MAX(CU57+CM57+CV57, 0.1)*$I$9+CV57/MAX(CU57+CM57+CV57, 0.1)*$J$9))/($B$11+$C$11+$F$11)</f>
        <v>0</v>
      </c>
      <c r="BK57">
        <f>($B$11*$K$9+$C$11*$K$9+$F$11*((CU57+CM57)/MAX(CU57+CM57+CV57, 0.1)*$P$9+CV57/MAX(CU57+CM57+CV57, 0.1)*$Q$9))/($B$11+$C$11+$F$11)</f>
        <v>0</v>
      </c>
      <c r="BL57">
        <v>6</v>
      </c>
      <c r="BM57">
        <v>0.5</v>
      </c>
      <c r="BN57" t="s">
        <v>290</v>
      </c>
      <c r="BO57">
        <v>2</v>
      </c>
      <c r="BP57">
        <v>1603922259.75</v>
      </c>
      <c r="BQ57">
        <v>379.550233333333</v>
      </c>
      <c r="BR57">
        <v>399.9918</v>
      </c>
      <c r="BS57">
        <v>28.4143966666667</v>
      </c>
      <c r="BT57">
        <v>21.3401366666667</v>
      </c>
      <c r="BU57">
        <v>377.629033333333</v>
      </c>
      <c r="BV57">
        <v>28.2044</v>
      </c>
      <c r="BW57">
        <v>500.000966666667</v>
      </c>
      <c r="BX57">
        <v>101.691</v>
      </c>
      <c r="BY57">
        <v>0.04246932</v>
      </c>
      <c r="BZ57">
        <v>37.1482633333333</v>
      </c>
      <c r="CA57">
        <v>36.32856</v>
      </c>
      <c r="CB57">
        <v>999.9</v>
      </c>
      <c r="CC57">
        <v>0</v>
      </c>
      <c r="CD57">
        <v>0</v>
      </c>
      <c r="CE57">
        <v>9997.459</v>
      </c>
      <c r="CF57">
        <v>0</v>
      </c>
      <c r="CG57">
        <v>629.0615</v>
      </c>
      <c r="CH57">
        <v>1399.995</v>
      </c>
      <c r="CI57">
        <v>0.900003266666667</v>
      </c>
      <c r="CJ57">
        <v>0.0999968066666667</v>
      </c>
      <c r="CK57">
        <v>0</v>
      </c>
      <c r="CL57">
        <v>963.116766666667</v>
      </c>
      <c r="CM57">
        <v>4.99975</v>
      </c>
      <c r="CN57">
        <v>13296.7166666667</v>
      </c>
      <c r="CO57">
        <v>12178.0133333333</v>
      </c>
      <c r="CP57">
        <v>47.6332666666667</v>
      </c>
      <c r="CQ57">
        <v>49.6249333333333</v>
      </c>
      <c r="CR57">
        <v>48.3791333333333</v>
      </c>
      <c r="CS57">
        <v>49.3288</v>
      </c>
      <c r="CT57">
        <v>49.6332666666667</v>
      </c>
      <c r="CU57">
        <v>1255.498</v>
      </c>
      <c r="CV57">
        <v>139.497</v>
      </c>
      <c r="CW57">
        <v>0</v>
      </c>
      <c r="CX57">
        <v>141.199999809265</v>
      </c>
      <c r="CY57">
        <v>0</v>
      </c>
      <c r="CZ57">
        <v>963.017192307692</v>
      </c>
      <c r="DA57">
        <v>-39.5947692360001</v>
      </c>
      <c r="DB57">
        <v>-537.381196691687</v>
      </c>
      <c r="DC57">
        <v>13295.2846153846</v>
      </c>
      <c r="DD57">
        <v>15</v>
      </c>
      <c r="DE57">
        <v>1603922016.5</v>
      </c>
      <c r="DF57" t="s">
        <v>479</v>
      </c>
      <c r="DG57">
        <v>1603922016.5</v>
      </c>
      <c r="DH57">
        <v>1603922015.5</v>
      </c>
      <c r="DI57">
        <v>4</v>
      </c>
      <c r="DJ57">
        <v>-0.028</v>
      </c>
      <c r="DK57">
        <v>0.021</v>
      </c>
      <c r="DL57">
        <v>1.921</v>
      </c>
      <c r="DM57">
        <v>0.21</v>
      </c>
      <c r="DN57">
        <v>400</v>
      </c>
      <c r="DO57">
        <v>21</v>
      </c>
      <c r="DP57">
        <v>0.28</v>
      </c>
      <c r="DQ57">
        <v>0.14</v>
      </c>
      <c r="DR57">
        <v>14.7392453988276</v>
      </c>
      <c r="DS57">
        <v>-0.830158583514307</v>
      </c>
      <c r="DT57">
        <v>0.0657805678617033</v>
      </c>
      <c r="DU57">
        <v>0</v>
      </c>
      <c r="DV57">
        <v>-20.4450161290323</v>
      </c>
      <c r="DW57">
        <v>1.05660000000004</v>
      </c>
      <c r="DX57">
        <v>0.0827305462827452</v>
      </c>
      <c r="DY57">
        <v>0</v>
      </c>
      <c r="DZ57">
        <v>7.07479193548387</v>
      </c>
      <c r="EA57">
        <v>-0.143184677419393</v>
      </c>
      <c r="EB57">
        <v>0.0107756812281787</v>
      </c>
      <c r="EC57">
        <v>1</v>
      </c>
      <c r="ED57">
        <v>1</v>
      </c>
      <c r="EE57">
        <v>3</v>
      </c>
      <c r="EF57" t="s">
        <v>292</v>
      </c>
      <c r="EG57">
        <v>100</v>
      </c>
      <c r="EH57">
        <v>100</v>
      </c>
      <c r="EI57">
        <v>1.921</v>
      </c>
      <c r="EJ57">
        <v>0.21</v>
      </c>
      <c r="EK57">
        <v>1.92115000000001</v>
      </c>
      <c r="EL57">
        <v>0</v>
      </c>
      <c r="EM57">
        <v>0</v>
      </c>
      <c r="EN57">
        <v>0</v>
      </c>
      <c r="EO57">
        <v>0.209990000000005</v>
      </c>
      <c r="EP57">
        <v>0</v>
      </c>
      <c r="EQ57">
        <v>0</v>
      </c>
      <c r="ER57">
        <v>0</v>
      </c>
      <c r="ES57">
        <v>-1</v>
      </c>
      <c r="ET57">
        <v>-1</v>
      </c>
      <c r="EU57">
        <v>-1</v>
      </c>
      <c r="EV57">
        <v>-1</v>
      </c>
      <c r="EW57">
        <v>4.2</v>
      </c>
      <c r="EX57">
        <v>4.2</v>
      </c>
      <c r="EY57">
        <v>2</v>
      </c>
      <c r="EZ57">
        <v>516.498</v>
      </c>
      <c r="FA57">
        <v>496.504</v>
      </c>
      <c r="FB57">
        <v>35.9694</v>
      </c>
      <c r="FC57">
        <v>32.9252</v>
      </c>
      <c r="FD57">
        <v>29.9996</v>
      </c>
      <c r="FE57">
        <v>32.6414</v>
      </c>
      <c r="FF57">
        <v>32.576</v>
      </c>
      <c r="FG57">
        <v>23.0514</v>
      </c>
      <c r="FH57">
        <v>0</v>
      </c>
      <c r="FI57">
        <v>100</v>
      </c>
      <c r="FJ57">
        <v>-999.9</v>
      </c>
      <c r="FK57">
        <v>400</v>
      </c>
      <c r="FL57">
        <v>28.2211</v>
      </c>
      <c r="FM57">
        <v>101.559</v>
      </c>
      <c r="FN57">
        <v>101</v>
      </c>
    </row>
    <row r="58" spans="1:170">
      <c r="A58">
        <v>42</v>
      </c>
      <c r="B58">
        <v>1603922404</v>
      </c>
      <c r="C58">
        <v>7167</v>
      </c>
      <c r="D58" t="s">
        <v>484</v>
      </c>
      <c r="E58" t="s">
        <v>485</v>
      </c>
      <c r="F58" t="s">
        <v>486</v>
      </c>
      <c r="G58" t="s">
        <v>383</v>
      </c>
      <c r="H58">
        <v>1603922396.25</v>
      </c>
      <c r="I58">
        <f>BW58*AG58*(BS58-BT58)/(100*BL58*(1000-AG58*BS58))</f>
        <v>0</v>
      </c>
      <c r="J58">
        <f>BW58*AG58*(BR58-BQ58*(1000-AG58*BT58)/(1000-AG58*BS58))/(100*BL58)</f>
        <v>0</v>
      </c>
      <c r="K58">
        <f>BQ58 - IF(AG58&gt;1, J58*BL58*100.0/(AI58*CE58), 0)</f>
        <v>0</v>
      </c>
      <c r="L58">
        <f>((R58-I58/2)*K58-J58)/(R58+I58/2)</f>
        <v>0</v>
      </c>
      <c r="M58">
        <f>L58*(BX58+BY58)/1000.0</f>
        <v>0</v>
      </c>
      <c r="N58">
        <f>(BQ58 - IF(AG58&gt;1, J58*BL58*100.0/(AI58*CE58), 0))*(BX58+BY58)/1000.0</f>
        <v>0</v>
      </c>
      <c r="O58">
        <f>2.0/((1/Q58-1/P58)+SIGN(Q58)*SQRT((1/Q58-1/P58)*(1/Q58-1/P58) + 4*BM58/((BM58+1)*(BM58+1))*(2*1/Q58*1/P58-1/P58*1/P58)))</f>
        <v>0</v>
      </c>
      <c r="P58">
        <f>IF(LEFT(BN58,1)&lt;&gt;"0",IF(LEFT(BN58,1)="1",3.0,BO58),$D$5+$E$5*(CE58*BX58/($K$5*1000))+$F$5*(CE58*BX58/($K$5*1000))*MAX(MIN(BL58,$J$5),$I$5)*MAX(MIN(BL58,$J$5),$I$5)+$G$5*MAX(MIN(BL58,$J$5),$I$5)*(CE58*BX58/($K$5*1000))+$H$5*(CE58*BX58/($K$5*1000))*(CE58*BX58/($K$5*1000)))</f>
        <v>0</v>
      </c>
      <c r="Q58">
        <f>I58*(1000-(1000*0.61365*exp(17.502*U58/(240.97+U58))/(BX58+BY58)+BS58)/2)/(1000*0.61365*exp(17.502*U58/(240.97+U58))/(BX58+BY58)-BS58)</f>
        <v>0</v>
      </c>
      <c r="R58">
        <f>1/((BM58+1)/(O58/1.6)+1/(P58/1.37)) + BM58/((BM58+1)/(O58/1.6) + BM58/(P58/1.37))</f>
        <v>0</v>
      </c>
      <c r="S58">
        <f>(BI58*BK58)</f>
        <v>0</v>
      </c>
      <c r="T58">
        <f>(BZ58+(S58+2*0.95*5.67E-8*(((BZ58+$B$7)+273)^4-(BZ58+273)^4)-44100*I58)/(1.84*29.3*P58+8*0.95*5.67E-8*(BZ58+273)^3))</f>
        <v>0</v>
      </c>
      <c r="U58">
        <f>($C$7*CA58+$D$7*CB58+$E$7*T58)</f>
        <v>0</v>
      </c>
      <c r="V58">
        <f>0.61365*exp(17.502*U58/(240.97+U58))</f>
        <v>0</v>
      </c>
      <c r="W58">
        <f>(X58/Y58*100)</f>
        <v>0</v>
      </c>
      <c r="X58">
        <f>BS58*(BX58+BY58)/1000</f>
        <v>0</v>
      </c>
      <c r="Y58">
        <f>0.61365*exp(17.502*BZ58/(240.97+BZ58))</f>
        <v>0</v>
      </c>
      <c r="Z58">
        <f>(V58-BS58*(BX58+BY58)/1000)</f>
        <v>0</v>
      </c>
      <c r="AA58">
        <f>(-I58*44100)</f>
        <v>0</v>
      </c>
      <c r="AB58">
        <f>2*29.3*P58*0.92*(BZ58-U58)</f>
        <v>0</v>
      </c>
      <c r="AC58">
        <f>2*0.95*5.67E-8*(((BZ58+$B$7)+273)^4-(U58+273)^4)</f>
        <v>0</v>
      </c>
      <c r="AD58">
        <f>S58+AC58+AA58+AB58</f>
        <v>0</v>
      </c>
      <c r="AE58">
        <v>0</v>
      </c>
      <c r="AF58">
        <v>0</v>
      </c>
      <c r="AG58">
        <f>IF(AE58*$H$13&gt;=AI58,1.0,(AI58/(AI58-AE58*$H$13)))</f>
        <v>0</v>
      </c>
      <c r="AH58">
        <f>(AG58-1)*100</f>
        <v>0</v>
      </c>
      <c r="AI58">
        <f>MAX(0,($B$13+$C$13*CE58)/(1+$D$13*CE58)*BX58/(BZ58+273)*$E$13)</f>
        <v>0</v>
      </c>
      <c r="AJ58" t="s">
        <v>287</v>
      </c>
      <c r="AK58">
        <v>715.476923076923</v>
      </c>
      <c r="AL58">
        <v>3262.08</v>
      </c>
      <c r="AM58">
        <f>AL58-AK58</f>
        <v>0</v>
      </c>
      <c r="AN58">
        <f>AM58/AL58</f>
        <v>0</v>
      </c>
      <c r="AO58">
        <v>-0.577747479816223</v>
      </c>
      <c r="AP58" t="s">
        <v>487</v>
      </c>
      <c r="AQ58">
        <v>1420.5408</v>
      </c>
      <c r="AR58">
        <v>1974.58</v>
      </c>
      <c r="AS58">
        <f>1-AQ58/AR58</f>
        <v>0</v>
      </c>
      <c r="AT58">
        <v>0.5</v>
      </c>
      <c r="AU58">
        <f>BI58</f>
        <v>0</v>
      </c>
      <c r="AV58">
        <f>J58</f>
        <v>0</v>
      </c>
      <c r="AW58">
        <f>AS58*AT58*AU58</f>
        <v>0</v>
      </c>
      <c r="AX58">
        <f>BC58/AR58</f>
        <v>0</v>
      </c>
      <c r="AY58">
        <f>(AV58-AO58)/AU58</f>
        <v>0</v>
      </c>
      <c r="AZ58">
        <f>(AL58-AR58)/AR58</f>
        <v>0</v>
      </c>
      <c r="BA58" t="s">
        <v>488</v>
      </c>
      <c r="BB58">
        <v>855.05</v>
      </c>
      <c r="BC58">
        <f>AR58-BB58</f>
        <v>0</v>
      </c>
      <c r="BD58">
        <f>(AR58-AQ58)/(AR58-BB58)</f>
        <v>0</v>
      </c>
      <c r="BE58">
        <f>(AL58-AR58)/(AL58-BB58)</f>
        <v>0</v>
      </c>
      <c r="BF58">
        <f>(AR58-AQ58)/(AR58-AK58)</f>
        <v>0</v>
      </c>
      <c r="BG58">
        <f>(AL58-AR58)/(AL58-AK58)</f>
        <v>0</v>
      </c>
      <c r="BH58">
        <f>$B$11*CF58+$C$11*CG58+$F$11*CH58*(1-CK58)</f>
        <v>0</v>
      </c>
      <c r="BI58">
        <f>BH58*BJ58</f>
        <v>0</v>
      </c>
      <c r="BJ58">
        <f>($B$11*$D$9+$C$11*$D$9+$F$11*((CU58+CM58)/MAX(CU58+CM58+CV58, 0.1)*$I$9+CV58/MAX(CU58+CM58+CV58, 0.1)*$J$9))/($B$11+$C$11+$F$11)</f>
        <v>0</v>
      </c>
      <c r="BK58">
        <f>($B$11*$K$9+$C$11*$K$9+$F$11*((CU58+CM58)/MAX(CU58+CM58+CV58, 0.1)*$P$9+CV58/MAX(CU58+CM58+CV58, 0.1)*$Q$9))/($B$11+$C$11+$F$11)</f>
        <v>0</v>
      </c>
      <c r="BL58">
        <v>6</v>
      </c>
      <c r="BM58">
        <v>0.5</v>
      </c>
      <c r="BN58" t="s">
        <v>290</v>
      </c>
      <c r="BO58">
        <v>2</v>
      </c>
      <c r="BP58">
        <v>1603922396.25</v>
      </c>
      <c r="BQ58">
        <v>375.2083</v>
      </c>
      <c r="BR58">
        <v>399.991066666667</v>
      </c>
      <c r="BS58">
        <v>30.2620666666667</v>
      </c>
      <c r="BT58">
        <v>21.2962566666667</v>
      </c>
      <c r="BU58">
        <v>373.2872</v>
      </c>
      <c r="BV58">
        <v>30.0520866666667</v>
      </c>
      <c r="BW58">
        <v>500.009966666667</v>
      </c>
      <c r="BX58">
        <v>101.692433333333</v>
      </c>
      <c r="BY58">
        <v>0.04247324</v>
      </c>
      <c r="BZ58">
        <v>37.0480966666667</v>
      </c>
      <c r="CA58">
        <v>36.0860533333333</v>
      </c>
      <c r="CB58">
        <v>999.9</v>
      </c>
      <c r="CC58">
        <v>0</v>
      </c>
      <c r="CD58">
        <v>0</v>
      </c>
      <c r="CE58">
        <v>10000.43</v>
      </c>
      <c r="CF58">
        <v>0</v>
      </c>
      <c r="CG58">
        <v>797.8596</v>
      </c>
      <c r="CH58">
        <v>1399.98833333333</v>
      </c>
      <c r="CI58">
        <v>0.899999333333333</v>
      </c>
      <c r="CJ58">
        <v>0.100000686666667</v>
      </c>
      <c r="CK58">
        <v>0</v>
      </c>
      <c r="CL58">
        <v>1423.863</v>
      </c>
      <c r="CM58">
        <v>4.99975</v>
      </c>
      <c r="CN58">
        <v>19618.72</v>
      </c>
      <c r="CO58">
        <v>12177.9433333333</v>
      </c>
      <c r="CP58">
        <v>47.5</v>
      </c>
      <c r="CQ58">
        <v>49.4874</v>
      </c>
      <c r="CR58">
        <v>48.2164</v>
      </c>
      <c r="CS58">
        <v>49.1828666666666</v>
      </c>
      <c r="CT58">
        <v>49.4454</v>
      </c>
      <c r="CU58">
        <v>1255.48933333333</v>
      </c>
      <c r="CV58">
        <v>139.500666666667</v>
      </c>
      <c r="CW58">
        <v>0</v>
      </c>
      <c r="CX58">
        <v>135.799999952316</v>
      </c>
      <c r="CY58">
        <v>0</v>
      </c>
      <c r="CZ58">
        <v>1420.5408</v>
      </c>
      <c r="DA58">
        <v>-284.053076911886</v>
      </c>
      <c r="DB58">
        <v>-3948.10000002991</v>
      </c>
      <c r="DC58">
        <v>19572.632</v>
      </c>
      <c r="DD58">
        <v>15</v>
      </c>
      <c r="DE58">
        <v>1603922016.5</v>
      </c>
      <c r="DF58" t="s">
        <v>479</v>
      </c>
      <c r="DG58">
        <v>1603922016.5</v>
      </c>
      <c r="DH58">
        <v>1603922015.5</v>
      </c>
      <c r="DI58">
        <v>4</v>
      </c>
      <c r="DJ58">
        <v>-0.028</v>
      </c>
      <c r="DK58">
        <v>0.021</v>
      </c>
      <c r="DL58">
        <v>1.921</v>
      </c>
      <c r="DM58">
        <v>0.21</v>
      </c>
      <c r="DN58">
        <v>400</v>
      </c>
      <c r="DO58">
        <v>21</v>
      </c>
      <c r="DP58">
        <v>0.28</v>
      </c>
      <c r="DQ58">
        <v>0.14</v>
      </c>
      <c r="DR58">
        <v>17.7694655957366</v>
      </c>
      <c r="DS58">
        <v>-0.296264991234397</v>
      </c>
      <c r="DT58">
        <v>0.0373100954897999</v>
      </c>
      <c r="DU58">
        <v>1</v>
      </c>
      <c r="DV58">
        <v>-24.7878677419355</v>
      </c>
      <c r="DW58">
        <v>0.330367741935537</v>
      </c>
      <c r="DX58">
        <v>0.0438955460088749</v>
      </c>
      <c r="DY58">
        <v>0</v>
      </c>
      <c r="DZ58">
        <v>8.96400612903226</v>
      </c>
      <c r="EA58">
        <v>0.135909677419334</v>
      </c>
      <c r="EB58">
        <v>0.0104495684977803</v>
      </c>
      <c r="EC58">
        <v>1</v>
      </c>
      <c r="ED58">
        <v>2</v>
      </c>
      <c r="EE58">
        <v>3</v>
      </c>
      <c r="EF58" t="s">
        <v>297</v>
      </c>
      <c r="EG58">
        <v>100</v>
      </c>
      <c r="EH58">
        <v>100</v>
      </c>
      <c r="EI58">
        <v>1.921</v>
      </c>
      <c r="EJ58">
        <v>0.21</v>
      </c>
      <c r="EK58">
        <v>1.92115000000001</v>
      </c>
      <c r="EL58">
        <v>0</v>
      </c>
      <c r="EM58">
        <v>0</v>
      </c>
      <c r="EN58">
        <v>0</v>
      </c>
      <c r="EO58">
        <v>0.209990000000005</v>
      </c>
      <c r="EP58">
        <v>0</v>
      </c>
      <c r="EQ58">
        <v>0</v>
      </c>
      <c r="ER58">
        <v>0</v>
      </c>
      <c r="ES58">
        <v>-1</v>
      </c>
      <c r="ET58">
        <v>-1</v>
      </c>
      <c r="EU58">
        <v>-1</v>
      </c>
      <c r="EV58">
        <v>-1</v>
      </c>
      <c r="EW58">
        <v>6.5</v>
      </c>
      <c r="EX58">
        <v>6.5</v>
      </c>
      <c r="EY58">
        <v>2</v>
      </c>
      <c r="EZ58">
        <v>515.948</v>
      </c>
      <c r="FA58">
        <v>496.652</v>
      </c>
      <c r="FB58">
        <v>35.9569</v>
      </c>
      <c r="FC58">
        <v>32.9281</v>
      </c>
      <c r="FD58">
        <v>30.0005</v>
      </c>
      <c r="FE58">
        <v>32.6667</v>
      </c>
      <c r="FF58">
        <v>32.6117</v>
      </c>
      <c r="FG58">
        <v>23.047</v>
      </c>
      <c r="FH58">
        <v>0</v>
      </c>
      <c r="FI58">
        <v>100</v>
      </c>
      <c r="FJ58">
        <v>-999.9</v>
      </c>
      <c r="FK58">
        <v>400</v>
      </c>
      <c r="FL58">
        <v>28.1283</v>
      </c>
      <c r="FM58">
        <v>101.547</v>
      </c>
      <c r="FN58">
        <v>100.988</v>
      </c>
    </row>
    <row r="59" spans="1:170">
      <c r="A59">
        <v>43</v>
      </c>
      <c r="B59">
        <v>1603922540.6</v>
      </c>
      <c r="C59">
        <v>7303.59999990463</v>
      </c>
      <c r="D59" t="s">
        <v>489</v>
      </c>
      <c r="E59" t="s">
        <v>490</v>
      </c>
      <c r="F59" t="s">
        <v>486</v>
      </c>
      <c r="G59" t="s">
        <v>383</v>
      </c>
      <c r="H59">
        <v>1603922532.85</v>
      </c>
      <c r="I59">
        <f>BW59*AG59*(BS59-BT59)/(100*BL59*(1000-AG59*BS59))</f>
        <v>0</v>
      </c>
      <c r="J59">
        <f>BW59*AG59*(BR59-BQ59*(1000-AG59*BT59)/(1000-AG59*BS59))/(100*BL59)</f>
        <v>0</v>
      </c>
      <c r="K59">
        <f>BQ59 - IF(AG59&gt;1, J59*BL59*100.0/(AI59*CE59), 0)</f>
        <v>0</v>
      </c>
      <c r="L59">
        <f>((R59-I59/2)*K59-J59)/(R59+I59/2)</f>
        <v>0</v>
      </c>
      <c r="M59">
        <f>L59*(BX59+BY59)/1000.0</f>
        <v>0</v>
      </c>
      <c r="N59">
        <f>(BQ59 - IF(AG59&gt;1, J59*BL59*100.0/(AI59*CE59), 0))*(BX59+BY59)/1000.0</f>
        <v>0</v>
      </c>
      <c r="O59">
        <f>2.0/((1/Q59-1/P59)+SIGN(Q59)*SQRT((1/Q59-1/P59)*(1/Q59-1/P59) + 4*BM59/((BM59+1)*(BM59+1))*(2*1/Q59*1/P59-1/P59*1/P59)))</f>
        <v>0</v>
      </c>
      <c r="P59">
        <f>IF(LEFT(BN59,1)&lt;&gt;"0",IF(LEFT(BN59,1)="1",3.0,BO59),$D$5+$E$5*(CE59*BX59/($K$5*1000))+$F$5*(CE59*BX59/($K$5*1000))*MAX(MIN(BL59,$J$5),$I$5)*MAX(MIN(BL59,$J$5),$I$5)+$G$5*MAX(MIN(BL59,$J$5),$I$5)*(CE59*BX59/($K$5*1000))+$H$5*(CE59*BX59/($K$5*1000))*(CE59*BX59/($K$5*1000)))</f>
        <v>0</v>
      </c>
      <c r="Q59">
        <f>I59*(1000-(1000*0.61365*exp(17.502*U59/(240.97+U59))/(BX59+BY59)+BS59)/2)/(1000*0.61365*exp(17.502*U59/(240.97+U59))/(BX59+BY59)-BS59)</f>
        <v>0</v>
      </c>
      <c r="R59">
        <f>1/((BM59+1)/(O59/1.6)+1/(P59/1.37)) + BM59/((BM59+1)/(O59/1.6) + BM59/(P59/1.37))</f>
        <v>0</v>
      </c>
      <c r="S59">
        <f>(BI59*BK59)</f>
        <v>0</v>
      </c>
      <c r="T59">
        <f>(BZ59+(S59+2*0.95*5.67E-8*(((BZ59+$B$7)+273)^4-(BZ59+273)^4)-44100*I59)/(1.84*29.3*P59+8*0.95*5.67E-8*(BZ59+273)^3))</f>
        <v>0</v>
      </c>
      <c r="U59">
        <f>($C$7*CA59+$D$7*CB59+$E$7*T59)</f>
        <v>0</v>
      </c>
      <c r="V59">
        <f>0.61365*exp(17.502*U59/(240.97+U59))</f>
        <v>0</v>
      </c>
      <c r="W59">
        <f>(X59/Y59*100)</f>
        <v>0</v>
      </c>
      <c r="X59">
        <f>BS59*(BX59+BY59)/1000</f>
        <v>0</v>
      </c>
      <c r="Y59">
        <f>0.61365*exp(17.502*BZ59/(240.97+BZ59))</f>
        <v>0</v>
      </c>
      <c r="Z59">
        <f>(V59-BS59*(BX59+BY59)/1000)</f>
        <v>0</v>
      </c>
      <c r="AA59">
        <f>(-I59*44100)</f>
        <v>0</v>
      </c>
      <c r="AB59">
        <f>2*29.3*P59*0.92*(BZ59-U59)</f>
        <v>0</v>
      </c>
      <c r="AC59">
        <f>2*0.95*5.67E-8*(((BZ59+$B$7)+273)^4-(U59+273)^4)</f>
        <v>0</v>
      </c>
      <c r="AD59">
        <f>S59+AC59+AA59+AB59</f>
        <v>0</v>
      </c>
      <c r="AE59">
        <v>0</v>
      </c>
      <c r="AF59">
        <v>0</v>
      </c>
      <c r="AG59">
        <f>IF(AE59*$H$13&gt;=AI59,1.0,(AI59/(AI59-AE59*$H$13)))</f>
        <v>0</v>
      </c>
      <c r="AH59">
        <f>(AG59-1)*100</f>
        <v>0</v>
      </c>
      <c r="AI59">
        <f>MAX(0,($B$13+$C$13*CE59)/(1+$D$13*CE59)*BX59/(BZ59+273)*$E$13)</f>
        <v>0</v>
      </c>
      <c r="AJ59" t="s">
        <v>287</v>
      </c>
      <c r="AK59">
        <v>715.476923076923</v>
      </c>
      <c r="AL59">
        <v>3262.08</v>
      </c>
      <c r="AM59">
        <f>AL59-AK59</f>
        <v>0</v>
      </c>
      <c r="AN59">
        <f>AM59/AL59</f>
        <v>0</v>
      </c>
      <c r="AO59">
        <v>-0.577747479816223</v>
      </c>
      <c r="AP59" t="s">
        <v>491</v>
      </c>
      <c r="AQ59">
        <v>1082.80076923077</v>
      </c>
      <c r="AR59">
        <v>1577.63</v>
      </c>
      <c r="AS59">
        <f>1-AQ59/AR59</f>
        <v>0</v>
      </c>
      <c r="AT59">
        <v>0.5</v>
      </c>
      <c r="AU59">
        <f>BI59</f>
        <v>0</v>
      </c>
      <c r="AV59">
        <f>J59</f>
        <v>0</v>
      </c>
      <c r="AW59">
        <f>AS59*AT59*AU59</f>
        <v>0</v>
      </c>
      <c r="AX59">
        <f>BC59/AR59</f>
        <v>0</v>
      </c>
      <c r="AY59">
        <f>(AV59-AO59)/AU59</f>
        <v>0</v>
      </c>
      <c r="AZ59">
        <f>(AL59-AR59)/AR59</f>
        <v>0</v>
      </c>
      <c r="BA59" t="s">
        <v>492</v>
      </c>
      <c r="BB59">
        <v>753.85</v>
      </c>
      <c r="BC59">
        <f>AR59-BB59</f>
        <v>0</v>
      </c>
      <c r="BD59">
        <f>(AR59-AQ59)/(AR59-BB59)</f>
        <v>0</v>
      </c>
      <c r="BE59">
        <f>(AL59-AR59)/(AL59-BB59)</f>
        <v>0</v>
      </c>
      <c r="BF59">
        <f>(AR59-AQ59)/(AR59-AK59)</f>
        <v>0</v>
      </c>
      <c r="BG59">
        <f>(AL59-AR59)/(AL59-AK59)</f>
        <v>0</v>
      </c>
      <c r="BH59">
        <f>$B$11*CF59+$C$11*CG59+$F$11*CH59*(1-CK59)</f>
        <v>0</v>
      </c>
      <c r="BI59">
        <f>BH59*BJ59</f>
        <v>0</v>
      </c>
      <c r="BJ59">
        <f>($B$11*$D$9+$C$11*$D$9+$F$11*((CU59+CM59)/MAX(CU59+CM59+CV59, 0.1)*$I$9+CV59/MAX(CU59+CM59+CV59, 0.1)*$J$9))/($B$11+$C$11+$F$11)</f>
        <v>0</v>
      </c>
      <c r="BK59">
        <f>($B$11*$K$9+$C$11*$K$9+$F$11*((CU59+CM59)/MAX(CU59+CM59+CV59, 0.1)*$P$9+CV59/MAX(CU59+CM59+CV59, 0.1)*$Q$9))/($B$11+$C$11+$F$11)</f>
        <v>0</v>
      </c>
      <c r="BL59">
        <v>6</v>
      </c>
      <c r="BM59">
        <v>0.5</v>
      </c>
      <c r="BN59" t="s">
        <v>290</v>
      </c>
      <c r="BO59">
        <v>2</v>
      </c>
      <c r="BP59">
        <v>1603922532.85</v>
      </c>
      <c r="BQ59">
        <v>370.893733333333</v>
      </c>
      <c r="BR59">
        <v>399.998533333333</v>
      </c>
      <c r="BS59">
        <v>32.1781733333333</v>
      </c>
      <c r="BT59">
        <v>21.16525</v>
      </c>
      <c r="BU59">
        <v>368.972466666667</v>
      </c>
      <c r="BV59">
        <v>31.96818</v>
      </c>
      <c r="BW59">
        <v>500.0023</v>
      </c>
      <c r="BX59">
        <v>101.695233333333</v>
      </c>
      <c r="BY59">
        <v>0.04164213</v>
      </c>
      <c r="BZ59">
        <v>36.95444</v>
      </c>
      <c r="CA59">
        <v>35.49486</v>
      </c>
      <c r="CB59">
        <v>999.9</v>
      </c>
      <c r="CC59">
        <v>0</v>
      </c>
      <c r="CD59">
        <v>0</v>
      </c>
      <c r="CE59">
        <v>9999.67066666667</v>
      </c>
      <c r="CF59">
        <v>0</v>
      </c>
      <c r="CG59">
        <v>911.567633333334</v>
      </c>
      <c r="CH59">
        <v>1399.99466666667</v>
      </c>
      <c r="CI59">
        <v>0.9000009</v>
      </c>
      <c r="CJ59">
        <v>0.09999864</v>
      </c>
      <c r="CK59">
        <v>0</v>
      </c>
      <c r="CL59">
        <v>1083.10633333333</v>
      </c>
      <c r="CM59">
        <v>4.99975</v>
      </c>
      <c r="CN59">
        <v>14756.8666666667</v>
      </c>
      <c r="CO59">
        <v>12178.0066666667</v>
      </c>
      <c r="CP59">
        <v>47.3666</v>
      </c>
      <c r="CQ59">
        <v>49.406</v>
      </c>
      <c r="CR59">
        <v>48.0578666666666</v>
      </c>
      <c r="CS59">
        <v>49.1849333333333</v>
      </c>
      <c r="CT59">
        <v>49.375</v>
      </c>
      <c r="CU59">
        <v>1255.49666666667</v>
      </c>
      <c r="CV59">
        <v>139.498</v>
      </c>
      <c r="CW59">
        <v>0</v>
      </c>
      <c r="CX59">
        <v>135.5</v>
      </c>
      <c r="CY59">
        <v>0</v>
      </c>
      <c r="CZ59">
        <v>1082.80076923077</v>
      </c>
      <c r="DA59">
        <v>-178.741196320631</v>
      </c>
      <c r="DB59">
        <v>-2448.43076587892</v>
      </c>
      <c r="DC59">
        <v>14753.2307692308</v>
      </c>
      <c r="DD59">
        <v>15</v>
      </c>
      <c r="DE59">
        <v>1603922016.5</v>
      </c>
      <c r="DF59" t="s">
        <v>479</v>
      </c>
      <c r="DG59">
        <v>1603922016.5</v>
      </c>
      <c r="DH59">
        <v>1603922015.5</v>
      </c>
      <c r="DI59">
        <v>4</v>
      </c>
      <c r="DJ59">
        <v>-0.028</v>
      </c>
      <c r="DK59">
        <v>0.021</v>
      </c>
      <c r="DL59">
        <v>1.921</v>
      </c>
      <c r="DM59">
        <v>0.21</v>
      </c>
      <c r="DN59">
        <v>400</v>
      </c>
      <c r="DO59">
        <v>21</v>
      </c>
      <c r="DP59">
        <v>0.28</v>
      </c>
      <c r="DQ59">
        <v>0.14</v>
      </c>
      <c r="DR59">
        <v>20.7394174243064</v>
      </c>
      <c r="DS59">
        <v>-0.0534678439871191</v>
      </c>
      <c r="DT59">
        <v>0.0147802914769362</v>
      </c>
      <c r="DU59">
        <v>1</v>
      </c>
      <c r="DV59">
        <v>-29.1047466666667</v>
      </c>
      <c r="DW59">
        <v>-0.0510967741935868</v>
      </c>
      <c r="DX59">
        <v>0.0197615406506905</v>
      </c>
      <c r="DY59">
        <v>1</v>
      </c>
      <c r="DZ59">
        <v>11.0129266666667</v>
      </c>
      <c r="EA59">
        <v>0.344580200222452</v>
      </c>
      <c r="EB59">
        <v>0.0251272088028539</v>
      </c>
      <c r="EC59">
        <v>0</v>
      </c>
      <c r="ED59">
        <v>2</v>
      </c>
      <c r="EE59">
        <v>3</v>
      </c>
      <c r="EF59" t="s">
        <v>297</v>
      </c>
      <c r="EG59">
        <v>100</v>
      </c>
      <c r="EH59">
        <v>100</v>
      </c>
      <c r="EI59">
        <v>1.921</v>
      </c>
      <c r="EJ59">
        <v>0.21</v>
      </c>
      <c r="EK59">
        <v>1.92115000000001</v>
      </c>
      <c r="EL59">
        <v>0</v>
      </c>
      <c r="EM59">
        <v>0</v>
      </c>
      <c r="EN59">
        <v>0</v>
      </c>
      <c r="EO59">
        <v>0.209990000000005</v>
      </c>
      <c r="EP59">
        <v>0</v>
      </c>
      <c r="EQ59">
        <v>0</v>
      </c>
      <c r="ER59">
        <v>0</v>
      </c>
      <c r="ES59">
        <v>-1</v>
      </c>
      <c r="ET59">
        <v>-1</v>
      </c>
      <c r="EU59">
        <v>-1</v>
      </c>
      <c r="EV59">
        <v>-1</v>
      </c>
      <c r="EW59">
        <v>8.7</v>
      </c>
      <c r="EX59">
        <v>8.8</v>
      </c>
      <c r="EY59">
        <v>2</v>
      </c>
      <c r="EZ59">
        <v>511.384</v>
      </c>
      <c r="FA59">
        <v>496.841</v>
      </c>
      <c r="FB59">
        <v>35.967</v>
      </c>
      <c r="FC59">
        <v>32.9801</v>
      </c>
      <c r="FD59">
        <v>30</v>
      </c>
      <c r="FE59">
        <v>32.7078</v>
      </c>
      <c r="FF59">
        <v>32.6433</v>
      </c>
      <c r="FG59">
        <v>23.0476</v>
      </c>
      <c r="FH59">
        <v>0</v>
      </c>
      <c r="FI59">
        <v>100</v>
      </c>
      <c r="FJ59">
        <v>-999.9</v>
      </c>
      <c r="FK59">
        <v>400</v>
      </c>
      <c r="FL59">
        <v>29.9091</v>
      </c>
      <c r="FM59">
        <v>101.54</v>
      </c>
      <c r="FN59">
        <v>100.979</v>
      </c>
    </row>
    <row r="60" spans="1:170">
      <c r="A60">
        <v>44</v>
      </c>
      <c r="B60">
        <v>1603922660.6</v>
      </c>
      <c r="C60">
        <v>7423.59999990463</v>
      </c>
      <c r="D60" t="s">
        <v>493</v>
      </c>
      <c r="E60" t="s">
        <v>494</v>
      </c>
      <c r="F60" t="s">
        <v>495</v>
      </c>
      <c r="G60" t="s">
        <v>316</v>
      </c>
      <c r="H60">
        <v>1603922652.6</v>
      </c>
      <c r="I60">
        <f>BW60*AG60*(BS60-BT60)/(100*BL60*(1000-AG60*BS60))</f>
        <v>0</v>
      </c>
      <c r="J60">
        <f>BW60*AG60*(BR60-BQ60*(1000-AG60*BT60)/(1000-AG60*BS60))/(100*BL60)</f>
        <v>0</v>
      </c>
      <c r="K60">
        <f>BQ60 - IF(AG60&gt;1, J60*BL60*100.0/(AI60*CE60), 0)</f>
        <v>0</v>
      </c>
      <c r="L60">
        <f>((R60-I60/2)*K60-J60)/(R60+I60/2)</f>
        <v>0</v>
      </c>
      <c r="M60">
        <f>L60*(BX60+BY60)/1000.0</f>
        <v>0</v>
      </c>
      <c r="N60">
        <f>(BQ60 - IF(AG60&gt;1, J60*BL60*100.0/(AI60*CE60), 0))*(BX60+BY60)/1000.0</f>
        <v>0</v>
      </c>
      <c r="O60">
        <f>2.0/((1/Q60-1/P60)+SIGN(Q60)*SQRT((1/Q60-1/P60)*(1/Q60-1/P60) + 4*BM60/((BM60+1)*(BM60+1))*(2*1/Q60*1/P60-1/P60*1/P60)))</f>
        <v>0</v>
      </c>
      <c r="P60">
        <f>IF(LEFT(BN60,1)&lt;&gt;"0",IF(LEFT(BN60,1)="1",3.0,BO60),$D$5+$E$5*(CE60*BX60/($K$5*1000))+$F$5*(CE60*BX60/($K$5*1000))*MAX(MIN(BL60,$J$5),$I$5)*MAX(MIN(BL60,$J$5),$I$5)+$G$5*MAX(MIN(BL60,$J$5),$I$5)*(CE60*BX60/($K$5*1000))+$H$5*(CE60*BX60/($K$5*1000))*(CE60*BX60/($K$5*1000)))</f>
        <v>0</v>
      </c>
      <c r="Q60">
        <f>I60*(1000-(1000*0.61365*exp(17.502*U60/(240.97+U60))/(BX60+BY60)+BS60)/2)/(1000*0.61365*exp(17.502*U60/(240.97+U60))/(BX60+BY60)-BS60)</f>
        <v>0</v>
      </c>
      <c r="R60">
        <f>1/((BM60+1)/(O60/1.6)+1/(P60/1.37)) + BM60/((BM60+1)/(O60/1.6) + BM60/(P60/1.37))</f>
        <v>0</v>
      </c>
      <c r="S60">
        <f>(BI60*BK60)</f>
        <v>0</v>
      </c>
      <c r="T60">
        <f>(BZ60+(S60+2*0.95*5.67E-8*(((BZ60+$B$7)+273)^4-(BZ60+273)^4)-44100*I60)/(1.84*29.3*P60+8*0.95*5.67E-8*(BZ60+273)^3))</f>
        <v>0</v>
      </c>
      <c r="U60">
        <f>($C$7*CA60+$D$7*CB60+$E$7*T60)</f>
        <v>0</v>
      </c>
      <c r="V60">
        <f>0.61365*exp(17.502*U60/(240.97+U60))</f>
        <v>0</v>
      </c>
      <c r="W60">
        <f>(X60/Y60*100)</f>
        <v>0</v>
      </c>
      <c r="X60">
        <f>BS60*(BX60+BY60)/1000</f>
        <v>0</v>
      </c>
      <c r="Y60">
        <f>0.61365*exp(17.502*BZ60/(240.97+BZ60))</f>
        <v>0</v>
      </c>
      <c r="Z60">
        <f>(V60-BS60*(BX60+BY60)/1000)</f>
        <v>0</v>
      </c>
      <c r="AA60">
        <f>(-I60*44100)</f>
        <v>0</v>
      </c>
      <c r="AB60">
        <f>2*29.3*P60*0.92*(BZ60-U60)</f>
        <v>0</v>
      </c>
      <c r="AC60">
        <f>2*0.95*5.67E-8*(((BZ60+$B$7)+273)^4-(U60+273)^4)</f>
        <v>0</v>
      </c>
      <c r="AD60">
        <f>S60+AC60+AA60+AB60</f>
        <v>0</v>
      </c>
      <c r="AE60">
        <v>0</v>
      </c>
      <c r="AF60">
        <v>0</v>
      </c>
      <c r="AG60">
        <f>IF(AE60*$H$13&gt;=AI60,1.0,(AI60/(AI60-AE60*$H$13)))</f>
        <v>0</v>
      </c>
      <c r="AH60">
        <f>(AG60-1)*100</f>
        <v>0</v>
      </c>
      <c r="AI60">
        <f>MAX(0,($B$13+$C$13*CE60)/(1+$D$13*CE60)*BX60/(BZ60+273)*$E$13)</f>
        <v>0</v>
      </c>
      <c r="AJ60" t="s">
        <v>287</v>
      </c>
      <c r="AK60">
        <v>715.476923076923</v>
      </c>
      <c r="AL60">
        <v>3262.08</v>
      </c>
      <c r="AM60">
        <f>AL60-AK60</f>
        <v>0</v>
      </c>
      <c r="AN60">
        <f>AM60/AL60</f>
        <v>0</v>
      </c>
      <c r="AO60">
        <v>-0.577747479816223</v>
      </c>
      <c r="AP60" t="s">
        <v>496</v>
      </c>
      <c r="AQ60">
        <v>1399.8528</v>
      </c>
      <c r="AR60">
        <v>1868.47</v>
      </c>
      <c r="AS60">
        <f>1-AQ60/AR60</f>
        <v>0</v>
      </c>
      <c r="AT60">
        <v>0.5</v>
      </c>
      <c r="AU60">
        <f>BI60</f>
        <v>0</v>
      </c>
      <c r="AV60">
        <f>J60</f>
        <v>0</v>
      </c>
      <c r="AW60">
        <f>AS60*AT60*AU60</f>
        <v>0</v>
      </c>
      <c r="AX60">
        <f>BC60/AR60</f>
        <v>0</v>
      </c>
      <c r="AY60">
        <f>(AV60-AO60)/AU60</f>
        <v>0</v>
      </c>
      <c r="AZ60">
        <f>(AL60-AR60)/AR60</f>
        <v>0</v>
      </c>
      <c r="BA60" t="s">
        <v>497</v>
      </c>
      <c r="BB60">
        <v>815.91</v>
      </c>
      <c r="BC60">
        <f>AR60-BB60</f>
        <v>0</v>
      </c>
      <c r="BD60">
        <f>(AR60-AQ60)/(AR60-BB60)</f>
        <v>0</v>
      </c>
      <c r="BE60">
        <f>(AL60-AR60)/(AL60-BB60)</f>
        <v>0</v>
      </c>
      <c r="BF60">
        <f>(AR60-AQ60)/(AR60-AK60)</f>
        <v>0</v>
      </c>
      <c r="BG60">
        <f>(AL60-AR60)/(AL60-AK60)</f>
        <v>0</v>
      </c>
      <c r="BH60">
        <f>$B$11*CF60+$C$11*CG60+$F$11*CH60*(1-CK60)</f>
        <v>0</v>
      </c>
      <c r="BI60">
        <f>BH60*BJ60</f>
        <v>0</v>
      </c>
      <c r="BJ60">
        <f>($B$11*$D$9+$C$11*$D$9+$F$11*((CU60+CM60)/MAX(CU60+CM60+CV60, 0.1)*$I$9+CV60/MAX(CU60+CM60+CV60, 0.1)*$J$9))/($B$11+$C$11+$F$11)</f>
        <v>0</v>
      </c>
      <c r="BK60">
        <f>($B$11*$K$9+$C$11*$K$9+$F$11*((CU60+CM60)/MAX(CU60+CM60+CV60, 0.1)*$P$9+CV60/MAX(CU60+CM60+CV60, 0.1)*$Q$9))/($B$11+$C$11+$F$11)</f>
        <v>0</v>
      </c>
      <c r="BL60">
        <v>6</v>
      </c>
      <c r="BM60">
        <v>0.5</v>
      </c>
      <c r="BN60" t="s">
        <v>290</v>
      </c>
      <c r="BO60">
        <v>2</v>
      </c>
      <c r="BP60">
        <v>1603922652.6</v>
      </c>
      <c r="BQ60">
        <v>374.797709677419</v>
      </c>
      <c r="BR60">
        <v>400.000483870968</v>
      </c>
      <c r="BS60">
        <v>31.4376419354839</v>
      </c>
      <c r="BT60">
        <v>21.1288870967742</v>
      </c>
      <c r="BU60">
        <v>372.876483870968</v>
      </c>
      <c r="BV60">
        <v>31.2276580645161</v>
      </c>
      <c r="BW60">
        <v>500.01235483871</v>
      </c>
      <c r="BX60">
        <v>101.695258064516</v>
      </c>
      <c r="BY60">
        <v>0.0426223935483871</v>
      </c>
      <c r="BZ60">
        <v>36.9587</v>
      </c>
      <c r="CA60">
        <v>34.823364516129</v>
      </c>
      <c r="CB60">
        <v>999.9</v>
      </c>
      <c r="CC60">
        <v>0</v>
      </c>
      <c r="CD60">
        <v>0</v>
      </c>
      <c r="CE60">
        <v>9998.94741935484</v>
      </c>
      <c r="CF60">
        <v>0</v>
      </c>
      <c r="CG60">
        <v>371.599032258064</v>
      </c>
      <c r="CH60">
        <v>1399.97225806452</v>
      </c>
      <c r="CI60">
        <v>0.899997709677419</v>
      </c>
      <c r="CJ60">
        <v>0.100002293548387</v>
      </c>
      <c r="CK60">
        <v>0</v>
      </c>
      <c r="CL60">
        <v>1403.63258064516</v>
      </c>
      <c r="CM60">
        <v>4.99975</v>
      </c>
      <c r="CN60">
        <v>19310.9032258065</v>
      </c>
      <c r="CO60">
        <v>12177.7903225806</v>
      </c>
      <c r="CP60">
        <v>47.3</v>
      </c>
      <c r="CQ60">
        <v>49.25</v>
      </c>
      <c r="CR60">
        <v>47.941064516129</v>
      </c>
      <c r="CS60">
        <v>49.122935483871</v>
      </c>
      <c r="CT60">
        <v>49.308</v>
      </c>
      <c r="CU60">
        <v>1255.47225806452</v>
      </c>
      <c r="CV60">
        <v>139.5</v>
      </c>
      <c r="CW60">
        <v>0</v>
      </c>
      <c r="CX60">
        <v>119.5</v>
      </c>
      <c r="CY60">
        <v>0</v>
      </c>
      <c r="CZ60">
        <v>1399.8528</v>
      </c>
      <c r="DA60">
        <v>-217.498461199551</v>
      </c>
      <c r="DB60">
        <v>-2914.3384571317</v>
      </c>
      <c r="DC60">
        <v>19260.284</v>
      </c>
      <c r="DD60">
        <v>15</v>
      </c>
      <c r="DE60">
        <v>1603922016.5</v>
      </c>
      <c r="DF60" t="s">
        <v>479</v>
      </c>
      <c r="DG60">
        <v>1603922016.5</v>
      </c>
      <c r="DH60">
        <v>1603922015.5</v>
      </c>
      <c r="DI60">
        <v>4</v>
      </c>
      <c r="DJ60">
        <v>-0.028</v>
      </c>
      <c r="DK60">
        <v>0.021</v>
      </c>
      <c r="DL60">
        <v>1.921</v>
      </c>
      <c r="DM60">
        <v>0.21</v>
      </c>
      <c r="DN60">
        <v>400</v>
      </c>
      <c r="DO60">
        <v>21</v>
      </c>
      <c r="DP60">
        <v>0.28</v>
      </c>
      <c r="DQ60">
        <v>0.14</v>
      </c>
      <c r="DR60">
        <v>17.6789120787874</v>
      </c>
      <c r="DS60">
        <v>-0.0683872685913482</v>
      </c>
      <c r="DT60">
        <v>0.0231665028814415</v>
      </c>
      <c r="DU60">
        <v>1</v>
      </c>
      <c r="DV60">
        <v>-25.20497</v>
      </c>
      <c r="DW60">
        <v>-0.0570100111234194</v>
      </c>
      <c r="DX60">
        <v>0.0270342517312146</v>
      </c>
      <c r="DY60">
        <v>1</v>
      </c>
      <c r="DZ60">
        <v>10.3115766666667</v>
      </c>
      <c r="EA60">
        <v>0.584395995550621</v>
      </c>
      <c r="EB60">
        <v>0.0424278264297801</v>
      </c>
      <c r="EC60">
        <v>0</v>
      </c>
      <c r="ED60">
        <v>2</v>
      </c>
      <c r="EE60">
        <v>3</v>
      </c>
      <c r="EF60" t="s">
        <v>297</v>
      </c>
      <c r="EG60">
        <v>100</v>
      </c>
      <c r="EH60">
        <v>100</v>
      </c>
      <c r="EI60">
        <v>1.921</v>
      </c>
      <c r="EJ60">
        <v>0.2099</v>
      </c>
      <c r="EK60">
        <v>1.92115000000001</v>
      </c>
      <c r="EL60">
        <v>0</v>
      </c>
      <c r="EM60">
        <v>0</v>
      </c>
      <c r="EN60">
        <v>0</v>
      </c>
      <c r="EO60">
        <v>0.209990000000005</v>
      </c>
      <c r="EP60">
        <v>0</v>
      </c>
      <c r="EQ60">
        <v>0</v>
      </c>
      <c r="ER60">
        <v>0</v>
      </c>
      <c r="ES60">
        <v>-1</v>
      </c>
      <c r="ET60">
        <v>-1</v>
      </c>
      <c r="EU60">
        <v>-1</v>
      </c>
      <c r="EV60">
        <v>-1</v>
      </c>
      <c r="EW60">
        <v>10.7</v>
      </c>
      <c r="EX60">
        <v>10.8</v>
      </c>
      <c r="EY60">
        <v>2</v>
      </c>
      <c r="EZ60">
        <v>513.279</v>
      </c>
      <c r="FA60">
        <v>496.613</v>
      </c>
      <c r="FB60">
        <v>35.9633</v>
      </c>
      <c r="FC60">
        <v>32.983</v>
      </c>
      <c r="FD60">
        <v>30.0002</v>
      </c>
      <c r="FE60">
        <v>32.7193</v>
      </c>
      <c r="FF60">
        <v>32.6577</v>
      </c>
      <c r="FG60">
        <v>23.0417</v>
      </c>
      <c r="FH60">
        <v>0</v>
      </c>
      <c r="FI60">
        <v>100</v>
      </c>
      <c r="FJ60">
        <v>-999.9</v>
      </c>
      <c r="FK60">
        <v>400</v>
      </c>
      <c r="FL60">
        <v>31.6871</v>
      </c>
      <c r="FM60">
        <v>101.536</v>
      </c>
      <c r="FN60">
        <v>100.984</v>
      </c>
    </row>
    <row r="61" spans="1:170">
      <c r="A61">
        <v>45</v>
      </c>
      <c r="B61">
        <v>1603922828.6</v>
      </c>
      <c r="C61">
        <v>7591.59999990463</v>
      </c>
      <c r="D61" t="s">
        <v>498</v>
      </c>
      <c r="E61" t="s">
        <v>499</v>
      </c>
      <c r="F61" t="s">
        <v>495</v>
      </c>
      <c r="G61" t="s">
        <v>316</v>
      </c>
      <c r="H61">
        <v>1603922820.85</v>
      </c>
      <c r="I61">
        <f>BW61*AG61*(BS61-BT61)/(100*BL61*(1000-AG61*BS61))</f>
        <v>0</v>
      </c>
      <c r="J61">
        <f>BW61*AG61*(BR61-BQ61*(1000-AG61*BT61)/(1000-AG61*BS61))/(100*BL61)</f>
        <v>0</v>
      </c>
      <c r="K61">
        <f>BQ61 - IF(AG61&gt;1, J61*BL61*100.0/(AI61*CE61), 0)</f>
        <v>0</v>
      </c>
      <c r="L61">
        <f>((R61-I61/2)*K61-J61)/(R61+I61/2)</f>
        <v>0</v>
      </c>
      <c r="M61">
        <f>L61*(BX61+BY61)/1000.0</f>
        <v>0</v>
      </c>
      <c r="N61">
        <f>(BQ61 - IF(AG61&gt;1, J61*BL61*100.0/(AI61*CE61), 0))*(BX61+BY61)/1000.0</f>
        <v>0</v>
      </c>
      <c r="O61">
        <f>2.0/((1/Q61-1/P61)+SIGN(Q61)*SQRT((1/Q61-1/P61)*(1/Q61-1/P61) + 4*BM61/((BM61+1)*(BM61+1))*(2*1/Q61*1/P61-1/P61*1/P61)))</f>
        <v>0</v>
      </c>
      <c r="P61">
        <f>IF(LEFT(BN61,1)&lt;&gt;"0",IF(LEFT(BN61,1)="1",3.0,BO61),$D$5+$E$5*(CE61*BX61/($K$5*1000))+$F$5*(CE61*BX61/($K$5*1000))*MAX(MIN(BL61,$J$5),$I$5)*MAX(MIN(BL61,$J$5),$I$5)+$G$5*MAX(MIN(BL61,$J$5),$I$5)*(CE61*BX61/($K$5*1000))+$H$5*(CE61*BX61/($K$5*1000))*(CE61*BX61/($K$5*1000)))</f>
        <v>0</v>
      </c>
      <c r="Q61">
        <f>I61*(1000-(1000*0.61365*exp(17.502*U61/(240.97+U61))/(BX61+BY61)+BS61)/2)/(1000*0.61365*exp(17.502*U61/(240.97+U61))/(BX61+BY61)-BS61)</f>
        <v>0</v>
      </c>
      <c r="R61">
        <f>1/((BM61+1)/(O61/1.6)+1/(P61/1.37)) + BM61/((BM61+1)/(O61/1.6) + BM61/(P61/1.37))</f>
        <v>0</v>
      </c>
      <c r="S61">
        <f>(BI61*BK61)</f>
        <v>0</v>
      </c>
      <c r="T61">
        <f>(BZ61+(S61+2*0.95*5.67E-8*(((BZ61+$B$7)+273)^4-(BZ61+273)^4)-44100*I61)/(1.84*29.3*P61+8*0.95*5.67E-8*(BZ61+273)^3))</f>
        <v>0</v>
      </c>
      <c r="U61">
        <f>($C$7*CA61+$D$7*CB61+$E$7*T61)</f>
        <v>0</v>
      </c>
      <c r="V61">
        <f>0.61365*exp(17.502*U61/(240.97+U61))</f>
        <v>0</v>
      </c>
      <c r="W61">
        <f>(X61/Y61*100)</f>
        <v>0</v>
      </c>
      <c r="X61">
        <f>BS61*(BX61+BY61)/1000</f>
        <v>0</v>
      </c>
      <c r="Y61">
        <f>0.61365*exp(17.502*BZ61/(240.97+BZ61))</f>
        <v>0</v>
      </c>
      <c r="Z61">
        <f>(V61-BS61*(BX61+BY61)/1000)</f>
        <v>0</v>
      </c>
      <c r="AA61">
        <f>(-I61*44100)</f>
        <v>0</v>
      </c>
      <c r="AB61">
        <f>2*29.3*P61*0.92*(BZ61-U61)</f>
        <v>0</v>
      </c>
      <c r="AC61">
        <f>2*0.95*5.67E-8*(((BZ61+$B$7)+273)^4-(U61+273)^4)</f>
        <v>0</v>
      </c>
      <c r="AD61">
        <f>S61+AC61+AA61+AB61</f>
        <v>0</v>
      </c>
      <c r="AE61">
        <v>0</v>
      </c>
      <c r="AF61">
        <v>0</v>
      </c>
      <c r="AG61">
        <f>IF(AE61*$H$13&gt;=AI61,1.0,(AI61/(AI61-AE61*$H$13)))</f>
        <v>0</v>
      </c>
      <c r="AH61">
        <f>(AG61-1)*100</f>
        <v>0</v>
      </c>
      <c r="AI61">
        <f>MAX(0,($B$13+$C$13*CE61)/(1+$D$13*CE61)*BX61/(BZ61+273)*$E$13)</f>
        <v>0</v>
      </c>
      <c r="AJ61" t="s">
        <v>287</v>
      </c>
      <c r="AK61">
        <v>715.476923076923</v>
      </c>
      <c r="AL61">
        <v>3262.08</v>
      </c>
      <c r="AM61">
        <f>AL61-AK61</f>
        <v>0</v>
      </c>
      <c r="AN61">
        <f>AM61/AL61</f>
        <v>0</v>
      </c>
      <c r="AO61">
        <v>-0.577747479816223</v>
      </c>
      <c r="AP61" t="s">
        <v>500</v>
      </c>
      <c r="AQ61">
        <v>1140.8408</v>
      </c>
      <c r="AR61">
        <v>1477.49</v>
      </c>
      <c r="AS61">
        <f>1-AQ61/AR61</f>
        <v>0</v>
      </c>
      <c r="AT61">
        <v>0.5</v>
      </c>
      <c r="AU61">
        <f>BI61</f>
        <v>0</v>
      </c>
      <c r="AV61">
        <f>J61</f>
        <v>0</v>
      </c>
      <c r="AW61">
        <f>AS61*AT61*AU61</f>
        <v>0</v>
      </c>
      <c r="AX61">
        <f>BC61/AR61</f>
        <v>0</v>
      </c>
      <c r="AY61">
        <f>(AV61-AO61)/AU61</f>
        <v>0</v>
      </c>
      <c r="AZ61">
        <f>(AL61-AR61)/AR61</f>
        <v>0</v>
      </c>
      <c r="BA61" t="s">
        <v>501</v>
      </c>
      <c r="BB61">
        <v>747.39</v>
      </c>
      <c r="BC61">
        <f>AR61-BB61</f>
        <v>0</v>
      </c>
      <c r="BD61">
        <f>(AR61-AQ61)/(AR61-BB61)</f>
        <v>0</v>
      </c>
      <c r="BE61">
        <f>(AL61-AR61)/(AL61-BB61)</f>
        <v>0</v>
      </c>
      <c r="BF61">
        <f>(AR61-AQ61)/(AR61-AK61)</f>
        <v>0</v>
      </c>
      <c r="BG61">
        <f>(AL61-AR61)/(AL61-AK61)</f>
        <v>0</v>
      </c>
      <c r="BH61">
        <f>$B$11*CF61+$C$11*CG61+$F$11*CH61*(1-CK61)</f>
        <v>0</v>
      </c>
      <c r="BI61">
        <f>BH61*BJ61</f>
        <v>0</v>
      </c>
      <c r="BJ61">
        <f>($B$11*$D$9+$C$11*$D$9+$F$11*((CU61+CM61)/MAX(CU61+CM61+CV61, 0.1)*$I$9+CV61/MAX(CU61+CM61+CV61, 0.1)*$J$9))/($B$11+$C$11+$F$11)</f>
        <v>0</v>
      </c>
      <c r="BK61">
        <f>($B$11*$K$9+$C$11*$K$9+$F$11*((CU61+CM61)/MAX(CU61+CM61+CV61, 0.1)*$P$9+CV61/MAX(CU61+CM61+CV61, 0.1)*$Q$9))/($B$11+$C$11+$F$11)</f>
        <v>0</v>
      </c>
      <c r="BL61">
        <v>6</v>
      </c>
      <c r="BM61">
        <v>0.5</v>
      </c>
      <c r="BN61" t="s">
        <v>290</v>
      </c>
      <c r="BO61">
        <v>2</v>
      </c>
      <c r="BP61">
        <v>1603922820.85</v>
      </c>
      <c r="BQ61">
        <v>377.0045</v>
      </c>
      <c r="BR61">
        <v>400.028633333333</v>
      </c>
      <c r="BS61">
        <v>30.9973433333333</v>
      </c>
      <c r="BT61">
        <v>21.1803133333333</v>
      </c>
      <c r="BU61">
        <v>375.083233333333</v>
      </c>
      <c r="BV61">
        <v>30.7873633333333</v>
      </c>
      <c r="BW61">
        <v>500.006533333333</v>
      </c>
      <c r="BX61">
        <v>101.693966666667</v>
      </c>
      <c r="BY61">
        <v>0.04262955</v>
      </c>
      <c r="BZ61">
        <v>37.1382</v>
      </c>
      <c r="CA61">
        <v>35.80368</v>
      </c>
      <c r="CB61">
        <v>999.9</v>
      </c>
      <c r="CC61">
        <v>0</v>
      </c>
      <c r="CD61">
        <v>0</v>
      </c>
      <c r="CE61">
        <v>9999.98166666667</v>
      </c>
      <c r="CF61">
        <v>0</v>
      </c>
      <c r="CG61">
        <v>725.249366666667</v>
      </c>
      <c r="CH61">
        <v>1399.99066666667</v>
      </c>
      <c r="CI61">
        <v>0.900000066666666</v>
      </c>
      <c r="CJ61">
        <v>0.0999999833333334</v>
      </c>
      <c r="CK61">
        <v>0</v>
      </c>
      <c r="CL61">
        <v>1143.48233333333</v>
      </c>
      <c r="CM61">
        <v>4.99975</v>
      </c>
      <c r="CN61">
        <v>15753.84</v>
      </c>
      <c r="CO61">
        <v>12177.9566666667</v>
      </c>
      <c r="CP61">
        <v>47.375</v>
      </c>
      <c r="CQ61">
        <v>49.2934</v>
      </c>
      <c r="CR61">
        <v>48</v>
      </c>
      <c r="CS61">
        <v>49.187</v>
      </c>
      <c r="CT61">
        <v>49.375</v>
      </c>
      <c r="CU61">
        <v>1255.49066666667</v>
      </c>
      <c r="CV61">
        <v>139.500333333333</v>
      </c>
      <c r="CW61">
        <v>0</v>
      </c>
      <c r="CX61">
        <v>167.5</v>
      </c>
      <c r="CY61">
        <v>0</v>
      </c>
      <c r="CZ61">
        <v>1140.8408</v>
      </c>
      <c r="DA61">
        <v>-195.24923047253</v>
      </c>
      <c r="DB61">
        <v>-2528.76153481271</v>
      </c>
      <c r="DC61">
        <v>15718.392</v>
      </c>
      <c r="DD61">
        <v>15</v>
      </c>
      <c r="DE61">
        <v>1603922016.5</v>
      </c>
      <c r="DF61" t="s">
        <v>479</v>
      </c>
      <c r="DG61">
        <v>1603922016.5</v>
      </c>
      <c r="DH61">
        <v>1603922015.5</v>
      </c>
      <c r="DI61">
        <v>4</v>
      </c>
      <c r="DJ61">
        <v>-0.028</v>
      </c>
      <c r="DK61">
        <v>0.021</v>
      </c>
      <c r="DL61">
        <v>1.921</v>
      </c>
      <c r="DM61">
        <v>0.21</v>
      </c>
      <c r="DN61">
        <v>400</v>
      </c>
      <c r="DO61">
        <v>21</v>
      </c>
      <c r="DP61">
        <v>0.28</v>
      </c>
      <c r="DQ61">
        <v>0.14</v>
      </c>
      <c r="DR61">
        <v>16.0121050966259</v>
      </c>
      <c r="DS61">
        <v>-0.973091059948723</v>
      </c>
      <c r="DT61">
        <v>0.0854510505446654</v>
      </c>
      <c r="DU61">
        <v>0</v>
      </c>
      <c r="DV61">
        <v>-23.0241433333333</v>
      </c>
      <c r="DW61">
        <v>1.14365739710789</v>
      </c>
      <c r="DX61">
        <v>0.0977066687704693</v>
      </c>
      <c r="DY61">
        <v>0</v>
      </c>
      <c r="DZ61">
        <v>9.81705233333333</v>
      </c>
      <c r="EA61">
        <v>0.180923426028919</v>
      </c>
      <c r="EB61">
        <v>0.0131188367582224</v>
      </c>
      <c r="EC61">
        <v>1</v>
      </c>
      <c r="ED61">
        <v>1</v>
      </c>
      <c r="EE61">
        <v>3</v>
      </c>
      <c r="EF61" t="s">
        <v>292</v>
      </c>
      <c r="EG61">
        <v>100</v>
      </c>
      <c r="EH61">
        <v>100</v>
      </c>
      <c r="EI61">
        <v>1.921</v>
      </c>
      <c r="EJ61">
        <v>0.21</v>
      </c>
      <c r="EK61">
        <v>1.92115000000001</v>
      </c>
      <c r="EL61">
        <v>0</v>
      </c>
      <c r="EM61">
        <v>0</v>
      </c>
      <c r="EN61">
        <v>0</v>
      </c>
      <c r="EO61">
        <v>0.209990000000005</v>
      </c>
      <c r="EP61">
        <v>0</v>
      </c>
      <c r="EQ61">
        <v>0</v>
      </c>
      <c r="ER61">
        <v>0</v>
      </c>
      <c r="ES61">
        <v>-1</v>
      </c>
      <c r="ET61">
        <v>-1</v>
      </c>
      <c r="EU61">
        <v>-1</v>
      </c>
      <c r="EV61">
        <v>-1</v>
      </c>
      <c r="EW61">
        <v>13.5</v>
      </c>
      <c r="EX61">
        <v>13.6</v>
      </c>
      <c r="EY61">
        <v>2</v>
      </c>
      <c r="EZ61">
        <v>518.224</v>
      </c>
      <c r="FA61">
        <v>495.735</v>
      </c>
      <c r="FB61">
        <v>36.0682</v>
      </c>
      <c r="FC61">
        <v>33.131</v>
      </c>
      <c r="FD61">
        <v>30.0004</v>
      </c>
      <c r="FE61">
        <v>32.8389</v>
      </c>
      <c r="FF61">
        <v>32.7766</v>
      </c>
      <c r="FG61">
        <v>23.0364</v>
      </c>
      <c r="FH61">
        <v>0</v>
      </c>
      <c r="FI61">
        <v>100</v>
      </c>
      <c r="FJ61">
        <v>-999.9</v>
      </c>
      <c r="FK61">
        <v>400</v>
      </c>
      <c r="FL61">
        <v>31.0217</v>
      </c>
      <c r="FM61">
        <v>101.504</v>
      </c>
      <c r="FN61">
        <v>100.946</v>
      </c>
    </row>
    <row r="62" spans="1:170">
      <c r="A62">
        <v>46</v>
      </c>
      <c r="B62">
        <v>1603922988.6</v>
      </c>
      <c r="C62">
        <v>7751.59999990463</v>
      </c>
      <c r="D62" t="s">
        <v>502</v>
      </c>
      <c r="E62" t="s">
        <v>503</v>
      </c>
      <c r="F62" t="s">
        <v>315</v>
      </c>
      <c r="G62" t="s">
        <v>413</v>
      </c>
      <c r="H62">
        <v>1603922980.85</v>
      </c>
      <c r="I62">
        <f>BW62*AG62*(BS62-BT62)/(100*BL62*(1000-AG62*BS62))</f>
        <v>0</v>
      </c>
      <c r="J62">
        <f>BW62*AG62*(BR62-BQ62*(1000-AG62*BT62)/(1000-AG62*BS62))/(100*BL62)</f>
        <v>0</v>
      </c>
      <c r="K62">
        <f>BQ62 - IF(AG62&gt;1, J62*BL62*100.0/(AI62*CE62), 0)</f>
        <v>0</v>
      </c>
      <c r="L62">
        <f>((R62-I62/2)*K62-J62)/(R62+I62/2)</f>
        <v>0</v>
      </c>
      <c r="M62">
        <f>L62*(BX62+BY62)/1000.0</f>
        <v>0</v>
      </c>
      <c r="N62">
        <f>(BQ62 - IF(AG62&gt;1, J62*BL62*100.0/(AI62*CE62), 0))*(BX62+BY62)/1000.0</f>
        <v>0</v>
      </c>
      <c r="O62">
        <f>2.0/((1/Q62-1/P62)+SIGN(Q62)*SQRT((1/Q62-1/P62)*(1/Q62-1/P62) + 4*BM62/((BM62+1)*(BM62+1))*(2*1/Q62*1/P62-1/P62*1/P62)))</f>
        <v>0</v>
      </c>
      <c r="P62">
        <f>IF(LEFT(BN62,1)&lt;&gt;"0",IF(LEFT(BN62,1)="1",3.0,BO62),$D$5+$E$5*(CE62*BX62/($K$5*1000))+$F$5*(CE62*BX62/($K$5*1000))*MAX(MIN(BL62,$J$5),$I$5)*MAX(MIN(BL62,$J$5),$I$5)+$G$5*MAX(MIN(BL62,$J$5),$I$5)*(CE62*BX62/($K$5*1000))+$H$5*(CE62*BX62/($K$5*1000))*(CE62*BX62/($K$5*1000)))</f>
        <v>0</v>
      </c>
      <c r="Q62">
        <f>I62*(1000-(1000*0.61365*exp(17.502*U62/(240.97+U62))/(BX62+BY62)+BS62)/2)/(1000*0.61365*exp(17.502*U62/(240.97+U62))/(BX62+BY62)-BS62)</f>
        <v>0</v>
      </c>
      <c r="R62">
        <f>1/((BM62+1)/(O62/1.6)+1/(P62/1.37)) + BM62/((BM62+1)/(O62/1.6) + BM62/(P62/1.37))</f>
        <v>0</v>
      </c>
      <c r="S62">
        <f>(BI62*BK62)</f>
        <v>0</v>
      </c>
      <c r="T62">
        <f>(BZ62+(S62+2*0.95*5.67E-8*(((BZ62+$B$7)+273)^4-(BZ62+273)^4)-44100*I62)/(1.84*29.3*P62+8*0.95*5.67E-8*(BZ62+273)^3))</f>
        <v>0</v>
      </c>
      <c r="U62">
        <f>($C$7*CA62+$D$7*CB62+$E$7*T62)</f>
        <v>0</v>
      </c>
      <c r="V62">
        <f>0.61365*exp(17.502*U62/(240.97+U62))</f>
        <v>0</v>
      </c>
      <c r="W62">
        <f>(X62/Y62*100)</f>
        <v>0</v>
      </c>
      <c r="X62">
        <f>BS62*(BX62+BY62)/1000</f>
        <v>0</v>
      </c>
      <c r="Y62">
        <f>0.61365*exp(17.502*BZ62/(240.97+BZ62))</f>
        <v>0</v>
      </c>
      <c r="Z62">
        <f>(V62-BS62*(BX62+BY62)/1000)</f>
        <v>0</v>
      </c>
      <c r="AA62">
        <f>(-I62*44100)</f>
        <v>0</v>
      </c>
      <c r="AB62">
        <f>2*29.3*P62*0.92*(BZ62-U62)</f>
        <v>0</v>
      </c>
      <c r="AC62">
        <f>2*0.95*5.67E-8*(((BZ62+$B$7)+273)^4-(U62+273)^4)</f>
        <v>0</v>
      </c>
      <c r="AD62">
        <f>S62+AC62+AA62+AB62</f>
        <v>0</v>
      </c>
      <c r="AE62">
        <v>0</v>
      </c>
      <c r="AF62">
        <v>0</v>
      </c>
      <c r="AG62">
        <f>IF(AE62*$H$13&gt;=AI62,1.0,(AI62/(AI62-AE62*$H$13)))</f>
        <v>0</v>
      </c>
      <c r="AH62">
        <f>(AG62-1)*100</f>
        <v>0</v>
      </c>
      <c r="AI62">
        <f>MAX(0,($B$13+$C$13*CE62)/(1+$D$13*CE62)*BX62/(BZ62+273)*$E$13)</f>
        <v>0</v>
      </c>
      <c r="AJ62" t="s">
        <v>287</v>
      </c>
      <c r="AK62">
        <v>715.476923076923</v>
      </c>
      <c r="AL62">
        <v>3262.08</v>
      </c>
      <c r="AM62">
        <f>AL62-AK62</f>
        <v>0</v>
      </c>
      <c r="AN62">
        <f>AM62/AL62</f>
        <v>0</v>
      </c>
      <c r="AO62">
        <v>-0.577747479816223</v>
      </c>
      <c r="AP62" t="s">
        <v>504</v>
      </c>
      <c r="AQ62">
        <v>1155.75615384615</v>
      </c>
      <c r="AR62">
        <v>1622.71</v>
      </c>
      <c r="AS62">
        <f>1-AQ62/AR62</f>
        <v>0</v>
      </c>
      <c r="AT62">
        <v>0.5</v>
      </c>
      <c r="AU62">
        <f>BI62</f>
        <v>0</v>
      </c>
      <c r="AV62">
        <f>J62</f>
        <v>0</v>
      </c>
      <c r="AW62">
        <f>AS62*AT62*AU62</f>
        <v>0</v>
      </c>
      <c r="AX62">
        <f>BC62/AR62</f>
        <v>0</v>
      </c>
      <c r="AY62">
        <f>(AV62-AO62)/AU62</f>
        <v>0</v>
      </c>
      <c r="AZ62">
        <f>(AL62-AR62)/AR62</f>
        <v>0</v>
      </c>
      <c r="BA62" t="s">
        <v>505</v>
      </c>
      <c r="BB62">
        <v>844.79</v>
      </c>
      <c r="BC62">
        <f>AR62-BB62</f>
        <v>0</v>
      </c>
      <c r="BD62">
        <f>(AR62-AQ62)/(AR62-BB62)</f>
        <v>0</v>
      </c>
      <c r="BE62">
        <f>(AL62-AR62)/(AL62-BB62)</f>
        <v>0</v>
      </c>
      <c r="BF62">
        <f>(AR62-AQ62)/(AR62-AK62)</f>
        <v>0</v>
      </c>
      <c r="BG62">
        <f>(AL62-AR62)/(AL62-AK62)</f>
        <v>0</v>
      </c>
      <c r="BH62">
        <f>$B$11*CF62+$C$11*CG62+$F$11*CH62*(1-CK62)</f>
        <v>0</v>
      </c>
      <c r="BI62">
        <f>BH62*BJ62</f>
        <v>0</v>
      </c>
      <c r="BJ62">
        <f>($B$11*$D$9+$C$11*$D$9+$F$11*((CU62+CM62)/MAX(CU62+CM62+CV62, 0.1)*$I$9+CV62/MAX(CU62+CM62+CV62, 0.1)*$J$9))/($B$11+$C$11+$F$11)</f>
        <v>0</v>
      </c>
      <c r="BK62">
        <f>($B$11*$K$9+$C$11*$K$9+$F$11*((CU62+CM62)/MAX(CU62+CM62+CV62, 0.1)*$P$9+CV62/MAX(CU62+CM62+CV62, 0.1)*$Q$9))/($B$11+$C$11+$F$11)</f>
        <v>0</v>
      </c>
      <c r="BL62">
        <v>6</v>
      </c>
      <c r="BM62">
        <v>0.5</v>
      </c>
      <c r="BN62" t="s">
        <v>290</v>
      </c>
      <c r="BO62">
        <v>2</v>
      </c>
      <c r="BP62">
        <v>1603922980.85</v>
      </c>
      <c r="BQ62">
        <v>371.7052</v>
      </c>
      <c r="BR62">
        <v>400.008633333333</v>
      </c>
      <c r="BS62">
        <v>33.33251</v>
      </c>
      <c r="BT62">
        <v>21.03771</v>
      </c>
      <c r="BU62">
        <v>369.784033333333</v>
      </c>
      <c r="BV62">
        <v>33.12251</v>
      </c>
      <c r="BW62">
        <v>500.007966666667</v>
      </c>
      <c r="BX62">
        <v>101.696233333333</v>
      </c>
      <c r="BY62">
        <v>0.0429601533333333</v>
      </c>
      <c r="BZ62">
        <v>37.23797</v>
      </c>
      <c r="CA62">
        <v>35.5072533333333</v>
      </c>
      <c r="CB62">
        <v>999.9</v>
      </c>
      <c r="CC62">
        <v>0</v>
      </c>
      <c r="CD62">
        <v>0</v>
      </c>
      <c r="CE62">
        <v>10004.7076666667</v>
      </c>
      <c r="CF62">
        <v>0</v>
      </c>
      <c r="CG62">
        <v>368.458533333333</v>
      </c>
      <c r="CH62">
        <v>1400.01633333333</v>
      </c>
      <c r="CI62">
        <v>0.899992733333333</v>
      </c>
      <c r="CJ62">
        <v>0.10000742</v>
      </c>
      <c r="CK62">
        <v>0</v>
      </c>
      <c r="CL62">
        <v>1156.43</v>
      </c>
      <c r="CM62">
        <v>4.99975</v>
      </c>
      <c r="CN62">
        <v>15836.6833333333</v>
      </c>
      <c r="CO62">
        <v>12178.1766666667</v>
      </c>
      <c r="CP62">
        <v>47.375</v>
      </c>
      <c r="CQ62">
        <v>49.187</v>
      </c>
      <c r="CR62">
        <v>47.9706</v>
      </c>
      <c r="CS62">
        <v>49.125</v>
      </c>
      <c r="CT62">
        <v>49.375</v>
      </c>
      <c r="CU62">
        <v>1255.504</v>
      </c>
      <c r="CV62">
        <v>139.513666666667</v>
      </c>
      <c r="CW62">
        <v>0</v>
      </c>
      <c r="CX62">
        <v>159.200000047684</v>
      </c>
      <c r="CY62">
        <v>0</v>
      </c>
      <c r="CZ62">
        <v>1155.75615384615</v>
      </c>
      <c r="DA62">
        <v>-140.568888980987</v>
      </c>
      <c r="DB62">
        <v>-1910.07863358126</v>
      </c>
      <c r="DC62">
        <v>15827.6923076923</v>
      </c>
      <c r="DD62">
        <v>15</v>
      </c>
      <c r="DE62">
        <v>1603922016.5</v>
      </c>
      <c r="DF62" t="s">
        <v>479</v>
      </c>
      <c r="DG62">
        <v>1603922016.5</v>
      </c>
      <c r="DH62">
        <v>1603922015.5</v>
      </c>
      <c r="DI62">
        <v>4</v>
      </c>
      <c r="DJ62">
        <v>-0.028</v>
      </c>
      <c r="DK62">
        <v>0.021</v>
      </c>
      <c r="DL62">
        <v>1.921</v>
      </c>
      <c r="DM62">
        <v>0.21</v>
      </c>
      <c r="DN62">
        <v>400</v>
      </c>
      <c r="DO62">
        <v>21</v>
      </c>
      <c r="DP62">
        <v>0.28</v>
      </c>
      <c r="DQ62">
        <v>0.14</v>
      </c>
      <c r="DR62">
        <v>19.652214095045</v>
      </c>
      <c r="DS62">
        <v>-0.209287109616238</v>
      </c>
      <c r="DT62">
        <v>0.0374203872285116</v>
      </c>
      <c r="DU62">
        <v>1</v>
      </c>
      <c r="DV62">
        <v>-28.3034633333333</v>
      </c>
      <c r="DW62">
        <v>0.0796645161291211</v>
      </c>
      <c r="DX62">
        <v>0.0397244297910267</v>
      </c>
      <c r="DY62">
        <v>1</v>
      </c>
      <c r="DZ62">
        <v>12.2947966666667</v>
      </c>
      <c r="EA62">
        <v>0.24473325917686</v>
      </c>
      <c r="EB62">
        <v>0.0177906432960949</v>
      </c>
      <c r="EC62">
        <v>0</v>
      </c>
      <c r="ED62">
        <v>2</v>
      </c>
      <c r="EE62">
        <v>3</v>
      </c>
      <c r="EF62" t="s">
        <v>297</v>
      </c>
      <c r="EG62">
        <v>100</v>
      </c>
      <c r="EH62">
        <v>100</v>
      </c>
      <c r="EI62">
        <v>1.922</v>
      </c>
      <c r="EJ62">
        <v>0.21</v>
      </c>
      <c r="EK62">
        <v>1.92115000000001</v>
      </c>
      <c r="EL62">
        <v>0</v>
      </c>
      <c r="EM62">
        <v>0</v>
      </c>
      <c r="EN62">
        <v>0</v>
      </c>
      <c r="EO62">
        <v>0.209990000000005</v>
      </c>
      <c r="EP62">
        <v>0</v>
      </c>
      <c r="EQ62">
        <v>0</v>
      </c>
      <c r="ER62">
        <v>0</v>
      </c>
      <c r="ES62">
        <v>-1</v>
      </c>
      <c r="ET62">
        <v>-1</v>
      </c>
      <c r="EU62">
        <v>-1</v>
      </c>
      <c r="EV62">
        <v>-1</v>
      </c>
      <c r="EW62">
        <v>16.2</v>
      </c>
      <c r="EX62">
        <v>16.2</v>
      </c>
      <c r="EY62">
        <v>2</v>
      </c>
      <c r="EZ62">
        <v>521.928</v>
      </c>
      <c r="FA62">
        <v>495.879</v>
      </c>
      <c r="FB62">
        <v>36.1793</v>
      </c>
      <c r="FC62">
        <v>33.157</v>
      </c>
      <c r="FD62">
        <v>29.9999</v>
      </c>
      <c r="FE62">
        <v>32.8733</v>
      </c>
      <c r="FF62">
        <v>32.8052</v>
      </c>
      <c r="FG62">
        <v>23.0358</v>
      </c>
      <c r="FH62">
        <v>0</v>
      </c>
      <c r="FI62">
        <v>100</v>
      </c>
      <c r="FJ62">
        <v>-999.9</v>
      </c>
      <c r="FK62">
        <v>400</v>
      </c>
      <c r="FL62">
        <v>30.5799</v>
      </c>
      <c r="FM62">
        <v>101.508</v>
      </c>
      <c r="FN62">
        <v>100.956</v>
      </c>
    </row>
    <row r="63" spans="1:170">
      <c r="A63">
        <v>47</v>
      </c>
      <c r="B63">
        <v>1603923148.6</v>
      </c>
      <c r="C63">
        <v>7911.59999990463</v>
      </c>
      <c r="D63" t="s">
        <v>506</v>
      </c>
      <c r="E63" t="s">
        <v>507</v>
      </c>
      <c r="F63" t="s">
        <v>315</v>
      </c>
      <c r="G63" t="s">
        <v>413</v>
      </c>
      <c r="H63">
        <v>1603923140.85</v>
      </c>
      <c r="I63">
        <f>BW63*AG63*(BS63-BT63)/(100*BL63*(1000-AG63*BS63))</f>
        <v>0</v>
      </c>
      <c r="J63">
        <f>BW63*AG63*(BR63-BQ63*(1000-AG63*BT63)/(1000-AG63*BS63))/(100*BL63)</f>
        <v>0</v>
      </c>
      <c r="K63">
        <f>BQ63 - IF(AG63&gt;1, J63*BL63*100.0/(AI63*CE63), 0)</f>
        <v>0</v>
      </c>
      <c r="L63">
        <f>((R63-I63/2)*K63-J63)/(R63+I63/2)</f>
        <v>0</v>
      </c>
      <c r="M63">
        <f>L63*(BX63+BY63)/1000.0</f>
        <v>0</v>
      </c>
      <c r="N63">
        <f>(BQ63 - IF(AG63&gt;1, J63*BL63*100.0/(AI63*CE63), 0))*(BX63+BY63)/1000.0</f>
        <v>0</v>
      </c>
      <c r="O63">
        <f>2.0/((1/Q63-1/P63)+SIGN(Q63)*SQRT((1/Q63-1/P63)*(1/Q63-1/P63) + 4*BM63/((BM63+1)*(BM63+1))*(2*1/Q63*1/P63-1/P63*1/P63)))</f>
        <v>0</v>
      </c>
      <c r="P63">
        <f>IF(LEFT(BN63,1)&lt;&gt;"0",IF(LEFT(BN63,1)="1",3.0,BO63),$D$5+$E$5*(CE63*BX63/($K$5*1000))+$F$5*(CE63*BX63/($K$5*1000))*MAX(MIN(BL63,$J$5),$I$5)*MAX(MIN(BL63,$J$5),$I$5)+$G$5*MAX(MIN(BL63,$J$5),$I$5)*(CE63*BX63/($K$5*1000))+$H$5*(CE63*BX63/($K$5*1000))*(CE63*BX63/($K$5*1000)))</f>
        <v>0</v>
      </c>
      <c r="Q63">
        <f>I63*(1000-(1000*0.61365*exp(17.502*U63/(240.97+U63))/(BX63+BY63)+BS63)/2)/(1000*0.61365*exp(17.502*U63/(240.97+U63))/(BX63+BY63)-BS63)</f>
        <v>0</v>
      </c>
      <c r="R63">
        <f>1/((BM63+1)/(O63/1.6)+1/(P63/1.37)) + BM63/((BM63+1)/(O63/1.6) + BM63/(P63/1.37))</f>
        <v>0</v>
      </c>
      <c r="S63">
        <f>(BI63*BK63)</f>
        <v>0</v>
      </c>
      <c r="T63">
        <f>(BZ63+(S63+2*0.95*5.67E-8*(((BZ63+$B$7)+273)^4-(BZ63+273)^4)-44100*I63)/(1.84*29.3*P63+8*0.95*5.67E-8*(BZ63+273)^3))</f>
        <v>0</v>
      </c>
      <c r="U63">
        <f>($C$7*CA63+$D$7*CB63+$E$7*T63)</f>
        <v>0</v>
      </c>
      <c r="V63">
        <f>0.61365*exp(17.502*U63/(240.97+U63))</f>
        <v>0</v>
      </c>
      <c r="W63">
        <f>(X63/Y63*100)</f>
        <v>0</v>
      </c>
      <c r="X63">
        <f>BS63*(BX63+BY63)/1000</f>
        <v>0</v>
      </c>
      <c r="Y63">
        <f>0.61365*exp(17.502*BZ63/(240.97+BZ63))</f>
        <v>0</v>
      </c>
      <c r="Z63">
        <f>(V63-BS63*(BX63+BY63)/1000)</f>
        <v>0</v>
      </c>
      <c r="AA63">
        <f>(-I63*44100)</f>
        <v>0</v>
      </c>
      <c r="AB63">
        <f>2*29.3*P63*0.92*(BZ63-U63)</f>
        <v>0</v>
      </c>
      <c r="AC63">
        <f>2*0.95*5.67E-8*(((BZ63+$B$7)+273)^4-(U63+273)^4)</f>
        <v>0</v>
      </c>
      <c r="AD63">
        <f>S63+AC63+AA63+AB63</f>
        <v>0</v>
      </c>
      <c r="AE63">
        <v>0</v>
      </c>
      <c r="AF63">
        <v>0</v>
      </c>
      <c r="AG63">
        <f>IF(AE63*$H$13&gt;=AI63,1.0,(AI63/(AI63-AE63*$H$13)))</f>
        <v>0</v>
      </c>
      <c r="AH63">
        <f>(AG63-1)*100</f>
        <v>0</v>
      </c>
      <c r="AI63">
        <f>MAX(0,($B$13+$C$13*CE63)/(1+$D$13*CE63)*BX63/(BZ63+273)*$E$13)</f>
        <v>0</v>
      </c>
      <c r="AJ63" t="s">
        <v>287</v>
      </c>
      <c r="AK63">
        <v>715.476923076923</v>
      </c>
      <c r="AL63">
        <v>3262.08</v>
      </c>
      <c r="AM63">
        <f>AL63-AK63</f>
        <v>0</v>
      </c>
      <c r="AN63">
        <f>AM63/AL63</f>
        <v>0</v>
      </c>
      <c r="AO63">
        <v>-0.577747479816223</v>
      </c>
      <c r="AP63" t="s">
        <v>508</v>
      </c>
      <c r="AQ63">
        <v>1156.21038461538</v>
      </c>
      <c r="AR63">
        <v>1720.28</v>
      </c>
      <c r="AS63">
        <f>1-AQ63/AR63</f>
        <v>0</v>
      </c>
      <c r="AT63">
        <v>0.5</v>
      </c>
      <c r="AU63">
        <f>BI63</f>
        <v>0</v>
      </c>
      <c r="AV63">
        <f>J63</f>
        <v>0</v>
      </c>
      <c r="AW63">
        <f>AS63*AT63*AU63</f>
        <v>0</v>
      </c>
      <c r="AX63">
        <f>BC63/AR63</f>
        <v>0</v>
      </c>
      <c r="AY63">
        <f>(AV63-AO63)/AU63</f>
        <v>0</v>
      </c>
      <c r="AZ63">
        <f>(AL63-AR63)/AR63</f>
        <v>0</v>
      </c>
      <c r="BA63" t="s">
        <v>509</v>
      </c>
      <c r="BB63">
        <v>834.89</v>
      </c>
      <c r="BC63">
        <f>AR63-BB63</f>
        <v>0</v>
      </c>
      <c r="BD63">
        <f>(AR63-AQ63)/(AR63-BB63)</f>
        <v>0</v>
      </c>
      <c r="BE63">
        <f>(AL63-AR63)/(AL63-BB63)</f>
        <v>0</v>
      </c>
      <c r="BF63">
        <f>(AR63-AQ63)/(AR63-AK63)</f>
        <v>0</v>
      </c>
      <c r="BG63">
        <f>(AL63-AR63)/(AL63-AK63)</f>
        <v>0</v>
      </c>
      <c r="BH63">
        <f>$B$11*CF63+$C$11*CG63+$F$11*CH63*(1-CK63)</f>
        <v>0</v>
      </c>
      <c r="BI63">
        <f>BH63*BJ63</f>
        <v>0</v>
      </c>
      <c r="BJ63">
        <f>($B$11*$D$9+$C$11*$D$9+$F$11*((CU63+CM63)/MAX(CU63+CM63+CV63, 0.1)*$I$9+CV63/MAX(CU63+CM63+CV63, 0.1)*$J$9))/($B$11+$C$11+$F$11)</f>
        <v>0</v>
      </c>
      <c r="BK63">
        <f>($B$11*$K$9+$C$11*$K$9+$F$11*((CU63+CM63)/MAX(CU63+CM63+CV63, 0.1)*$P$9+CV63/MAX(CU63+CM63+CV63, 0.1)*$Q$9))/($B$11+$C$11+$F$11)</f>
        <v>0</v>
      </c>
      <c r="BL63">
        <v>6</v>
      </c>
      <c r="BM63">
        <v>0.5</v>
      </c>
      <c r="BN63" t="s">
        <v>290</v>
      </c>
      <c r="BO63">
        <v>2</v>
      </c>
      <c r="BP63">
        <v>1603923140.85</v>
      </c>
      <c r="BQ63">
        <v>367.9562</v>
      </c>
      <c r="BR63">
        <v>399.997833333333</v>
      </c>
      <c r="BS63">
        <v>33.66639</v>
      </c>
      <c r="BT63">
        <v>20.8905466666667</v>
      </c>
      <c r="BU63">
        <v>366.0351</v>
      </c>
      <c r="BV63">
        <v>33.45639</v>
      </c>
      <c r="BW63">
        <v>500.004366666667</v>
      </c>
      <c r="BX63">
        <v>101.693166666667</v>
      </c>
      <c r="BY63">
        <v>0.0415822466666667</v>
      </c>
      <c r="BZ63">
        <v>37.2655433333333</v>
      </c>
      <c r="CA63">
        <v>35.8184366666667</v>
      </c>
      <c r="CB63">
        <v>999.9</v>
      </c>
      <c r="CC63">
        <v>0</v>
      </c>
      <c r="CD63">
        <v>0</v>
      </c>
      <c r="CE63">
        <v>9997.475</v>
      </c>
      <c r="CF63">
        <v>0</v>
      </c>
      <c r="CG63">
        <v>285.214966666667</v>
      </c>
      <c r="CH63">
        <v>1399.975</v>
      </c>
      <c r="CI63">
        <v>0.899994033333333</v>
      </c>
      <c r="CJ63">
        <v>0.1000061</v>
      </c>
      <c r="CK63">
        <v>0</v>
      </c>
      <c r="CL63">
        <v>1156.79633333333</v>
      </c>
      <c r="CM63">
        <v>4.99975</v>
      </c>
      <c r="CN63">
        <v>15777.2833333333</v>
      </c>
      <c r="CO63">
        <v>12177.8066666667</v>
      </c>
      <c r="CP63">
        <v>47.4412666666666</v>
      </c>
      <c r="CQ63">
        <v>49.1828666666666</v>
      </c>
      <c r="CR63">
        <v>48.0206666666667</v>
      </c>
      <c r="CS63">
        <v>49.1539333333333</v>
      </c>
      <c r="CT63">
        <v>49.4412</v>
      </c>
      <c r="CU63">
        <v>1255.46966666667</v>
      </c>
      <c r="CV63">
        <v>139.505333333333</v>
      </c>
      <c r="CW63">
        <v>0</v>
      </c>
      <c r="CX63">
        <v>159.300000190735</v>
      </c>
      <c r="CY63">
        <v>0</v>
      </c>
      <c r="CZ63">
        <v>1156.21038461538</v>
      </c>
      <c r="DA63">
        <v>-96.4229059731825</v>
      </c>
      <c r="DB63">
        <v>-1298.08888867431</v>
      </c>
      <c r="DC63">
        <v>15768.9576923077</v>
      </c>
      <c r="DD63">
        <v>15</v>
      </c>
      <c r="DE63">
        <v>1603922016.5</v>
      </c>
      <c r="DF63" t="s">
        <v>479</v>
      </c>
      <c r="DG63">
        <v>1603922016.5</v>
      </c>
      <c r="DH63">
        <v>1603922015.5</v>
      </c>
      <c r="DI63">
        <v>4</v>
      </c>
      <c r="DJ63">
        <v>-0.028</v>
      </c>
      <c r="DK63">
        <v>0.021</v>
      </c>
      <c r="DL63">
        <v>1.921</v>
      </c>
      <c r="DM63">
        <v>0.21</v>
      </c>
      <c r="DN63">
        <v>400</v>
      </c>
      <c r="DO63">
        <v>21</v>
      </c>
      <c r="DP63">
        <v>0.28</v>
      </c>
      <c r="DQ63">
        <v>0.14</v>
      </c>
      <c r="DR63">
        <v>22.6511761017976</v>
      </c>
      <c r="DS63">
        <v>-0.603107357472774</v>
      </c>
      <c r="DT63">
        <v>0.0474934093522855</v>
      </c>
      <c r="DU63">
        <v>0</v>
      </c>
      <c r="DV63">
        <v>-32.0416033333333</v>
      </c>
      <c r="DW63">
        <v>0.653758398220171</v>
      </c>
      <c r="DX63">
        <v>0.0529039537484885</v>
      </c>
      <c r="DY63">
        <v>0</v>
      </c>
      <c r="DZ63">
        <v>12.77584</v>
      </c>
      <c r="EA63">
        <v>0.0676965517241371</v>
      </c>
      <c r="EB63">
        <v>0.00517858410507466</v>
      </c>
      <c r="EC63">
        <v>1</v>
      </c>
      <c r="ED63">
        <v>1</v>
      </c>
      <c r="EE63">
        <v>3</v>
      </c>
      <c r="EF63" t="s">
        <v>292</v>
      </c>
      <c r="EG63">
        <v>100</v>
      </c>
      <c r="EH63">
        <v>100</v>
      </c>
      <c r="EI63">
        <v>1.921</v>
      </c>
      <c r="EJ63">
        <v>0.21</v>
      </c>
      <c r="EK63">
        <v>1.92115000000001</v>
      </c>
      <c r="EL63">
        <v>0</v>
      </c>
      <c r="EM63">
        <v>0</v>
      </c>
      <c r="EN63">
        <v>0</v>
      </c>
      <c r="EO63">
        <v>0.209990000000005</v>
      </c>
      <c r="EP63">
        <v>0</v>
      </c>
      <c r="EQ63">
        <v>0</v>
      </c>
      <c r="ER63">
        <v>0</v>
      </c>
      <c r="ES63">
        <v>-1</v>
      </c>
      <c r="ET63">
        <v>-1</v>
      </c>
      <c r="EU63">
        <v>-1</v>
      </c>
      <c r="EV63">
        <v>-1</v>
      </c>
      <c r="EW63">
        <v>18.9</v>
      </c>
      <c r="EX63">
        <v>18.9</v>
      </c>
      <c r="EY63">
        <v>2</v>
      </c>
      <c r="EZ63">
        <v>521.906</v>
      </c>
      <c r="FA63">
        <v>495.916</v>
      </c>
      <c r="FB63">
        <v>36.2278</v>
      </c>
      <c r="FC63">
        <v>33.2258</v>
      </c>
      <c r="FD63">
        <v>30.0007</v>
      </c>
      <c r="FE63">
        <v>32.9433</v>
      </c>
      <c r="FF63">
        <v>32.8807</v>
      </c>
      <c r="FG63">
        <v>23.0233</v>
      </c>
      <c r="FH63">
        <v>0</v>
      </c>
      <c r="FI63">
        <v>100</v>
      </c>
      <c r="FJ63">
        <v>-999.9</v>
      </c>
      <c r="FK63">
        <v>400</v>
      </c>
      <c r="FL63">
        <v>32.7396</v>
      </c>
      <c r="FM63">
        <v>101.49</v>
      </c>
      <c r="FN63">
        <v>100.933</v>
      </c>
    </row>
    <row r="64" spans="1:170">
      <c r="A64">
        <v>48</v>
      </c>
      <c r="B64">
        <v>1603923284.6</v>
      </c>
      <c r="C64">
        <v>8047.59999990463</v>
      </c>
      <c r="D64" t="s">
        <v>510</v>
      </c>
      <c r="E64" t="s">
        <v>511</v>
      </c>
      <c r="F64" t="s">
        <v>468</v>
      </c>
      <c r="G64" t="s">
        <v>326</v>
      </c>
      <c r="H64">
        <v>1603923276.6</v>
      </c>
      <c r="I64">
        <f>BW64*AG64*(BS64-BT64)/(100*BL64*(1000-AG64*BS64))</f>
        <v>0</v>
      </c>
      <c r="J64">
        <f>BW64*AG64*(BR64-BQ64*(1000-AG64*BT64)/(1000-AG64*BS64))/(100*BL64)</f>
        <v>0</v>
      </c>
      <c r="K64">
        <f>BQ64 - IF(AG64&gt;1, J64*BL64*100.0/(AI64*CE64), 0)</f>
        <v>0</v>
      </c>
      <c r="L64">
        <f>((R64-I64/2)*K64-J64)/(R64+I64/2)</f>
        <v>0</v>
      </c>
      <c r="M64">
        <f>L64*(BX64+BY64)/1000.0</f>
        <v>0</v>
      </c>
      <c r="N64">
        <f>(BQ64 - IF(AG64&gt;1, J64*BL64*100.0/(AI64*CE64), 0))*(BX64+BY64)/1000.0</f>
        <v>0</v>
      </c>
      <c r="O64">
        <f>2.0/((1/Q64-1/P64)+SIGN(Q64)*SQRT((1/Q64-1/P64)*(1/Q64-1/P64) + 4*BM64/((BM64+1)*(BM64+1))*(2*1/Q64*1/P64-1/P64*1/P64)))</f>
        <v>0</v>
      </c>
      <c r="P64">
        <f>IF(LEFT(BN64,1)&lt;&gt;"0",IF(LEFT(BN64,1)="1",3.0,BO64),$D$5+$E$5*(CE64*BX64/($K$5*1000))+$F$5*(CE64*BX64/($K$5*1000))*MAX(MIN(BL64,$J$5),$I$5)*MAX(MIN(BL64,$J$5),$I$5)+$G$5*MAX(MIN(BL64,$J$5),$I$5)*(CE64*BX64/($K$5*1000))+$H$5*(CE64*BX64/($K$5*1000))*(CE64*BX64/($K$5*1000)))</f>
        <v>0</v>
      </c>
      <c r="Q64">
        <f>I64*(1000-(1000*0.61365*exp(17.502*U64/(240.97+U64))/(BX64+BY64)+BS64)/2)/(1000*0.61365*exp(17.502*U64/(240.97+U64))/(BX64+BY64)-BS64)</f>
        <v>0</v>
      </c>
      <c r="R64">
        <f>1/((BM64+1)/(O64/1.6)+1/(P64/1.37)) + BM64/((BM64+1)/(O64/1.6) + BM64/(P64/1.37))</f>
        <v>0</v>
      </c>
      <c r="S64">
        <f>(BI64*BK64)</f>
        <v>0</v>
      </c>
      <c r="T64">
        <f>(BZ64+(S64+2*0.95*5.67E-8*(((BZ64+$B$7)+273)^4-(BZ64+273)^4)-44100*I64)/(1.84*29.3*P64+8*0.95*5.67E-8*(BZ64+273)^3))</f>
        <v>0</v>
      </c>
      <c r="U64">
        <f>($C$7*CA64+$D$7*CB64+$E$7*T64)</f>
        <v>0</v>
      </c>
      <c r="V64">
        <f>0.61365*exp(17.502*U64/(240.97+U64))</f>
        <v>0</v>
      </c>
      <c r="W64">
        <f>(X64/Y64*100)</f>
        <v>0</v>
      </c>
      <c r="X64">
        <f>BS64*(BX64+BY64)/1000</f>
        <v>0</v>
      </c>
      <c r="Y64">
        <f>0.61365*exp(17.502*BZ64/(240.97+BZ64))</f>
        <v>0</v>
      </c>
      <c r="Z64">
        <f>(V64-BS64*(BX64+BY64)/1000)</f>
        <v>0</v>
      </c>
      <c r="AA64">
        <f>(-I64*44100)</f>
        <v>0</v>
      </c>
      <c r="AB64">
        <f>2*29.3*P64*0.92*(BZ64-U64)</f>
        <v>0</v>
      </c>
      <c r="AC64">
        <f>2*0.95*5.67E-8*(((BZ64+$B$7)+273)^4-(U64+273)^4)</f>
        <v>0</v>
      </c>
      <c r="AD64">
        <f>S64+AC64+AA64+AB64</f>
        <v>0</v>
      </c>
      <c r="AE64">
        <v>0</v>
      </c>
      <c r="AF64">
        <v>0</v>
      </c>
      <c r="AG64">
        <f>IF(AE64*$H$13&gt;=AI64,1.0,(AI64/(AI64-AE64*$H$13)))</f>
        <v>0</v>
      </c>
      <c r="AH64">
        <f>(AG64-1)*100</f>
        <v>0</v>
      </c>
      <c r="AI64">
        <f>MAX(0,($B$13+$C$13*CE64)/(1+$D$13*CE64)*BX64/(BZ64+273)*$E$13)</f>
        <v>0</v>
      </c>
      <c r="AJ64" t="s">
        <v>287</v>
      </c>
      <c r="AK64">
        <v>715.476923076923</v>
      </c>
      <c r="AL64">
        <v>3262.08</v>
      </c>
      <c r="AM64">
        <f>AL64-AK64</f>
        <v>0</v>
      </c>
      <c r="AN64">
        <f>AM64/AL64</f>
        <v>0</v>
      </c>
      <c r="AO64">
        <v>-0.577747479816223</v>
      </c>
      <c r="AP64" t="s">
        <v>512</v>
      </c>
      <c r="AQ64">
        <v>927.69716</v>
      </c>
      <c r="AR64">
        <v>1296.68</v>
      </c>
      <c r="AS64">
        <f>1-AQ64/AR64</f>
        <v>0</v>
      </c>
      <c r="AT64">
        <v>0.5</v>
      </c>
      <c r="AU64">
        <f>BI64</f>
        <v>0</v>
      </c>
      <c r="AV64">
        <f>J64</f>
        <v>0</v>
      </c>
      <c r="AW64">
        <f>AS64*AT64*AU64</f>
        <v>0</v>
      </c>
      <c r="AX64">
        <f>BC64/AR64</f>
        <v>0</v>
      </c>
      <c r="AY64">
        <f>(AV64-AO64)/AU64</f>
        <v>0</v>
      </c>
      <c r="AZ64">
        <f>(AL64-AR64)/AR64</f>
        <v>0</v>
      </c>
      <c r="BA64" t="s">
        <v>513</v>
      </c>
      <c r="BB64">
        <v>701.67</v>
      </c>
      <c r="BC64">
        <f>AR64-BB64</f>
        <v>0</v>
      </c>
      <c r="BD64">
        <f>(AR64-AQ64)/(AR64-BB64)</f>
        <v>0</v>
      </c>
      <c r="BE64">
        <f>(AL64-AR64)/(AL64-BB64)</f>
        <v>0</v>
      </c>
      <c r="BF64">
        <f>(AR64-AQ64)/(AR64-AK64)</f>
        <v>0</v>
      </c>
      <c r="BG64">
        <f>(AL64-AR64)/(AL64-AK64)</f>
        <v>0</v>
      </c>
      <c r="BH64">
        <f>$B$11*CF64+$C$11*CG64+$F$11*CH64*(1-CK64)</f>
        <v>0</v>
      </c>
      <c r="BI64">
        <f>BH64*BJ64</f>
        <v>0</v>
      </c>
      <c r="BJ64">
        <f>($B$11*$D$9+$C$11*$D$9+$F$11*((CU64+CM64)/MAX(CU64+CM64+CV64, 0.1)*$I$9+CV64/MAX(CU64+CM64+CV64, 0.1)*$J$9))/($B$11+$C$11+$F$11)</f>
        <v>0</v>
      </c>
      <c r="BK64">
        <f>($B$11*$K$9+$C$11*$K$9+$F$11*((CU64+CM64)/MAX(CU64+CM64+CV64, 0.1)*$P$9+CV64/MAX(CU64+CM64+CV64, 0.1)*$Q$9))/($B$11+$C$11+$F$11)</f>
        <v>0</v>
      </c>
      <c r="BL64">
        <v>6</v>
      </c>
      <c r="BM64">
        <v>0.5</v>
      </c>
      <c r="BN64" t="s">
        <v>290</v>
      </c>
      <c r="BO64">
        <v>2</v>
      </c>
      <c r="BP64">
        <v>1603923276.6</v>
      </c>
      <c r="BQ64">
        <v>375.125096774194</v>
      </c>
      <c r="BR64">
        <v>399.993903225806</v>
      </c>
      <c r="BS64">
        <v>30.1811193548387</v>
      </c>
      <c r="BT64">
        <v>20.7604419354839</v>
      </c>
      <c r="BU64">
        <v>373.204</v>
      </c>
      <c r="BV64">
        <v>29.9711322580645</v>
      </c>
      <c r="BW64">
        <v>500.013225806452</v>
      </c>
      <c r="BX64">
        <v>101.684677419355</v>
      </c>
      <c r="BY64">
        <v>0.0408182806451613</v>
      </c>
      <c r="BZ64">
        <v>37.245464516129</v>
      </c>
      <c r="CA64">
        <v>36.0371806451613</v>
      </c>
      <c r="CB64">
        <v>999.9</v>
      </c>
      <c r="CC64">
        <v>0</v>
      </c>
      <c r="CD64">
        <v>0</v>
      </c>
      <c r="CE64">
        <v>9998.88612903226</v>
      </c>
      <c r="CF64">
        <v>0</v>
      </c>
      <c r="CG64">
        <v>505.157516129032</v>
      </c>
      <c r="CH64">
        <v>1399.99677419355</v>
      </c>
      <c r="CI64">
        <v>0.900006548387097</v>
      </c>
      <c r="CJ64">
        <v>0.0999937741935484</v>
      </c>
      <c r="CK64">
        <v>0</v>
      </c>
      <c r="CL64">
        <v>928.553580645161</v>
      </c>
      <c r="CM64">
        <v>4.99975</v>
      </c>
      <c r="CN64">
        <v>12754.2129032258</v>
      </c>
      <c r="CO64">
        <v>12178.0419354839</v>
      </c>
      <c r="CP64">
        <v>47.5</v>
      </c>
      <c r="CQ64">
        <v>49.143</v>
      </c>
      <c r="CR64">
        <v>48.058</v>
      </c>
      <c r="CS64">
        <v>49.129</v>
      </c>
      <c r="CT64">
        <v>49.437</v>
      </c>
      <c r="CU64">
        <v>1255.50580645161</v>
      </c>
      <c r="CV64">
        <v>139.490967741935</v>
      </c>
      <c r="CW64">
        <v>0</v>
      </c>
      <c r="CX64">
        <v>134.900000095367</v>
      </c>
      <c r="CY64">
        <v>0</v>
      </c>
      <c r="CZ64">
        <v>927.69716</v>
      </c>
      <c r="DA64">
        <v>-89.868461402228</v>
      </c>
      <c r="DB64">
        <v>-1176.96153668214</v>
      </c>
      <c r="DC64">
        <v>12743.136</v>
      </c>
      <c r="DD64">
        <v>15</v>
      </c>
      <c r="DE64">
        <v>1603922016.5</v>
      </c>
      <c r="DF64" t="s">
        <v>479</v>
      </c>
      <c r="DG64">
        <v>1603922016.5</v>
      </c>
      <c r="DH64">
        <v>1603922015.5</v>
      </c>
      <c r="DI64">
        <v>4</v>
      </c>
      <c r="DJ64">
        <v>-0.028</v>
      </c>
      <c r="DK64">
        <v>0.021</v>
      </c>
      <c r="DL64">
        <v>1.921</v>
      </c>
      <c r="DM64">
        <v>0.21</v>
      </c>
      <c r="DN64">
        <v>400</v>
      </c>
      <c r="DO64">
        <v>21</v>
      </c>
      <c r="DP64">
        <v>0.28</v>
      </c>
      <c r="DQ64">
        <v>0.14</v>
      </c>
      <c r="DR64">
        <v>17.6929540426189</v>
      </c>
      <c r="DS64">
        <v>-1.10763073566409</v>
      </c>
      <c r="DT64">
        <v>0.0833028944196562</v>
      </c>
      <c r="DU64">
        <v>0</v>
      </c>
      <c r="DV64">
        <v>-24.8629133333333</v>
      </c>
      <c r="DW64">
        <v>1.26125205784205</v>
      </c>
      <c r="DX64">
        <v>0.0951501435743646</v>
      </c>
      <c r="DY64">
        <v>0</v>
      </c>
      <c r="DZ64">
        <v>9.42158666666666</v>
      </c>
      <c r="EA64">
        <v>0.144105183537277</v>
      </c>
      <c r="EB64">
        <v>0.0111134775035639</v>
      </c>
      <c r="EC64">
        <v>1</v>
      </c>
      <c r="ED64">
        <v>1</v>
      </c>
      <c r="EE64">
        <v>3</v>
      </c>
      <c r="EF64" t="s">
        <v>292</v>
      </c>
      <c r="EG64">
        <v>100</v>
      </c>
      <c r="EH64">
        <v>100</v>
      </c>
      <c r="EI64">
        <v>1.921</v>
      </c>
      <c r="EJ64">
        <v>0.21</v>
      </c>
      <c r="EK64">
        <v>1.92115000000001</v>
      </c>
      <c r="EL64">
        <v>0</v>
      </c>
      <c r="EM64">
        <v>0</v>
      </c>
      <c r="EN64">
        <v>0</v>
      </c>
      <c r="EO64">
        <v>0.209990000000005</v>
      </c>
      <c r="EP64">
        <v>0</v>
      </c>
      <c r="EQ64">
        <v>0</v>
      </c>
      <c r="ER64">
        <v>0</v>
      </c>
      <c r="ES64">
        <v>-1</v>
      </c>
      <c r="ET64">
        <v>-1</v>
      </c>
      <c r="EU64">
        <v>-1</v>
      </c>
      <c r="EV64">
        <v>-1</v>
      </c>
      <c r="EW64">
        <v>21.1</v>
      </c>
      <c r="EX64">
        <v>21.2</v>
      </c>
      <c r="EY64">
        <v>2</v>
      </c>
      <c r="EZ64">
        <v>515.098</v>
      </c>
      <c r="FA64">
        <v>496.156</v>
      </c>
      <c r="FB64">
        <v>36.1818</v>
      </c>
      <c r="FC64">
        <v>33.3225</v>
      </c>
      <c r="FD64">
        <v>30.0005</v>
      </c>
      <c r="FE64">
        <v>33.034</v>
      </c>
      <c r="FF64">
        <v>32.9722</v>
      </c>
      <c r="FG64">
        <v>23.023</v>
      </c>
      <c r="FH64">
        <v>0</v>
      </c>
      <c r="FI64">
        <v>100</v>
      </c>
      <c r="FJ64">
        <v>-999.9</v>
      </c>
      <c r="FK64">
        <v>400</v>
      </c>
      <c r="FL64">
        <v>33.1008</v>
      </c>
      <c r="FM64">
        <v>101.478</v>
      </c>
      <c r="FN64">
        <v>100.91</v>
      </c>
    </row>
    <row r="65" spans="1:170">
      <c r="A65">
        <v>49</v>
      </c>
      <c r="B65">
        <v>1603923386.1</v>
      </c>
      <c r="C65">
        <v>8149.09999990463</v>
      </c>
      <c r="D65" t="s">
        <v>514</v>
      </c>
      <c r="E65" t="s">
        <v>515</v>
      </c>
      <c r="F65" t="s">
        <v>468</v>
      </c>
      <c r="G65" t="s">
        <v>326</v>
      </c>
      <c r="H65">
        <v>1603923378.35</v>
      </c>
      <c r="I65">
        <f>BW65*AG65*(BS65-BT65)/(100*BL65*(1000-AG65*BS65))</f>
        <v>0</v>
      </c>
      <c r="J65">
        <f>BW65*AG65*(BR65-BQ65*(1000-AG65*BT65)/(1000-AG65*BS65))/(100*BL65)</f>
        <v>0</v>
      </c>
      <c r="K65">
        <f>BQ65 - IF(AG65&gt;1, J65*BL65*100.0/(AI65*CE65), 0)</f>
        <v>0</v>
      </c>
      <c r="L65">
        <f>((R65-I65/2)*K65-J65)/(R65+I65/2)</f>
        <v>0</v>
      </c>
      <c r="M65">
        <f>L65*(BX65+BY65)/1000.0</f>
        <v>0</v>
      </c>
      <c r="N65">
        <f>(BQ65 - IF(AG65&gt;1, J65*BL65*100.0/(AI65*CE65), 0))*(BX65+BY65)/1000.0</f>
        <v>0</v>
      </c>
      <c r="O65">
        <f>2.0/((1/Q65-1/P65)+SIGN(Q65)*SQRT((1/Q65-1/P65)*(1/Q65-1/P65) + 4*BM65/((BM65+1)*(BM65+1))*(2*1/Q65*1/P65-1/P65*1/P65)))</f>
        <v>0</v>
      </c>
      <c r="P65">
        <f>IF(LEFT(BN65,1)&lt;&gt;"0",IF(LEFT(BN65,1)="1",3.0,BO65),$D$5+$E$5*(CE65*BX65/($K$5*1000))+$F$5*(CE65*BX65/($K$5*1000))*MAX(MIN(BL65,$J$5),$I$5)*MAX(MIN(BL65,$J$5),$I$5)+$G$5*MAX(MIN(BL65,$J$5),$I$5)*(CE65*BX65/($K$5*1000))+$H$5*(CE65*BX65/($K$5*1000))*(CE65*BX65/($K$5*1000)))</f>
        <v>0</v>
      </c>
      <c r="Q65">
        <f>I65*(1000-(1000*0.61365*exp(17.502*U65/(240.97+U65))/(BX65+BY65)+BS65)/2)/(1000*0.61365*exp(17.502*U65/(240.97+U65))/(BX65+BY65)-BS65)</f>
        <v>0</v>
      </c>
      <c r="R65">
        <f>1/((BM65+1)/(O65/1.6)+1/(P65/1.37)) + BM65/((BM65+1)/(O65/1.6) + BM65/(P65/1.37))</f>
        <v>0</v>
      </c>
      <c r="S65">
        <f>(BI65*BK65)</f>
        <v>0</v>
      </c>
      <c r="T65">
        <f>(BZ65+(S65+2*0.95*5.67E-8*(((BZ65+$B$7)+273)^4-(BZ65+273)^4)-44100*I65)/(1.84*29.3*P65+8*0.95*5.67E-8*(BZ65+273)^3))</f>
        <v>0</v>
      </c>
      <c r="U65">
        <f>($C$7*CA65+$D$7*CB65+$E$7*T65)</f>
        <v>0</v>
      </c>
      <c r="V65">
        <f>0.61365*exp(17.502*U65/(240.97+U65))</f>
        <v>0</v>
      </c>
      <c r="W65">
        <f>(X65/Y65*100)</f>
        <v>0</v>
      </c>
      <c r="X65">
        <f>BS65*(BX65+BY65)/1000</f>
        <v>0</v>
      </c>
      <c r="Y65">
        <f>0.61365*exp(17.502*BZ65/(240.97+BZ65))</f>
        <v>0</v>
      </c>
      <c r="Z65">
        <f>(V65-BS65*(BX65+BY65)/1000)</f>
        <v>0</v>
      </c>
      <c r="AA65">
        <f>(-I65*44100)</f>
        <v>0</v>
      </c>
      <c r="AB65">
        <f>2*29.3*P65*0.92*(BZ65-U65)</f>
        <v>0</v>
      </c>
      <c r="AC65">
        <f>2*0.95*5.67E-8*(((BZ65+$B$7)+273)^4-(U65+273)^4)</f>
        <v>0</v>
      </c>
      <c r="AD65">
        <f>S65+AC65+AA65+AB65</f>
        <v>0</v>
      </c>
      <c r="AE65">
        <v>0</v>
      </c>
      <c r="AF65">
        <v>0</v>
      </c>
      <c r="AG65">
        <f>IF(AE65*$H$13&gt;=AI65,1.0,(AI65/(AI65-AE65*$H$13)))</f>
        <v>0</v>
      </c>
      <c r="AH65">
        <f>(AG65-1)*100</f>
        <v>0</v>
      </c>
      <c r="AI65">
        <f>MAX(0,($B$13+$C$13*CE65)/(1+$D$13*CE65)*BX65/(BZ65+273)*$E$13)</f>
        <v>0</v>
      </c>
      <c r="AJ65" t="s">
        <v>287</v>
      </c>
      <c r="AK65">
        <v>715.476923076923</v>
      </c>
      <c r="AL65">
        <v>3262.08</v>
      </c>
      <c r="AM65">
        <f>AL65-AK65</f>
        <v>0</v>
      </c>
      <c r="AN65">
        <f>AM65/AL65</f>
        <v>0</v>
      </c>
      <c r="AO65">
        <v>-0.577747479816223</v>
      </c>
      <c r="AP65" t="s">
        <v>516</v>
      </c>
      <c r="AQ65">
        <v>1045.16076923077</v>
      </c>
      <c r="AR65">
        <v>1408.8</v>
      </c>
      <c r="AS65">
        <f>1-AQ65/AR65</f>
        <v>0</v>
      </c>
      <c r="AT65">
        <v>0.5</v>
      </c>
      <c r="AU65">
        <f>BI65</f>
        <v>0</v>
      </c>
      <c r="AV65">
        <f>J65</f>
        <v>0</v>
      </c>
      <c r="AW65">
        <f>AS65*AT65*AU65</f>
        <v>0</v>
      </c>
      <c r="AX65">
        <f>BC65/AR65</f>
        <v>0</v>
      </c>
      <c r="AY65">
        <f>(AV65-AO65)/AU65</f>
        <v>0</v>
      </c>
      <c r="AZ65">
        <f>(AL65-AR65)/AR65</f>
        <v>0</v>
      </c>
      <c r="BA65" t="s">
        <v>517</v>
      </c>
      <c r="BB65">
        <v>794.97</v>
      </c>
      <c r="BC65">
        <f>AR65-BB65</f>
        <v>0</v>
      </c>
      <c r="BD65">
        <f>(AR65-AQ65)/(AR65-BB65)</f>
        <v>0</v>
      </c>
      <c r="BE65">
        <f>(AL65-AR65)/(AL65-BB65)</f>
        <v>0</v>
      </c>
      <c r="BF65">
        <f>(AR65-AQ65)/(AR65-AK65)</f>
        <v>0</v>
      </c>
      <c r="BG65">
        <f>(AL65-AR65)/(AL65-AK65)</f>
        <v>0</v>
      </c>
      <c r="BH65">
        <f>$B$11*CF65+$C$11*CG65+$F$11*CH65*(1-CK65)</f>
        <v>0</v>
      </c>
      <c r="BI65">
        <f>BH65*BJ65</f>
        <v>0</v>
      </c>
      <c r="BJ65">
        <f>($B$11*$D$9+$C$11*$D$9+$F$11*((CU65+CM65)/MAX(CU65+CM65+CV65, 0.1)*$I$9+CV65/MAX(CU65+CM65+CV65, 0.1)*$J$9))/($B$11+$C$11+$F$11)</f>
        <v>0</v>
      </c>
      <c r="BK65">
        <f>($B$11*$K$9+$C$11*$K$9+$F$11*((CU65+CM65)/MAX(CU65+CM65+CV65, 0.1)*$P$9+CV65/MAX(CU65+CM65+CV65, 0.1)*$Q$9))/($B$11+$C$11+$F$11)</f>
        <v>0</v>
      </c>
      <c r="BL65">
        <v>6</v>
      </c>
      <c r="BM65">
        <v>0.5</v>
      </c>
      <c r="BN65" t="s">
        <v>290</v>
      </c>
      <c r="BO65">
        <v>2</v>
      </c>
      <c r="BP65">
        <v>1603923378.35</v>
      </c>
      <c r="BQ65">
        <v>381.469966666667</v>
      </c>
      <c r="BR65">
        <v>400.0188</v>
      </c>
      <c r="BS65">
        <v>26.42381</v>
      </c>
      <c r="BT65">
        <v>20.6587633333333</v>
      </c>
      <c r="BU65">
        <v>379.548833333333</v>
      </c>
      <c r="BV65">
        <v>26.2138266666667</v>
      </c>
      <c r="BW65">
        <v>500.018166666667</v>
      </c>
      <c r="BX65">
        <v>101.680533333333</v>
      </c>
      <c r="BY65">
        <v>0.0433873933333333</v>
      </c>
      <c r="BZ65">
        <v>37.3541066666667</v>
      </c>
      <c r="CA65">
        <v>36.77279</v>
      </c>
      <c r="CB65">
        <v>999.9</v>
      </c>
      <c r="CC65">
        <v>0</v>
      </c>
      <c r="CD65">
        <v>0</v>
      </c>
      <c r="CE65">
        <v>9999.776</v>
      </c>
      <c r="CF65">
        <v>0</v>
      </c>
      <c r="CG65">
        <v>362.937466666667</v>
      </c>
      <c r="CH65">
        <v>1399.977</v>
      </c>
      <c r="CI65">
        <v>0.899998666666667</v>
      </c>
      <c r="CJ65">
        <v>0.100001466666667</v>
      </c>
      <c r="CK65">
        <v>0</v>
      </c>
      <c r="CL65">
        <v>1045.09366666667</v>
      </c>
      <c r="CM65">
        <v>4.99975</v>
      </c>
      <c r="CN65">
        <v>14383.2433333333</v>
      </c>
      <c r="CO65">
        <v>12177.8366666667</v>
      </c>
      <c r="CP65">
        <v>47.5662</v>
      </c>
      <c r="CQ65">
        <v>49.187</v>
      </c>
      <c r="CR65">
        <v>48.125</v>
      </c>
      <c r="CS65">
        <v>49.1828666666666</v>
      </c>
      <c r="CT65">
        <v>49.5</v>
      </c>
      <c r="CU65">
        <v>1255.47733333333</v>
      </c>
      <c r="CV65">
        <v>139.500333333333</v>
      </c>
      <c r="CW65">
        <v>0</v>
      </c>
      <c r="CX65">
        <v>100.300000190735</v>
      </c>
      <c r="CY65">
        <v>0</v>
      </c>
      <c r="CZ65">
        <v>1045.16076923077</v>
      </c>
      <c r="DA65">
        <v>-279.638290566181</v>
      </c>
      <c r="DB65">
        <v>-3841.41538418562</v>
      </c>
      <c r="DC65">
        <v>14384.1538461538</v>
      </c>
      <c r="DD65">
        <v>15</v>
      </c>
      <c r="DE65">
        <v>1603922016.5</v>
      </c>
      <c r="DF65" t="s">
        <v>479</v>
      </c>
      <c r="DG65">
        <v>1603922016.5</v>
      </c>
      <c r="DH65">
        <v>1603922015.5</v>
      </c>
      <c r="DI65">
        <v>4</v>
      </c>
      <c r="DJ65">
        <v>-0.028</v>
      </c>
      <c r="DK65">
        <v>0.021</v>
      </c>
      <c r="DL65">
        <v>1.921</v>
      </c>
      <c r="DM65">
        <v>0.21</v>
      </c>
      <c r="DN65">
        <v>400</v>
      </c>
      <c r="DO65">
        <v>21</v>
      </c>
      <c r="DP65">
        <v>0.28</v>
      </c>
      <c r="DQ65">
        <v>0.14</v>
      </c>
      <c r="DR65">
        <v>13.5975438249672</v>
      </c>
      <c r="DS65">
        <v>-1.43069339527789</v>
      </c>
      <c r="DT65">
        <v>0.104325719254499</v>
      </c>
      <c r="DU65">
        <v>0</v>
      </c>
      <c r="DV65">
        <v>-18.5617633333333</v>
      </c>
      <c r="DW65">
        <v>1.5638522803115</v>
      </c>
      <c r="DX65">
        <v>0.114238290379753</v>
      </c>
      <c r="DY65">
        <v>0</v>
      </c>
      <c r="DZ65">
        <v>5.762547</v>
      </c>
      <c r="EA65">
        <v>0.313626607341489</v>
      </c>
      <c r="EB65">
        <v>0.0237191711701738</v>
      </c>
      <c r="EC65">
        <v>0</v>
      </c>
      <c r="ED65">
        <v>0</v>
      </c>
      <c r="EE65">
        <v>3</v>
      </c>
      <c r="EF65" t="s">
        <v>312</v>
      </c>
      <c r="EG65">
        <v>100</v>
      </c>
      <c r="EH65">
        <v>100</v>
      </c>
      <c r="EI65">
        <v>1.921</v>
      </c>
      <c r="EJ65">
        <v>0.21</v>
      </c>
      <c r="EK65">
        <v>1.92115000000001</v>
      </c>
      <c r="EL65">
        <v>0</v>
      </c>
      <c r="EM65">
        <v>0</v>
      </c>
      <c r="EN65">
        <v>0</v>
      </c>
      <c r="EO65">
        <v>0.209990000000005</v>
      </c>
      <c r="EP65">
        <v>0</v>
      </c>
      <c r="EQ65">
        <v>0</v>
      </c>
      <c r="ER65">
        <v>0</v>
      </c>
      <c r="ES65">
        <v>-1</v>
      </c>
      <c r="ET65">
        <v>-1</v>
      </c>
      <c r="EU65">
        <v>-1</v>
      </c>
      <c r="EV65">
        <v>-1</v>
      </c>
      <c r="EW65">
        <v>22.8</v>
      </c>
      <c r="EX65">
        <v>22.8</v>
      </c>
      <c r="EY65">
        <v>2</v>
      </c>
      <c r="EZ65">
        <v>516.106</v>
      </c>
      <c r="FA65">
        <v>494.63</v>
      </c>
      <c r="FB65">
        <v>36.2078</v>
      </c>
      <c r="FC65">
        <v>33.4187</v>
      </c>
      <c r="FD65">
        <v>30.0006</v>
      </c>
      <c r="FE65">
        <v>33.1203</v>
      </c>
      <c r="FF65">
        <v>33.0597</v>
      </c>
      <c r="FG65">
        <v>23.013</v>
      </c>
      <c r="FH65">
        <v>0</v>
      </c>
      <c r="FI65">
        <v>100</v>
      </c>
      <c r="FJ65">
        <v>-999.9</v>
      </c>
      <c r="FK65">
        <v>400</v>
      </c>
      <c r="FL65">
        <v>29.7757</v>
      </c>
      <c r="FM65">
        <v>101.454</v>
      </c>
      <c r="FN65">
        <v>100.893</v>
      </c>
    </row>
    <row r="66" spans="1:170">
      <c r="A66">
        <v>50</v>
      </c>
      <c r="B66">
        <v>1603923725.6</v>
      </c>
      <c r="C66">
        <v>8488.59999990463</v>
      </c>
      <c r="D66" t="s">
        <v>518</v>
      </c>
      <c r="E66" t="s">
        <v>519</v>
      </c>
      <c r="F66" t="s">
        <v>441</v>
      </c>
      <c r="G66" t="s">
        <v>326</v>
      </c>
      <c r="H66">
        <v>1603923717.85</v>
      </c>
      <c r="I66">
        <f>BW66*AG66*(BS66-BT66)/(100*BL66*(1000-AG66*BS66))</f>
        <v>0</v>
      </c>
      <c r="J66">
        <f>BW66*AG66*(BR66-BQ66*(1000-AG66*BT66)/(1000-AG66*BS66))/(100*BL66)</f>
        <v>0</v>
      </c>
      <c r="K66">
        <f>BQ66 - IF(AG66&gt;1, J66*BL66*100.0/(AI66*CE66), 0)</f>
        <v>0</v>
      </c>
      <c r="L66">
        <f>((R66-I66/2)*K66-J66)/(R66+I66/2)</f>
        <v>0</v>
      </c>
      <c r="M66">
        <f>L66*(BX66+BY66)/1000.0</f>
        <v>0</v>
      </c>
      <c r="N66">
        <f>(BQ66 - IF(AG66&gt;1, J66*BL66*100.0/(AI66*CE66), 0))*(BX66+BY66)/1000.0</f>
        <v>0</v>
      </c>
      <c r="O66">
        <f>2.0/((1/Q66-1/P66)+SIGN(Q66)*SQRT((1/Q66-1/P66)*(1/Q66-1/P66) + 4*BM66/((BM66+1)*(BM66+1))*(2*1/Q66*1/P66-1/P66*1/P66)))</f>
        <v>0</v>
      </c>
      <c r="P66">
        <f>IF(LEFT(BN66,1)&lt;&gt;"0",IF(LEFT(BN66,1)="1",3.0,BO66),$D$5+$E$5*(CE66*BX66/($K$5*1000))+$F$5*(CE66*BX66/($K$5*1000))*MAX(MIN(BL66,$J$5),$I$5)*MAX(MIN(BL66,$J$5),$I$5)+$G$5*MAX(MIN(BL66,$J$5),$I$5)*(CE66*BX66/($K$5*1000))+$H$5*(CE66*BX66/($K$5*1000))*(CE66*BX66/($K$5*1000)))</f>
        <v>0</v>
      </c>
      <c r="Q66">
        <f>I66*(1000-(1000*0.61365*exp(17.502*U66/(240.97+U66))/(BX66+BY66)+BS66)/2)/(1000*0.61365*exp(17.502*U66/(240.97+U66))/(BX66+BY66)-BS66)</f>
        <v>0</v>
      </c>
      <c r="R66">
        <f>1/((BM66+1)/(O66/1.6)+1/(P66/1.37)) + BM66/((BM66+1)/(O66/1.6) + BM66/(P66/1.37))</f>
        <v>0</v>
      </c>
      <c r="S66">
        <f>(BI66*BK66)</f>
        <v>0</v>
      </c>
      <c r="T66">
        <f>(BZ66+(S66+2*0.95*5.67E-8*(((BZ66+$B$7)+273)^4-(BZ66+273)^4)-44100*I66)/(1.84*29.3*P66+8*0.95*5.67E-8*(BZ66+273)^3))</f>
        <v>0</v>
      </c>
      <c r="U66">
        <f>($C$7*CA66+$D$7*CB66+$E$7*T66)</f>
        <v>0</v>
      </c>
      <c r="V66">
        <f>0.61365*exp(17.502*U66/(240.97+U66))</f>
        <v>0</v>
      </c>
      <c r="W66">
        <f>(X66/Y66*100)</f>
        <v>0</v>
      </c>
      <c r="X66">
        <f>BS66*(BX66+BY66)/1000</f>
        <v>0</v>
      </c>
      <c r="Y66">
        <f>0.61365*exp(17.502*BZ66/(240.97+BZ66))</f>
        <v>0</v>
      </c>
      <c r="Z66">
        <f>(V66-BS66*(BX66+BY66)/1000)</f>
        <v>0</v>
      </c>
      <c r="AA66">
        <f>(-I66*44100)</f>
        <v>0</v>
      </c>
      <c r="AB66">
        <f>2*29.3*P66*0.92*(BZ66-U66)</f>
        <v>0</v>
      </c>
      <c r="AC66">
        <f>2*0.95*5.67E-8*(((BZ66+$B$7)+273)^4-(U66+273)^4)</f>
        <v>0</v>
      </c>
      <c r="AD66">
        <f>S66+AC66+AA66+AB66</f>
        <v>0</v>
      </c>
      <c r="AE66">
        <v>0</v>
      </c>
      <c r="AF66">
        <v>0</v>
      </c>
      <c r="AG66">
        <f>IF(AE66*$H$13&gt;=AI66,1.0,(AI66/(AI66-AE66*$H$13)))</f>
        <v>0</v>
      </c>
      <c r="AH66">
        <f>(AG66-1)*100</f>
        <v>0</v>
      </c>
      <c r="AI66">
        <f>MAX(0,($B$13+$C$13*CE66)/(1+$D$13*CE66)*BX66/(BZ66+273)*$E$13)</f>
        <v>0</v>
      </c>
      <c r="AJ66" t="s">
        <v>287</v>
      </c>
      <c r="AK66">
        <v>715.476923076923</v>
      </c>
      <c r="AL66">
        <v>3262.08</v>
      </c>
      <c r="AM66">
        <f>AL66-AK66</f>
        <v>0</v>
      </c>
      <c r="AN66">
        <f>AM66/AL66</f>
        <v>0</v>
      </c>
      <c r="AO66">
        <v>-0.577747479816223</v>
      </c>
      <c r="AP66" t="s">
        <v>520</v>
      </c>
      <c r="AQ66">
        <v>861.34744</v>
      </c>
      <c r="AR66">
        <v>1121.82</v>
      </c>
      <c r="AS66">
        <f>1-AQ66/AR66</f>
        <v>0</v>
      </c>
      <c r="AT66">
        <v>0.5</v>
      </c>
      <c r="AU66">
        <f>BI66</f>
        <v>0</v>
      </c>
      <c r="AV66">
        <f>J66</f>
        <v>0</v>
      </c>
      <c r="AW66">
        <f>AS66*AT66*AU66</f>
        <v>0</v>
      </c>
      <c r="AX66">
        <f>BC66/AR66</f>
        <v>0</v>
      </c>
      <c r="AY66">
        <f>(AV66-AO66)/AU66</f>
        <v>0</v>
      </c>
      <c r="AZ66">
        <f>(AL66-AR66)/AR66</f>
        <v>0</v>
      </c>
      <c r="BA66" t="s">
        <v>521</v>
      </c>
      <c r="BB66">
        <v>720.37</v>
      </c>
      <c r="BC66">
        <f>AR66-BB66</f>
        <v>0</v>
      </c>
      <c r="BD66">
        <f>(AR66-AQ66)/(AR66-BB66)</f>
        <v>0</v>
      </c>
      <c r="BE66">
        <f>(AL66-AR66)/(AL66-BB66)</f>
        <v>0</v>
      </c>
      <c r="BF66">
        <f>(AR66-AQ66)/(AR66-AK66)</f>
        <v>0</v>
      </c>
      <c r="BG66">
        <f>(AL66-AR66)/(AL66-AK66)</f>
        <v>0</v>
      </c>
      <c r="BH66">
        <f>$B$11*CF66+$C$11*CG66+$F$11*CH66*(1-CK66)</f>
        <v>0</v>
      </c>
      <c r="BI66">
        <f>BH66*BJ66</f>
        <v>0</v>
      </c>
      <c r="BJ66">
        <f>($B$11*$D$9+$C$11*$D$9+$F$11*((CU66+CM66)/MAX(CU66+CM66+CV66, 0.1)*$I$9+CV66/MAX(CU66+CM66+CV66, 0.1)*$J$9))/($B$11+$C$11+$F$11)</f>
        <v>0</v>
      </c>
      <c r="BK66">
        <f>($B$11*$K$9+$C$11*$K$9+$F$11*((CU66+CM66)/MAX(CU66+CM66+CV66, 0.1)*$P$9+CV66/MAX(CU66+CM66+CV66, 0.1)*$Q$9))/($B$11+$C$11+$F$11)</f>
        <v>0</v>
      </c>
      <c r="BL66">
        <v>6</v>
      </c>
      <c r="BM66">
        <v>0.5</v>
      </c>
      <c r="BN66" t="s">
        <v>290</v>
      </c>
      <c r="BO66">
        <v>2</v>
      </c>
      <c r="BP66">
        <v>1603923717.85</v>
      </c>
      <c r="BQ66">
        <v>388.274766666667</v>
      </c>
      <c r="BR66">
        <v>400.020566666667</v>
      </c>
      <c r="BS66">
        <v>24.4107633333333</v>
      </c>
      <c r="BT66">
        <v>20.3727366666667</v>
      </c>
      <c r="BU66">
        <v>386.3536</v>
      </c>
      <c r="BV66">
        <v>24.2007766666667</v>
      </c>
      <c r="BW66">
        <v>500.020866666667</v>
      </c>
      <c r="BX66">
        <v>101.676233333333</v>
      </c>
      <c r="BY66">
        <v>0.04363316</v>
      </c>
      <c r="BZ66">
        <v>37.7784566666667</v>
      </c>
      <c r="CA66">
        <v>36.99143</v>
      </c>
      <c r="CB66">
        <v>999.9</v>
      </c>
      <c r="CC66">
        <v>0</v>
      </c>
      <c r="CD66">
        <v>0</v>
      </c>
      <c r="CE66">
        <v>9999.43866666667</v>
      </c>
      <c r="CF66">
        <v>0</v>
      </c>
      <c r="CG66">
        <v>519.487833333333</v>
      </c>
      <c r="CH66">
        <v>1400.01833333333</v>
      </c>
      <c r="CI66">
        <v>0.900005333333333</v>
      </c>
      <c r="CJ66">
        <v>0.09999492</v>
      </c>
      <c r="CK66">
        <v>0</v>
      </c>
      <c r="CL66">
        <v>861.447766666667</v>
      </c>
      <c r="CM66">
        <v>4.99975</v>
      </c>
      <c r="CN66">
        <v>12131.05</v>
      </c>
      <c r="CO66">
        <v>12178.22</v>
      </c>
      <c r="CP66">
        <v>47.8708</v>
      </c>
      <c r="CQ66">
        <v>49.5935</v>
      </c>
      <c r="CR66">
        <v>48.4601666666667</v>
      </c>
      <c r="CS66">
        <v>49.5787666666666</v>
      </c>
      <c r="CT66">
        <v>49.8162</v>
      </c>
      <c r="CU66">
        <v>1255.525</v>
      </c>
      <c r="CV66">
        <v>139.493333333333</v>
      </c>
      <c r="CW66">
        <v>0</v>
      </c>
      <c r="CX66">
        <v>338.599999904633</v>
      </c>
      <c r="CY66">
        <v>0</v>
      </c>
      <c r="CZ66">
        <v>861.34744</v>
      </c>
      <c r="DA66">
        <v>-8.11484616022927</v>
      </c>
      <c r="DB66">
        <v>-120.461538585222</v>
      </c>
      <c r="DC66">
        <v>12129.64</v>
      </c>
      <c r="DD66">
        <v>15</v>
      </c>
      <c r="DE66">
        <v>1603922016.5</v>
      </c>
      <c r="DF66" t="s">
        <v>479</v>
      </c>
      <c r="DG66">
        <v>1603922016.5</v>
      </c>
      <c r="DH66">
        <v>1603922015.5</v>
      </c>
      <c r="DI66">
        <v>4</v>
      </c>
      <c r="DJ66">
        <v>-0.028</v>
      </c>
      <c r="DK66">
        <v>0.021</v>
      </c>
      <c r="DL66">
        <v>1.921</v>
      </c>
      <c r="DM66">
        <v>0.21</v>
      </c>
      <c r="DN66">
        <v>400</v>
      </c>
      <c r="DO66">
        <v>21</v>
      </c>
      <c r="DP66">
        <v>0.28</v>
      </c>
      <c r="DQ66">
        <v>0.14</v>
      </c>
      <c r="DR66">
        <v>8.45367920557358</v>
      </c>
      <c r="DS66">
        <v>-0.342654121160577</v>
      </c>
      <c r="DT66">
        <v>0.04100581871193</v>
      </c>
      <c r="DU66">
        <v>1</v>
      </c>
      <c r="DV66">
        <v>-11.74582</v>
      </c>
      <c r="DW66">
        <v>0.268997552836499</v>
      </c>
      <c r="DX66">
        <v>0.0435349392251021</v>
      </c>
      <c r="DY66">
        <v>0</v>
      </c>
      <c r="DZ66">
        <v>4.03802166666667</v>
      </c>
      <c r="EA66">
        <v>-0.0954850278086927</v>
      </c>
      <c r="EB66">
        <v>0.00702957612915294</v>
      </c>
      <c r="EC66">
        <v>1</v>
      </c>
      <c r="ED66">
        <v>2</v>
      </c>
      <c r="EE66">
        <v>3</v>
      </c>
      <c r="EF66" t="s">
        <v>297</v>
      </c>
      <c r="EG66">
        <v>100</v>
      </c>
      <c r="EH66">
        <v>100</v>
      </c>
      <c r="EI66">
        <v>1.921</v>
      </c>
      <c r="EJ66">
        <v>0.21</v>
      </c>
      <c r="EK66">
        <v>1.92115000000001</v>
      </c>
      <c r="EL66">
        <v>0</v>
      </c>
      <c r="EM66">
        <v>0</v>
      </c>
      <c r="EN66">
        <v>0</v>
      </c>
      <c r="EO66">
        <v>0.209990000000005</v>
      </c>
      <c r="EP66">
        <v>0</v>
      </c>
      <c r="EQ66">
        <v>0</v>
      </c>
      <c r="ER66">
        <v>0</v>
      </c>
      <c r="ES66">
        <v>-1</v>
      </c>
      <c r="ET66">
        <v>-1</v>
      </c>
      <c r="EU66">
        <v>-1</v>
      </c>
      <c r="EV66">
        <v>-1</v>
      </c>
      <c r="EW66">
        <v>28.5</v>
      </c>
      <c r="EX66">
        <v>28.5</v>
      </c>
      <c r="EY66">
        <v>2</v>
      </c>
      <c r="EZ66">
        <v>509.793</v>
      </c>
      <c r="FA66">
        <v>493.475</v>
      </c>
      <c r="FB66">
        <v>36.4935</v>
      </c>
      <c r="FC66">
        <v>33.9131</v>
      </c>
      <c r="FD66">
        <v>30.0007</v>
      </c>
      <c r="FE66">
        <v>33.5875</v>
      </c>
      <c r="FF66">
        <v>33.523</v>
      </c>
      <c r="FG66">
        <v>22.9726</v>
      </c>
      <c r="FH66">
        <v>0</v>
      </c>
      <c r="FI66">
        <v>100</v>
      </c>
      <c r="FJ66">
        <v>-999.9</v>
      </c>
      <c r="FK66">
        <v>400</v>
      </c>
      <c r="FL66">
        <v>26.2857</v>
      </c>
      <c r="FM66">
        <v>101.373</v>
      </c>
      <c r="FN66">
        <v>100.799</v>
      </c>
    </row>
    <row r="67" spans="1:170">
      <c r="A67">
        <v>51</v>
      </c>
      <c r="B67">
        <v>1603923975.6</v>
      </c>
      <c r="C67">
        <v>8738.59999990463</v>
      </c>
      <c r="D67" t="s">
        <v>525</v>
      </c>
      <c r="E67" t="s">
        <v>526</v>
      </c>
      <c r="F67" t="s">
        <v>441</v>
      </c>
      <c r="G67" t="s">
        <v>326</v>
      </c>
      <c r="H67">
        <v>1603923967.6</v>
      </c>
      <c r="I67">
        <f>BW67*AG67*(BS67-BT67)/(100*BL67*(1000-AG67*BS67))</f>
        <v>0</v>
      </c>
      <c r="J67">
        <f>BW67*AG67*(BR67-BQ67*(1000-AG67*BT67)/(1000-AG67*BS67))/(100*BL67)</f>
        <v>0</v>
      </c>
      <c r="K67">
        <f>BQ67 - IF(AG67&gt;1, J67*BL67*100.0/(AI67*CE67), 0)</f>
        <v>0</v>
      </c>
      <c r="L67">
        <f>((R67-I67/2)*K67-J67)/(R67+I67/2)</f>
        <v>0</v>
      </c>
      <c r="M67">
        <f>L67*(BX67+BY67)/1000.0</f>
        <v>0</v>
      </c>
      <c r="N67">
        <f>(BQ67 - IF(AG67&gt;1, J67*BL67*100.0/(AI67*CE67), 0))*(BX67+BY67)/1000.0</f>
        <v>0</v>
      </c>
      <c r="O67">
        <f>2.0/((1/Q67-1/P67)+SIGN(Q67)*SQRT((1/Q67-1/P67)*(1/Q67-1/P67) + 4*BM67/((BM67+1)*(BM67+1))*(2*1/Q67*1/P67-1/P67*1/P67)))</f>
        <v>0</v>
      </c>
      <c r="P67">
        <f>IF(LEFT(BN67,1)&lt;&gt;"0",IF(LEFT(BN67,1)="1",3.0,BO67),$D$5+$E$5*(CE67*BX67/($K$5*1000))+$F$5*(CE67*BX67/($K$5*1000))*MAX(MIN(BL67,$J$5),$I$5)*MAX(MIN(BL67,$J$5),$I$5)+$G$5*MAX(MIN(BL67,$J$5),$I$5)*(CE67*BX67/($K$5*1000))+$H$5*(CE67*BX67/($K$5*1000))*(CE67*BX67/($K$5*1000)))</f>
        <v>0</v>
      </c>
      <c r="Q67">
        <f>I67*(1000-(1000*0.61365*exp(17.502*U67/(240.97+U67))/(BX67+BY67)+BS67)/2)/(1000*0.61365*exp(17.502*U67/(240.97+U67))/(BX67+BY67)-BS67)</f>
        <v>0</v>
      </c>
      <c r="R67">
        <f>1/((BM67+1)/(O67/1.6)+1/(P67/1.37)) + BM67/((BM67+1)/(O67/1.6) + BM67/(P67/1.37))</f>
        <v>0</v>
      </c>
      <c r="S67">
        <f>(BI67*BK67)</f>
        <v>0</v>
      </c>
      <c r="T67">
        <f>(BZ67+(S67+2*0.95*5.67E-8*(((BZ67+$B$7)+273)^4-(BZ67+273)^4)-44100*I67)/(1.84*29.3*P67+8*0.95*5.67E-8*(BZ67+273)^3))</f>
        <v>0</v>
      </c>
      <c r="U67">
        <f>($C$7*CA67+$D$7*CB67+$E$7*T67)</f>
        <v>0</v>
      </c>
      <c r="V67">
        <f>0.61365*exp(17.502*U67/(240.97+U67))</f>
        <v>0</v>
      </c>
      <c r="W67">
        <f>(X67/Y67*100)</f>
        <v>0</v>
      </c>
      <c r="X67">
        <f>BS67*(BX67+BY67)/1000</f>
        <v>0</v>
      </c>
      <c r="Y67">
        <f>0.61365*exp(17.502*BZ67/(240.97+BZ67))</f>
        <v>0</v>
      </c>
      <c r="Z67">
        <f>(V67-BS67*(BX67+BY67)/1000)</f>
        <v>0</v>
      </c>
      <c r="AA67">
        <f>(-I67*44100)</f>
        <v>0</v>
      </c>
      <c r="AB67">
        <f>2*29.3*P67*0.92*(BZ67-U67)</f>
        <v>0</v>
      </c>
      <c r="AC67">
        <f>2*0.95*5.67E-8*(((BZ67+$B$7)+273)^4-(U67+273)^4)</f>
        <v>0</v>
      </c>
      <c r="AD67">
        <f>S67+AC67+AA67+AB67</f>
        <v>0</v>
      </c>
      <c r="AE67">
        <v>0</v>
      </c>
      <c r="AF67">
        <v>0</v>
      </c>
      <c r="AG67">
        <f>IF(AE67*$H$13&gt;=AI67,1.0,(AI67/(AI67-AE67*$H$13)))</f>
        <v>0</v>
      </c>
      <c r="AH67">
        <f>(AG67-1)*100</f>
        <v>0</v>
      </c>
      <c r="AI67">
        <f>MAX(0,($B$13+$C$13*CE67)/(1+$D$13*CE67)*BX67/(BZ67+273)*$E$13)</f>
        <v>0</v>
      </c>
      <c r="AJ67" t="s">
        <v>287</v>
      </c>
      <c r="AK67">
        <v>715.476923076923</v>
      </c>
      <c r="AL67">
        <v>3262.08</v>
      </c>
      <c r="AM67">
        <f>AL67-AK67</f>
        <v>0</v>
      </c>
      <c r="AN67">
        <f>AM67/AL67</f>
        <v>0</v>
      </c>
      <c r="AO67">
        <v>-0.577747479816223</v>
      </c>
      <c r="AP67" t="s">
        <v>527</v>
      </c>
      <c r="AQ67">
        <v>835.568576923077</v>
      </c>
      <c r="AR67">
        <v>1074.94</v>
      </c>
      <c r="AS67">
        <f>1-AQ67/AR67</f>
        <v>0</v>
      </c>
      <c r="AT67">
        <v>0.5</v>
      </c>
      <c r="AU67">
        <f>BI67</f>
        <v>0</v>
      </c>
      <c r="AV67">
        <f>J67</f>
        <v>0</v>
      </c>
      <c r="AW67">
        <f>AS67*AT67*AU67</f>
        <v>0</v>
      </c>
      <c r="AX67">
        <f>BC67/AR67</f>
        <v>0</v>
      </c>
      <c r="AY67">
        <f>(AV67-AO67)/AU67</f>
        <v>0</v>
      </c>
      <c r="AZ67">
        <f>(AL67-AR67)/AR67</f>
        <v>0</v>
      </c>
      <c r="BA67" t="s">
        <v>528</v>
      </c>
      <c r="BB67">
        <v>665.79</v>
      </c>
      <c r="BC67">
        <f>AR67-BB67</f>
        <v>0</v>
      </c>
      <c r="BD67">
        <f>(AR67-AQ67)/(AR67-BB67)</f>
        <v>0</v>
      </c>
      <c r="BE67">
        <f>(AL67-AR67)/(AL67-BB67)</f>
        <v>0</v>
      </c>
      <c r="BF67">
        <f>(AR67-AQ67)/(AR67-AK67)</f>
        <v>0</v>
      </c>
      <c r="BG67">
        <f>(AL67-AR67)/(AL67-AK67)</f>
        <v>0</v>
      </c>
      <c r="BH67">
        <f>$B$11*CF67+$C$11*CG67+$F$11*CH67*(1-CK67)</f>
        <v>0</v>
      </c>
      <c r="BI67">
        <f>BH67*BJ67</f>
        <v>0</v>
      </c>
      <c r="BJ67">
        <f>($B$11*$D$9+$C$11*$D$9+$F$11*((CU67+CM67)/MAX(CU67+CM67+CV67, 0.1)*$I$9+CV67/MAX(CU67+CM67+CV67, 0.1)*$J$9))/($B$11+$C$11+$F$11)</f>
        <v>0</v>
      </c>
      <c r="BK67">
        <f>($B$11*$K$9+$C$11*$K$9+$F$11*((CU67+CM67)/MAX(CU67+CM67+CV67, 0.1)*$P$9+CV67/MAX(CU67+CM67+CV67, 0.1)*$Q$9))/($B$11+$C$11+$F$11)</f>
        <v>0</v>
      </c>
      <c r="BL67">
        <v>6</v>
      </c>
      <c r="BM67">
        <v>0.5</v>
      </c>
      <c r="BN67" t="s">
        <v>290</v>
      </c>
      <c r="BO67">
        <v>2</v>
      </c>
      <c r="BP67">
        <v>1603923967.6</v>
      </c>
      <c r="BQ67">
        <v>386.426806451613</v>
      </c>
      <c r="BR67">
        <v>400.040129032258</v>
      </c>
      <c r="BS67">
        <v>25.1567</v>
      </c>
      <c r="BT67">
        <v>20.0272161290323</v>
      </c>
      <c r="BU67">
        <v>384.405806451613</v>
      </c>
      <c r="BV67">
        <v>24.989764516129</v>
      </c>
      <c r="BW67">
        <v>500.01835483871</v>
      </c>
      <c r="BX67">
        <v>101.681935483871</v>
      </c>
      <c r="BY67">
        <v>0.0416758709677419</v>
      </c>
      <c r="BZ67">
        <v>38.1382806451613</v>
      </c>
      <c r="CA67">
        <v>37.0371258064516</v>
      </c>
      <c r="CB67">
        <v>999.9</v>
      </c>
      <c r="CC67">
        <v>0</v>
      </c>
      <c r="CD67">
        <v>0</v>
      </c>
      <c r="CE67">
        <v>10000.0564516129</v>
      </c>
      <c r="CF67">
        <v>0</v>
      </c>
      <c r="CG67">
        <v>394.835870967742</v>
      </c>
      <c r="CH67">
        <v>1400.0035483871</v>
      </c>
      <c r="CI67">
        <v>0.900000612903226</v>
      </c>
      <c r="CJ67">
        <v>0.0999996064516129</v>
      </c>
      <c r="CK67">
        <v>0</v>
      </c>
      <c r="CL67">
        <v>835.748806451613</v>
      </c>
      <c r="CM67">
        <v>4.99975</v>
      </c>
      <c r="CN67">
        <v>11597.1322580645</v>
      </c>
      <c r="CO67">
        <v>12178.0935483871</v>
      </c>
      <c r="CP67">
        <v>48.29</v>
      </c>
      <c r="CQ67">
        <v>49.9634193548387</v>
      </c>
      <c r="CR67">
        <v>48.820129032258</v>
      </c>
      <c r="CS67">
        <v>50</v>
      </c>
      <c r="CT67">
        <v>50.25</v>
      </c>
      <c r="CU67">
        <v>1255.50161290323</v>
      </c>
      <c r="CV67">
        <v>139.501935483871</v>
      </c>
      <c r="CW67">
        <v>0</v>
      </c>
      <c r="CX67">
        <v>249.200000047684</v>
      </c>
      <c r="CY67">
        <v>0</v>
      </c>
      <c r="CZ67">
        <v>835.568576923077</v>
      </c>
      <c r="DA67">
        <v>-19.5757607037502</v>
      </c>
      <c r="DB67">
        <v>-267.312820688927</v>
      </c>
      <c r="DC67">
        <v>11594.4807692308</v>
      </c>
      <c r="DD67">
        <v>15</v>
      </c>
      <c r="DE67">
        <v>1603923825.1</v>
      </c>
      <c r="DF67" t="s">
        <v>529</v>
      </c>
      <c r="DG67">
        <v>1603923823.1</v>
      </c>
      <c r="DH67">
        <v>1603923825.1</v>
      </c>
      <c r="DI67">
        <v>5</v>
      </c>
      <c r="DJ67">
        <v>0.1</v>
      </c>
      <c r="DK67">
        <v>-0.043</v>
      </c>
      <c r="DL67">
        <v>2.021</v>
      </c>
      <c r="DM67">
        <v>0.167</v>
      </c>
      <c r="DN67">
        <v>400</v>
      </c>
      <c r="DO67">
        <v>20</v>
      </c>
      <c r="DP67">
        <v>0.24</v>
      </c>
      <c r="DQ67">
        <v>0.17</v>
      </c>
      <c r="DR67">
        <v>9.65170728229406</v>
      </c>
      <c r="DS67">
        <v>-0.663671135613179</v>
      </c>
      <c r="DT67">
        <v>0.0516035500714094</v>
      </c>
      <c r="DU67">
        <v>0</v>
      </c>
      <c r="DV67">
        <v>-13.6097933333333</v>
      </c>
      <c r="DW67">
        <v>0.876072080088995</v>
      </c>
      <c r="DX67">
        <v>0.0676273856428656</v>
      </c>
      <c r="DY67">
        <v>0</v>
      </c>
      <c r="DZ67">
        <v>5.12820166666667</v>
      </c>
      <c r="EA67">
        <v>-0.311776551724128</v>
      </c>
      <c r="EB67">
        <v>0.0224954102108754</v>
      </c>
      <c r="EC67">
        <v>0</v>
      </c>
      <c r="ED67">
        <v>0</v>
      </c>
      <c r="EE67">
        <v>3</v>
      </c>
      <c r="EF67" t="s">
        <v>312</v>
      </c>
      <c r="EG67">
        <v>100</v>
      </c>
      <c r="EH67">
        <v>100</v>
      </c>
      <c r="EI67">
        <v>2.021</v>
      </c>
      <c r="EJ67">
        <v>0.167</v>
      </c>
      <c r="EK67">
        <v>2.02089999999993</v>
      </c>
      <c r="EL67">
        <v>0</v>
      </c>
      <c r="EM67">
        <v>0</v>
      </c>
      <c r="EN67">
        <v>0</v>
      </c>
      <c r="EO67">
        <v>0.166934999999999</v>
      </c>
      <c r="EP67">
        <v>0</v>
      </c>
      <c r="EQ67">
        <v>0</v>
      </c>
      <c r="ER67">
        <v>0</v>
      </c>
      <c r="ES67">
        <v>-1</v>
      </c>
      <c r="ET67">
        <v>-1</v>
      </c>
      <c r="EU67">
        <v>-1</v>
      </c>
      <c r="EV67">
        <v>-1</v>
      </c>
      <c r="EW67">
        <v>2.5</v>
      </c>
      <c r="EX67">
        <v>2.5</v>
      </c>
      <c r="EY67">
        <v>2</v>
      </c>
      <c r="EZ67">
        <v>515.334</v>
      </c>
      <c r="FA67">
        <v>492.963</v>
      </c>
      <c r="FB67">
        <v>36.8447</v>
      </c>
      <c r="FC67">
        <v>34.3292</v>
      </c>
      <c r="FD67">
        <v>30.0007</v>
      </c>
      <c r="FE67">
        <v>34.001</v>
      </c>
      <c r="FF67">
        <v>33.933</v>
      </c>
      <c r="FG67">
        <v>22.923</v>
      </c>
      <c r="FH67">
        <v>0</v>
      </c>
      <c r="FI67">
        <v>100</v>
      </c>
      <c r="FJ67">
        <v>-999.9</v>
      </c>
      <c r="FK67">
        <v>400</v>
      </c>
      <c r="FL67">
        <v>24.2801</v>
      </c>
      <c r="FM67">
        <v>101.29</v>
      </c>
      <c r="FN67">
        <v>100.716</v>
      </c>
    </row>
    <row r="68" spans="1:170">
      <c r="A68">
        <v>52</v>
      </c>
      <c r="B68">
        <v>1603924062.6</v>
      </c>
      <c r="C68">
        <v>8825.59999990463</v>
      </c>
      <c r="D68" t="s">
        <v>530</v>
      </c>
      <c r="E68" t="s">
        <v>531</v>
      </c>
      <c r="F68" t="s">
        <v>441</v>
      </c>
      <c r="G68" t="s">
        <v>326</v>
      </c>
      <c r="H68">
        <v>1603924054.6</v>
      </c>
      <c r="I68">
        <f>BW68*AG68*(BS68-BT68)/(100*BL68*(1000-AG68*BS68))</f>
        <v>0</v>
      </c>
      <c r="J68">
        <f>BW68*AG68*(BR68-BQ68*(1000-AG68*BT68)/(1000-AG68*BS68))/(100*BL68)</f>
        <v>0</v>
      </c>
      <c r="K68">
        <f>BQ68 - IF(AG68&gt;1, J68*BL68*100.0/(AI68*CE68), 0)</f>
        <v>0</v>
      </c>
      <c r="L68">
        <f>((R68-I68/2)*K68-J68)/(R68+I68/2)</f>
        <v>0</v>
      </c>
      <c r="M68">
        <f>L68*(BX68+BY68)/1000.0</f>
        <v>0</v>
      </c>
      <c r="N68">
        <f>(BQ68 - IF(AG68&gt;1, J68*BL68*100.0/(AI68*CE68), 0))*(BX68+BY68)/1000.0</f>
        <v>0</v>
      </c>
      <c r="O68">
        <f>2.0/((1/Q68-1/P68)+SIGN(Q68)*SQRT((1/Q68-1/P68)*(1/Q68-1/P68) + 4*BM68/((BM68+1)*(BM68+1))*(2*1/Q68*1/P68-1/P68*1/P68)))</f>
        <v>0</v>
      </c>
      <c r="P68">
        <f>IF(LEFT(BN68,1)&lt;&gt;"0",IF(LEFT(BN68,1)="1",3.0,BO68),$D$5+$E$5*(CE68*BX68/($K$5*1000))+$F$5*(CE68*BX68/($K$5*1000))*MAX(MIN(BL68,$J$5),$I$5)*MAX(MIN(BL68,$J$5),$I$5)+$G$5*MAX(MIN(BL68,$J$5),$I$5)*(CE68*BX68/($K$5*1000))+$H$5*(CE68*BX68/($K$5*1000))*(CE68*BX68/($K$5*1000)))</f>
        <v>0</v>
      </c>
      <c r="Q68">
        <f>I68*(1000-(1000*0.61365*exp(17.502*U68/(240.97+U68))/(BX68+BY68)+BS68)/2)/(1000*0.61365*exp(17.502*U68/(240.97+U68))/(BX68+BY68)-BS68)</f>
        <v>0</v>
      </c>
      <c r="R68">
        <f>1/((BM68+1)/(O68/1.6)+1/(P68/1.37)) + BM68/((BM68+1)/(O68/1.6) + BM68/(P68/1.37))</f>
        <v>0</v>
      </c>
      <c r="S68">
        <f>(BI68*BK68)</f>
        <v>0</v>
      </c>
      <c r="T68">
        <f>(BZ68+(S68+2*0.95*5.67E-8*(((BZ68+$B$7)+273)^4-(BZ68+273)^4)-44100*I68)/(1.84*29.3*P68+8*0.95*5.67E-8*(BZ68+273)^3))</f>
        <v>0</v>
      </c>
      <c r="U68">
        <f>($C$7*CA68+$D$7*CB68+$E$7*T68)</f>
        <v>0</v>
      </c>
      <c r="V68">
        <f>0.61365*exp(17.502*U68/(240.97+U68))</f>
        <v>0</v>
      </c>
      <c r="W68">
        <f>(X68/Y68*100)</f>
        <v>0</v>
      </c>
      <c r="X68">
        <f>BS68*(BX68+BY68)/1000</f>
        <v>0</v>
      </c>
      <c r="Y68">
        <f>0.61365*exp(17.502*BZ68/(240.97+BZ68))</f>
        <v>0</v>
      </c>
      <c r="Z68">
        <f>(V68-BS68*(BX68+BY68)/1000)</f>
        <v>0</v>
      </c>
      <c r="AA68">
        <f>(-I68*44100)</f>
        <v>0</v>
      </c>
      <c r="AB68">
        <f>2*29.3*P68*0.92*(BZ68-U68)</f>
        <v>0</v>
      </c>
      <c r="AC68">
        <f>2*0.95*5.67E-8*(((BZ68+$B$7)+273)^4-(U68+273)^4)</f>
        <v>0</v>
      </c>
      <c r="AD68">
        <f>S68+AC68+AA68+AB68</f>
        <v>0</v>
      </c>
      <c r="AE68">
        <v>0</v>
      </c>
      <c r="AF68">
        <v>0</v>
      </c>
      <c r="AG68">
        <f>IF(AE68*$H$13&gt;=AI68,1.0,(AI68/(AI68-AE68*$H$13)))</f>
        <v>0</v>
      </c>
      <c r="AH68">
        <f>(AG68-1)*100</f>
        <v>0</v>
      </c>
      <c r="AI68">
        <f>MAX(0,($B$13+$C$13*CE68)/(1+$D$13*CE68)*BX68/(BZ68+273)*$E$13)</f>
        <v>0</v>
      </c>
      <c r="AJ68" t="s">
        <v>287</v>
      </c>
      <c r="AK68">
        <v>715.476923076923</v>
      </c>
      <c r="AL68">
        <v>3262.08</v>
      </c>
      <c r="AM68">
        <f>AL68-AK68</f>
        <v>0</v>
      </c>
      <c r="AN68">
        <f>AM68/AL68</f>
        <v>0</v>
      </c>
      <c r="AO68">
        <v>-0.577747479816223</v>
      </c>
      <c r="AP68" t="s">
        <v>532</v>
      </c>
      <c r="AQ68">
        <v>1195.91730769231</v>
      </c>
      <c r="AR68">
        <v>1454.81</v>
      </c>
      <c r="AS68">
        <f>1-AQ68/AR68</f>
        <v>0</v>
      </c>
      <c r="AT68">
        <v>0.5</v>
      </c>
      <c r="AU68">
        <f>BI68</f>
        <v>0</v>
      </c>
      <c r="AV68">
        <f>J68</f>
        <v>0</v>
      </c>
      <c r="AW68">
        <f>AS68*AT68*AU68</f>
        <v>0</v>
      </c>
      <c r="AX68">
        <f>BC68/AR68</f>
        <v>0</v>
      </c>
      <c r="AY68">
        <f>(AV68-AO68)/AU68</f>
        <v>0</v>
      </c>
      <c r="AZ68">
        <f>(AL68-AR68)/AR68</f>
        <v>0</v>
      </c>
      <c r="BA68" t="s">
        <v>533</v>
      </c>
      <c r="BB68">
        <v>864.11</v>
      </c>
      <c r="BC68">
        <f>AR68-BB68</f>
        <v>0</v>
      </c>
      <c r="BD68">
        <f>(AR68-AQ68)/(AR68-BB68)</f>
        <v>0</v>
      </c>
      <c r="BE68">
        <f>(AL68-AR68)/(AL68-BB68)</f>
        <v>0</v>
      </c>
      <c r="BF68">
        <f>(AR68-AQ68)/(AR68-AK68)</f>
        <v>0</v>
      </c>
      <c r="BG68">
        <f>(AL68-AR68)/(AL68-AK68)</f>
        <v>0</v>
      </c>
      <c r="BH68">
        <f>$B$11*CF68+$C$11*CG68+$F$11*CH68*(1-CK68)</f>
        <v>0</v>
      </c>
      <c r="BI68">
        <f>BH68*BJ68</f>
        <v>0</v>
      </c>
      <c r="BJ68">
        <f>($B$11*$D$9+$C$11*$D$9+$F$11*((CU68+CM68)/MAX(CU68+CM68+CV68, 0.1)*$I$9+CV68/MAX(CU68+CM68+CV68, 0.1)*$J$9))/($B$11+$C$11+$F$11)</f>
        <v>0</v>
      </c>
      <c r="BK68">
        <f>($B$11*$K$9+$C$11*$K$9+$F$11*((CU68+CM68)/MAX(CU68+CM68+CV68, 0.1)*$P$9+CV68/MAX(CU68+CM68+CV68, 0.1)*$Q$9))/($B$11+$C$11+$F$11)</f>
        <v>0</v>
      </c>
      <c r="BL68">
        <v>6</v>
      </c>
      <c r="BM68">
        <v>0.5</v>
      </c>
      <c r="BN68" t="s">
        <v>290</v>
      </c>
      <c r="BO68">
        <v>2</v>
      </c>
      <c r="BP68">
        <v>1603924054.6</v>
      </c>
      <c r="BQ68">
        <v>389.035935483871</v>
      </c>
      <c r="BR68">
        <v>400.048806451613</v>
      </c>
      <c r="BS68">
        <v>23.5202096774194</v>
      </c>
      <c r="BT68">
        <v>19.8758387096774</v>
      </c>
      <c r="BU68">
        <v>387.015032258065</v>
      </c>
      <c r="BV68">
        <v>23.353264516129</v>
      </c>
      <c r="BW68">
        <v>499.999032258064</v>
      </c>
      <c r="BX68">
        <v>101.680516129032</v>
      </c>
      <c r="BY68">
        <v>0.0416141967741936</v>
      </c>
      <c r="BZ68">
        <v>38.2155709677419</v>
      </c>
      <c r="CA68">
        <v>37.8054967741935</v>
      </c>
      <c r="CB68">
        <v>999.9</v>
      </c>
      <c r="CC68">
        <v>0</v>
      </c>
      <c r="CD68">
        <v>0</v>
      </c>
      <c r="CE68">
        <v>9997.26677419355</v>
      </c>
      <c r="CF68">
        <v>0</v>
      </c>
      <c r="CG68">
        <v>389.236709677419</v>
      </c>
      <c r="CH68">
        <v>1399.96580645161</v>
      </c>
      <c r="CI68">
        <v>0.900000225806452</v>
      </c>
      <c r="CJ68">
        <v>0.0999999096774194</v>
      </c>
      <c r="CK68">
        <v>0</v>
      </c>
      <c r="CL68">
        <v>1201.31</v>
      </c>
      <c r="CM68">
        <v>4.99975</v>
      </c>
      <c r="CN68">
        <v>16845.1387096774</v>
      </c>
      <c r="CO68">
        <v>12177.7612903226</v>
      </c>
      <c r="CP68">
        <v>48.312</v>
      </c>
      <c r="CQ68">
        <v>49.9593548387097</v>
      </c>
      <c r="CR68">
        <v>48.8668709677419</v>
      </c>
      <c r="CS68">
        <v>49.9593548387097</v>
      </c>
      <c r="CT68">
        <v>50.312</v>
      </c>
      <c r="CU68">
        <v>1255.46935483871</v>
      </c>
      <c r="CV68">
        <v>139.496451612903</v>
      </c>
      <c r="CW68">
        <v>0</v>
      </c>
      <c r="CX68">
        <v>86.0999999046326</v>
      </c>
      <c r="CY68">
        <v>0</v>
      </c>
      <c r="CZ68">
        <v>1195.91730769231</v>
      </c>
      <c r="DA68">
        <v>-715.340512930584</v>
      </c>
      <c r="DB68">
        <v>-10093.5760698728</v>
      </c>
      <c r="DC68">
        <v>16768.5807692308</v>
      </c>
      <c r="DD68">
        <v>15</v>
      </c>
      <c r="DE68">
        <v>1603923825.1</v>
      </c>
      <c r="DF68" t="s">
        <v>529</v>
      </c>
      <c r="DG68">
        <v>1603923823.1</v>
      </c>
      <c r="DH68">
        <v>1603923825.1</v>
      </c>
      <c r="DI68">
        <v>5</v>
      </c>
      <c r="DJ68">
        <v>0.1</v>
      </c>
      <c r="DK68">
        <v>-0.043</v>
      </c>
      <c r="DL68">
        <v>2.021</v>
      </c>
      <c r="DM68">
        <v>0.167</v>
      </c>
      <c r="DN68">
        <v>400</v>
      </c>
      <c r="DO68">
        <v>20</v>
      </c>
      <c r="DP68">
        <v>0.24</v>
      </c>
      <c r="DQ68">
        <v>0.17</v>
      </c>
      <c r="DR68">
        <v>7.97630238043747</v>
      </c>
      <c r="DS68">
        <v>-1.15602097273647</v>
      </c>
      <c r="DT68">
        <v>0.0863887608231206</v>
      </c>
      <c r="DU68">
        <v>0</v>
      </c>
      <c r="DV68">
        <v>-11.0067533333333</v>
      </c>
      <c r="DW68">
        <v>1.38635639599555</v>
      </c>
      <c r="DX68">
        <v>0.106995821517582</v>
      </c>
      <c r="DY68">
        <v>0</v>
      </c>
      <c r="DZ68">
        <v>3.64598733333333</v>
      </c>
      <c r="EA68">
        <v>0.214888364849827</v>
      </c>
      <c r="EB68">
        <v>0.0174095157760219</v>
      </c>
      <c r="EC68">
        <v>0</v>
      </c>
      <c r="ED68">
        <v>0</v>
      </c>
      <c r="EE68">
        <v>3</v>
      </c>
      <c r="EF68" t="s">
        <v>312</v>
      </c>
      <c r="EG68">
        <v>100</v>
      </c>
      <c r="EH68">
        <v>100</v>
      </c>
      <c r="EI68">
        <v>2.021</v>
      </c>
      <c r="EJ68">
        <v>0.167</v>
      </c>
      <c r="EK68">
        <v>2.02089999999993</v>
      </c>
      <c r="EL68">
        <v>0</v>
      </c>
      <c r="EM68">
        <v>0</v>
      </c>
      <c r="EN68">
        <v>0</v>
      </c>
      <c r="EO68">
        <v>0.166934999999999</v>
      </c>
      <c r="EP68">
        <v>0</v>
      </c>
      <c r="EQ68">
        <v>0</v>
      </c>
      <c r="ER68">
        <v>0</v>
      </c>
      <c r="ES68">
        <v>-1</v>
      </c>
      <c r="ET68">
        <v>-1</v>
      </c>
      <c r="EU68">
        <v>-1</v>
      </c>
      <c r="EV68">
        <v>-1</v>
      </c>
      <c r="EW68">
        <v>4</v>
      </c>
      <c r="EX68">
        <v>4</v>
      </c>
      <c r="EY68">
        <v>2</v>
      </c>
      <c r="EZ68">
        <v>512.906</v>
      </c>
      <c r="FA68">
        <v>493.017</v>
      </c>
      <c r="FB68">
        <v>36.949</v>
      </c>
      <c r="FC68">
        <v>34.4246</v>
      </c>
      <c r="FD68">
        <v>30</v>
      </c>
      <c r="FE68">
        <v>34.0945</v>
      </c>
      <c r="FF68">
        <v>34.0194</v>
      </c>
      <c r="FG68">
        <v>22.8929</v>
      </c>
      <c r="FH68">
        <v>0</v>
      </c>
      <c r="FI68">
        <v>100</v>
      </c>
      <c r="FJ68">
        <v>-999.9</v>
      </c>
      <c r="FK68">
        <v>400</v>
      </c>
      <c r="FL68">
        <v>24.9921</v>
      </c>
      <c r="FM68">
        <v>101.289</v>
      </c>
      <c r="FN68">
        <v>100.702</v>
      </c>
    </row>
    <row r="69" spans="1:170">
      <c r="A69">
        <v>53</v>
      </c>
      <c r="B69">
        <v>1603924225.1</v>
      </c>
      <c r="C69">
        <v>8988.09999990463</v>
      </c>
      <c r="D69" t="s">
        <v>534</v>
      </c>
      <c r="E69" t="s">
        <v>535</v>
      </c>
      <c r="F69" t="s">
        <v>536</v>
      </c>
      <c r="G69" t="s">
        <v>402</v>
      </c>
      <c r="H69">
        <v>1603924217.35</v>
      </c>
      <c r="I69">
        <f>BW69*AG69*(BS69-BT69)/(100*BL69*(1000-AG69*BS69))</f>
        <v>0</v>
      </c>
      <c r="J69">
        <f>BW69*AG69*(BR69-BQ69*(1000-AG69*BT69)/(1000-AG69*BS69))/(100*BL69)</f>
        <v>0</v>
      </c>
      <c r="K69">
        <f>BQ69 - IF(AG69&gt;1, J69*BL69*100.0/(AI69*CE69), 0)</f>
        <v>0</v>
      </c>
      <c r="L69">
        <f>((R69-I69/2)*K69-J69)/(R69+I69/2)</f>
        <v>0</v>
      </c>
      <c r="M69">
        <f>L69*(BX69+BY69)/1000.0</f>
        <v>0</v>
      </c>
      <c r="N69">
        <f>(BQ69 - IF(AG69&gt;1, J69*BL69*100.0/(AI69*CE69), 0))*(BX69+BY69)/1000.0</f>
        <v>0</v>
      </c>
      <c r="O69">
        <f>2.0/((1/Q69-1/P69)+SIGN(Q69)*SQRT((1/Q69-1/P69)*(1/Q69-1/P69) + 4*BM69/((BM69+1)*(BM69+1))*(2*1/Q69*1/P69-1/P69*1/P69)))</f>
        <v>0</v>
      </c>
      <c r="P69">
        <f>IF(LEFT(BN69,1)&lt;&gt;"0",IF(LEFT(BN69,1)="1",3.0,BO69),$D$5+$E$5*(CE69*BX69/($K$5*1000))+$F$5*(CE69*BX69/($K$5*1000))*MAX(MIN(BL69,$J$5),$I$5)*MAX(MIN(BL69,$J$5),$I$5)+$G$5*MAX(MIN(BL69,$J$5),$I$5)*(CE69*BX69/($K$5*1000))+$H$5*(CE69*BX69/($K$5*1000))*(CE69*BX69/($K$5*1000)))</f>
        <v>0</v>
      </c>
      <c r="Q69">
        <f>I69*(1000-(1000*0.61365*exp(17.502*U69/(240.97+U69))/(BX69+BY69)+BS69)/2)/(1000*0.61365*exp(17.502*U69/(240.97+U69))/(BX69+BY69)-BS69)</f>
        <v>0</v>
      </c>
      <c r="R69">
        <f>1/((BM69+1)/(O69/1.6)+1/(P69/1.37)) + BM69/((BM69+1)/(O69/1.6) + BM69/(P69/1.37))</f>
        <v>0</v>
      </c>
      <c r="S69">
        <f>(BI69*BK69)</f>
        <v>0</v>
      </c>
      <c r="T69">
        <f>(BZ69+(S69+2*0.95*5.67E-8*(((BZ69+$B$7)+273)^4-(BZ69+273)^4)-44100*I69)/(1.84*29.3*P69+8*0.95*5.67E-8*(BZ69+273)^3))</f>
        <v>0</v>
      </c>
      <c r="U69">
        <f>($C$7*CA69+$D$7*CB69+$E$7*T69)</f>
        <v>0</v>
      </c>
      <c r="V69">
        <f>0.61365*exp(17.502*U69/(240.97+U69))</f>
        <v>0</v>
      </c>
      <c r="W69">
        <f>(X69/Y69*100)</f>
        <v>0</v>
      </c>
      <c r="X69">
        <f>BS69*(BX69+BY69)/1000</f>
        <v>0</v>
      </c>
      <c r="Y69">
        <f>0.61365*exp(17.502*BZ69/(240.97+BZ69))</f>
        <v>0</v>
      </c>
      <c r="Z69">
        <f>(V69-BS69*(BX69+BY69)/1000)</f>
        <v>0</v>
      </c>
      <c r="AA69">
        <f>(-I69*44100)</f>
        <v>0</v>
      </c>
      <c r="AB69">
        <f>2*29.3*P69*0.92*(BZ69-U69)</f>
        <v>0</v>
      </c>
      <c r="AC69">
        <f>2*0.95*5.67E-8*(((BZ69+$B$7)+273)^4-(U69+273)^4)</f>
        <v>0</v>
      </c>
      <c r="AD69">
        <f>S69+AC69+AA69+AB69</f>
        <v>0</v>
      </c>
      <c r="AE69">
        <v>0</v>
      </c>
      <c r="AF69">
        <v>0</v>
      </c>
      <c r="AG69">
        <f>IF(AE69*$H$13&gt;=AI69,1.0,(AI69/(AI69-AE69*$H$13)))</f>
        <v>0</v>
      </c>
      <c r="AH69">
        <f>(AG69-1)*100</f>
        <v>0</v>
      </c>
      <c r="AI69">
        <f>MAX(0,($B$13+$C$13*CE69)/(1+$D$13*CE69)*BX69/(BZ69+273)*$E$13)</f>
        <v>0</v>
      </c>
      <c r="AJ69" t="s">
        <v>287</v>
      </c>
      <c r="AK69">
        <v>715.476923076923</v>
      </c>
      <c r="AL69">
        <v>3262.08</v>
      </c>
      <c r="AM69">
        <f>AL69-AK69</f>
        <v>0</v>
      </c>
      <c r="AN69">
        <f>AM69/AL69</f>
        <v>0</v>
      </c>
      <c r="AO69">
        <v>-0.577747479816223</v>
      </c>
      <c r="AP69" t="s">
        <v>537</v>
      </c>
      <c r="AQ69">
        <v>863.71128</v>
      </c>
      <c r="AR69">
        <v>1045.06</v>
      </c>
      <c r="AS69">
        <f>1-AQ69/AR69</f>
        <v>0</v>
      </c>
      <c r="AT69">
        <v>0.5</v>
      </c>
      <c r="AU69">
        <f>BI69</f>
        <v>0</v>
      </c>
      <c r="AV69">
        <f>J69</f>
        <v>0</v>
      </c>
      <c r="AW69">
        <f>AS69*AT69*AU69</f>
        <v>0</v>
      </c>
      <c r="AX69">
        <f>BC69/AR69</f>
        <v>0</v>
      </c>
      <c r="AY69">
        <f>(AV69-AO69)/AU69</f>
        <v>0</v>
      </c>
      <c r="AZ69">
        <f>(AL69-AR69)/AR69</f>
        <v>0</v>
      </c>
      <c r="BA69" t="s">
        <v>538</v>
      </c>
      <c r="BB69">
        <v>657.93</v>
      </c>
      <c r="BC69">
        <f>AR69-BB69</f>
        <v>0</v>
      </c>
      <c r="BD69">
        <f>(AR69-AQ69)/(AR69-BB69)</f>
        <v>0</v>
      </c>
      <c r="BE69">
        <f>(AL69-AR69)/(AL69-BB69)</f>
        <v>0</v>
      </c>
      <c r="BF69">
        <f>(AR69-AQ69)/(AR69-AK69)</f>
        <v>0</v>
      </c>
      <c r="BG69">
        <f>(AL69-AR69)/(AL69-AK69)</f>
        <v>0</v>
      </c>
      <c r="BH69">
        <f>$B$11*CF69+$C$11*CG69+$F$11*CH69*(1-CK69)</f>
        <v>0</v>
      </c>
      <c r="BI69">
        <f>BH69*BJ69</f>
        <v>0</v>
      </c>
      <c r="BJ69">
        <f>($B$11*$D$9+$C$11*$D$9+$F$11*((CU69+CM69)/MAX(CU69+CM69+CV69, 0.1)*$I$9+CV69/MAX(CU69+CM69+CV69, 0.1)*$J$9))/($B$11+$C$11+$F$11)</f>
        <v>0</v>
      </c>
      <c r="BK69">
        <f>($B$11*$K$9+$C$11*$K$9+$F$11*((CU69+CM69)/MAX(CU69+CM69+CV69, 0.1)*$P$9+CV69/MAX(CU69+CM69+CV69, 0.1)*$Q$9))/($B$11+$C$11+$F$11)</f>
        <v>0</v>
      </c>
      <c r="BL69">
        <v>6</v>
      </c>
      <c r="BM69">
        <v>0.5</v>
      </c>
      <c r="BN69" t="s">
        <v>290</v>
      </c>
      <c r="BO69">
        <v>2</v>
      </c>
      <c r="BP69">
        <v>1603924217.35</v>
      </c>
      <c r="BQ69">
        <v>392.1651</v>
      </c>
      <c r="BR69">
        <v>400.022833333333</v>
      </c>
      <c r="BS69">
        <v>22.4475433333333</v>
      </c>
      <c r="BT69">
        <v>19.4121966666667</v>
      </c>
      <c r="BU69">
        <v>390.144166666667</v>
      </c>
      <c r="BV69">
        <v>22.2806033333333</v>
      </c>
      <c r="BW69">
        <v>499.995933333333</v>
      </c>
      <c r="BX69">
        <v>101.6755</v>
      </c>
      <c r="BY69">
        <v>0.0418647033333333</v>
      </c>
      <c r="BZ69">
        <v>38.16655</v>
      </c>
      <c r="CA69">
        <v>37.9357133333333</v>
      </c>
      <c r="CB69">
        <v>999.9</v>
      </c>
      <c r="CC69">
        <v>0</v>
      </c>
      <c r="CD69">
        <v>0</v>
      </c>
      <c r="CE69">
        <v>10001.7756666667</v>
      </c>
      <c r="CF69">
        <v>0</v>
      </c>
      <c r="CG69">
        <v>353.692566666667</v>
      </c>
      <c r="CH69">
        <v>1400.00133333333</v>
      </c>
      <c r="CI69">
        <v>0.899996666666666</v>
      </c>
      <c r="CJ69">
        <v>0.100002536666667</v>
      </c>
      <c r="CK69">
        <v>0</v>
      </c>
      <c r="CL69">
        <v>864.061866666667</v>
      </c>
      <c r="CM69">
        <v>4.99975</v>
      </c>
      <c r="CN69">
        <v>11985.34</v>
      </c>
      <c r="CO69">
        <v>12178.04</v>
      </c>
      <c r="CP69">
        <v>48.1849333333333</v>
      </c>
      <c r="CQ69">
        <v>49.6954</v>
      </c>
      <c r="CR69">
        <v>48.687</v>
      </c>
      <c r="CS69">
        <v>49.75</v>
      </c>
      <c r="CT69">
        <v>50.1725333333333</v>
      </c>
      <c r="CU69">
        <v>1255.49633333333</v>
      </c>
      <c r="CV69">
        <v>139.505</v>
      </c>
      <c r="CW69">
        <v>0</v>
      </c>
      <c r="CX69">
        <v>59.1000001430511</v>
      </c>
      <c r="CY69">
        <v>0</v>
      </c>
      <c r="CZ69">
        <v>863.71128</v>
      </c>
      <c r="DA69">
        <v>-36.7866923040927</v>
      </c>
      <c r="DB69">
        <v>-502.700000004894</v>
      </c>
      <c r="DC69">
        <v>11980.868</v>
      </c>
      <c r="DD69">
        <v>15</v>
      </c>
      <c r="DE69">
        <v>1603923825.1</v>
      </c>
      <c r="DF69" t="s">
        <v>529</v>
      </c>
      <c r="DG69">
        <v>1603923823.1</v>
      </c>
      <c r="DH69">
        <v>1603923825.1</v>
      </c>
      <c r="DI69">
        <v>5</v>
      </c>
      <c r="DJ69">
        <v>0.1</v>
      </c>
      <c r="DK69">
        <v>-0.043</v>
      </c>
      <c r="DL69">
        <v>2.021</v>
      </c>
      <c r="DM69">
        <v>0.167</v>
      </c>
      <c r="DN69">
        <v>400</v>
      </c>
      <c r="DO69">
        <v>20</v>
      </c>
      <c r="DP69">
        <v>0.24</v>
      </c>
      <c r="DQ69">
        <v>0.17</v>
      </c>
      <c r="DR69">
        <v>5.53951430051057</v>
      </c>
      <c r="DS69">
        <v>-0.0745654629860518</v>
      </c>
      <c r="DT69">
        <v>0.0236003852816406</v>
      </c>
      <c r="DU69">
        <v>1</v>
      </c>
      <c r="DV69">
        <v>-7.86213333333333</v>
      </c>
      <c r="DW69">
        <v>0.0740652280311739</v>
      </c>
      <c r="DX69">
        <v>0.0268170887474551</v>
      </c>
      <c r="DY69">
        <v>1</v>
      </c>
      <c r="DZ69">
        <v>3.035972</v>
      </c>
      <c r="EA69">
        <v>-0.028271412680751</v>
      </c>
      <c r="EB69">
        <v>0.00331762907309821</v>
      </c>
      <c r="EC69">
        <v>1</v>
      </c>
      <c r="ED69">
        <v>3</v>
      </c>
      <c r="EE69">
        <v>3</v>
      </c>
      <c r="EF69" t="s">
        <v>425</v>
      </c>
      <c r="EG69">
        <v>100</v>
      </c>
      <c r="EH69">
        <v>100</v>
      </c>
      <c r="EI69">
        <v>2.021</v>
      </c>
      <c r="EJ69">
        <v>0.167</v>
      </c>
      <c r="EK69">
        <v>2.02089999999993</v>
      </c>
      <c r="EL69">
        <v>0</v>
      </c>
      <c r="EM69">
        <v>0</v>
      </c>
      <c r="EN69">
        <v>0</v>
      </c>
      <c r="EO69">
        <v>0.166934999999999</v>
      </c>
      <c r="EP69">
        <v>0</v>
      </c>
      <c r="EQ69">
        <v>0</v>
      </c>
      <c r="ER69">
        <v>0</v>
      </c>
      <c r="ES69">
        <v>-1</v>
      </c>
      <c r="ET69">
        <v>-1</v>
      </c>
      <c r="EU69">
        <v>-1</v>
      </c>
      <c r="EV69">
        <v>-1</v>
      </c>
      <c r="EW69">
        <v>6.7</v>
      </c>
      <c r="EX69">
        <v>6.7</v>
      </c>
      <c r="EY69">
        <v>2</v>
      </c>
      <c r="EZ69">
        <v>512.826</v>
      </c>
      <c r="FA69">
        <v>494.047</v>
      </c>
      <c r="FB69">
        <v>36.9711</v>
      </c>
      <c r="FC69">
        <v>34.2776</v>
      </c>
      <c r="FD69">
        <v>29.9991</v>
      </c>
      <c r="FE69">
        <v>34.0016</v>
      </c>
      <c r="FF69">
        <v>33.9335</v>
      </c>
      <c r="FG69">
        <v>22.8525</v>
      </c>
      <c r="FH69">
        <v>0</v>
      </c>
      <c r="FI69">
        <v>100</v>
      </c>
      <c r="FJ69">
        <v>-999.9</v>
      </c>
      <c r="FK69">
        <v>400</v>
      </c>
      <c r="FL69">
        <v>22.2642</v>
      </c>
      <c r="FM69">
        <v>101.342</v>
      </c>
      <c r="FN69">
        <v>100.766</v>
      </c>
    </row>
    <row r="70" spans="1:170">
      <c r="A70">
        <v>54</v>
      </c>
      <c r="B70">
        <v>1603924390.5</v>
      </c>
      <c r="C70">
        <v>9153.5</v>
      </c>
      <c r="D70" t="s">
        <v>539</v>
      </c>
      <c r="E70" t="s">
        <v>540</v>
      </c>
      <c r="F70" t="s">
        <v>536</v>
      </c>
      <c r="G70" t="s">
        <v>402</v>
      </c>
      <c r="H70">
        <v>1603924382.75</v>
      </c>
      <c r="I70">
        <f>BW70*AG70*(BS70-BT70)/(100*BL70*(1000-AG70*BS70))</f>
        <v>0</v>
      </c>
      <c r="J70">
        <f>BW70*AG70*(BR70-BQ70*(1000-AG70*BT70)/(1000-AG70*BS70))/(100*BL70)</f>
        <v>0</v>
      </c>
      <c r="K70">
        <f>BQ70 - IF(AG70&gt;1, J70*BL70*100.0/(AI70*CE70), 0)</f>
        <v>0</v>
      </c>
      <c r="L70">
        <f>((R70-I70/2)*K70-J70)/(R70+I70/2)</f>
        <v>0</v>
      </c>
      <c r="M70">
        <f>L70*(BX70+BY70)/1000.0</f>
        <v>0</v>
      </c>
      <c r="N70">
        <f>(BQ70 - IF(AG70&gt;1, J70*BL70*100.0/(AI70*CE70), 0))*(BX70+BY70)/1000.0</f>
        <v>0</v>
      </c>
      <c r="O70">
        <f>2.0/((1/Q70-1/P70)+SIGN(Q70)*SQRT((1/Q70-1/P70)*(1/Q70-1/P70) + 4*BM70/((BM70+1)*(BM70+1))*(2*1/Q70*1/P70-1/P70*1/P70)))</f>
        <v>0</v>
      </c>
      <c r="P70">
        <f>IF(LEFT(BN70,1)&lt;&gt;"0",IF(LEFT(BN70,1)="1",3.0,BO70),$D$5+$E$5*(CE70*BX70/($K$5*1000))+$F$5*(CE70*BX70/($K$5*1000))*MAX(MIN(BL70,$J$5),$I$5)*MAX(MIN(BL70,$J$5),$I$5)+$G$5*MAX(MIN(BL70,$J$5),$I$5)*(CE70*BX70/($K$5*1000))+$H$5*(CE70*BX70/($K$5*1000))*(CE70*BX70/($K$5*1000)))</f>
        <v>0</v>
      </c>
      <c r="Q70">
        <f>I70*(1000-(1000*0.61365*exp(17.502*U70/(240.97+U70))/(BX70+BY70)+BS70)/2)/(1000*0.61365*exp(17.502*U70/(240.97+U70))/(BX70+BY70)-BS70)</f>
        <v>0</v>
      </c>
      <c r="R70">
        <f>1/((BM70+1)/(O70/1.6)+1/(P70/1.37)) + BM70/((BM70+1)/(O70/1.6) + BM70/(P70/1.37))</f>
        <v>0</v>
      </c>
      <c r="S70">
        <f>(BI70*BK70)</f>
        <v>0</v>
      </c>
      <c r="T70">
        <f>(BZ70+(S70+2*0.95*5.67E-8*(((BZ70+$B$7)+273)^4-(BZ70+273)^4)-44100*I70)/(1.84*29.3*P70+8*0.95*5.67E-8*(BZ70+273)^3))</f>
        <v>0</v>
      </c>
      <c r="U70">
        <f>($C$7*CA70+$D$7*CB70+$E$7*T70)</f>
        <v>0</v>
      </c>
      <c r="V70">
        <f>0.61365*exp(17.502*U70/(240.97+U70))</f>
        <v>0</v>
      </c>
      <c r="W70">
        <f>(X70/Y70*100)</f>
        <v>0</v>
      </c>
      <c r="X70">
        <f>BS70*(BX70+BY70)/1000</f>
        <v>0</v>
      </c>
      <c r="Y70">
        <f>0.61365*exp(17.502*BZ70/(240.97+BZ70))</f>
        <v>0</v>
      </c>
      <c r="Z70">
        <f>(V70-BS70*(BX70+BY70)/1000)</f>
        <v>0</v>
      </c>
      <c r="AA70">
        <f>(-I70*44100)</f>
        <v>0</v>
      </c>
      <c r="AB70">
        <f>2*29.3*P70*0.92*(BZ70-U70)</f>
        <v>0</v>
      </c>
      <c r="AC70">
        <f>2*0.95*5.67E-8*(((BZ70+$B$7)+273)^4-(U70+273)^4)</f>
        <v>0</v>
      </c>
      <c r="AD70">
        <f>S70+AC70+AA70+AB70</f>
        <v>0</v>
      </c>
      <c r="AE70">
        <v>0</v>
      </c>
      <c r="AF70">
        <v>0</v>
      </c>
      <c r="AG70">
        <f>IF(AE70*$H$13&gt;=AI70,1.0,(AI70/(AI70-AE70*$H$13)))</f>
        <v>0</v>
      </c>
      <c r="AH70">
        <f>(AG70-1)*100</f>
        <v>0</v>
      </c>
      <c r="AI70">
        <f>MAX(0,($B$13+$C$13*CE70)/(1+$D$13*CE70)*BX70/(BZ70+273)*$E$13)</f>
        <v>0</v>
      </c>
      <c r="AJ70" t="s">
        <v>287</v>
      </c>
      <c r="AK70">
        <v>715.476923076923</v>
      </c>
      <c r="AL70">
        <v>3262.08</v>
      </c>
      <c r="AM70">
        <f>AL70-AK70</f>
        <v>0</v>
      </c>
      <c r="AN70">
        <f>AM70/AL70</f>
        <v>0</v>
      </c>
      <c r="AO70">
        <v>-0.577747479816223</v>
      </c>
      <c r="AP70" t="s">
        <v>541</v>
      </c>
      <c r="AQ70">
        <v>796.63712</v>
      </c>
      <c r="AR70">
        <v>977.85</v>
      </c>
      <c r="AS70">
        <f>1-AQ70/AR70</f>
        <v>0</v>
      </c>
      <c r="AT70">
        <v>0.5</v>
      </c>
      <c r="AU70">
        <f>BI70</f>
        <v>0</v>
      </c>
      <c r="AV70">
        <f>J70</f>
        <v>0</v>
      </c>
      <c r="AW70">
        <f>AS70*AT70*AU70</f>
        <v>0</v>
      </c>
      <c r="AX70">
        <f>BC70/AR70</f>
        <v>0</v>
      </c>
      <c r="AY70">
        <f>(AV70-AO70)/AU70</f>
        <v>0</v>
      </c>
      <c r="AZ70">
        <f>(AL70-AR70)/AR70</f>
        <v>0</v>
      </c>
      <c r="BA70" t="s">
        <v>542</v>
      </c>
      <c r="BB70">
        <v>625.67</v>
      </c>
      <c r="BC70">
        <f>AR70-BB70</f>
        <v>0</v>
      </c>
      <c r="BD70">
        <f>(AR70-AQ70)/(AR70-BB70)</f>
        <v>0</v>
      </c>
      <c r="BE70">
        <f>(AL70-AR70)/(AL70-BB70)</f>
        <v>0</v>
      </c>
      <c r="BF70">
        <f>(AR70-AQ70)/(AR70-AK70)</f>
        <v>0</v>
      </c>
      <c r="BG70">
        <f>(AL70-AR70)/(AL70-AK70)</f>
        <v>0</v>
      </c>
      <c r="BH70">
        <f>$B$11*CF70+$C$11*CG70+$F$11*CH70*(1-CK70)</f>
        <v>0</v>
      </c>
      <c r="BI70">
        <f>BH70*BJ70</f>
        <v>0</v>
      </c>
      <c r="BJ70">
        <f>($B$11*$D$9+$C$11*$D$9+$F$11*((CU70+CM70)/MAX(CU70+CM70+CV70, 0.1)*$I$9+CV70/MAX(CU70+CM70+CV70, 0.1)*$J$9))/($B$11+$C$11+$F$11)</f>
        <v>0</v>
      </c>
      <c r="BK70">
        <f>($B$11*$K$9+$C$11*$K$9+$F$11*((CU70+CM70)/MAX(CU70+CM70+CV70, 0.1)*$P$9+CV70/MAX(CU70+CM70+CV70, 0.1)*$Q$9))/($B$11+$C$11+$F$11)</f>
        <v>0</v>
      </c>
      <c r="BL70">
        <v>6</v>
      </c>
      <c r="BM70">
        <v>0.5</v>
      </c>
      <c r="BN70" t="s">
        <v>290</v>
      </c>
      <c r="BO70">
        <v>2</v>
      </c>
      <c r="BP70">
        <v>1603924382.75</v>
      </c>
      <c r="BQ70">
        <v>393.7176</v>
      </c>
      <c r="BR70">
        <v>399.953133333333</v>
      </c>
      <c r="BS70">
        <v>21.2872366666667</v>
      </c>
      <c r="BT70">
        <v>19.0034233333333</v>
      </c>
      <c r="BU70">
        <v>391.6967</v>
      </c>
      <c r="BV70">
        <v>21.1202933333333</v>
      </c>
      <c r="BW70">
        <v>500.038966666667</v>
      </c>
      <c r="BX70">
        <v>101.6663</v>
      </c>
      <c r="BY70">
        <v>0.0395967966666667</v>
      </c>
      <c r="BZ70">
        <v>38.1574333333333</v>
      </c>
      <c r="CA70">
        <v>38.3765533333333</v>
      </c>
      <c r="CB70">
        <v>999.9</v>
      </c>
      <c r="CC70">
        <v>0</v>
      </c>
      <c r="CD70">
        <v>0</v>
      </c>
      <c r="CE70">
        <v>10001.1426666667</v>
      </c>
      <c r="CF70">
        <v>0</v>
      </c>
      <c r="CG70">
        <v>305.395533333333</v>
      </c>
      <c r="CH70">
        <v>1400.01466666667</v>
      </c>
      <c r="CI70">
        <v>0.8999982</v>
      </c>
      <c r="CJ70">
        <v>0.10000181</v>
      </c>
      <c r="CK70">
        <v>0</v>
      </c>
      <c r="CL70">
        <v>796.832066666667</v>
      </c>
      <c r="CM70">
        <v>4.99975</v>
      </c>
      <c r="CN70">
        <v>11081.5333333333</v>
      </c>
      <c r="CO70">
        <v>12178.17</v>
      </c>
      <c r="CP70">
        <v>47.8183</v>
      </c>
      <c r="CQ70">
        <v>49.3666</v>
      </c>
      <c r="CR70">
        <v>48.3708</v>
      </c>
      <c r="CS70">
        <v>49.4559</v>
      </c>
      <c r="CT70">
        <v>49.875</v>
      </c>
      <c r="CU70">
        <v>1255.51166666667</v>
      </c>
      <c r="CV70">
        <v>139.503</v>
      </c>
      <c r="CW70">
        <v>0</v>
      </c>
      <c r="CX70">
        <v>164.599999904633</v>
      </c>
      <c r="CY70">
        <v>0</v>
      </c>
      <c r="CZ70">
        <v>796.63712</v>
      </c>
      <c r="DA70">
        <v>-28.5023846642199</v>
      </c>
      <c r="DB70">
        <v>-620.192308914326</v>
      </c>
      <c r="DC70">
        <v>11078.504</v>
      </c>
      <c r="DD70">
        <v>15</v>
      </c>
      <c r="DE70">
        <v>1603923825.1</v>
      </c>
      <c r="DF70" t="s">
        <v>529</v>
      </c>
      <c r="DG70">
        <v>1603923823.1</v>
      </c>
      <c r="DH70">
        <v>1603923825.1</v>
      </c>
      <c r="DI70">
        <v>5</v>
      </c>
      <c r="DJ70">
        <v>0.1</v>
      </c>
      <c r="DK70">
        <v>-0.043</v>
      </c>
      <c r="DL70">
        <v>2.021</v>
      </c>
      <c r="DM70">
        <v>0.167</v>
      </c>
      <c r="DN70">
        <v>400</v>
      </c>
      <c r="DO70">
        <v>20</v>
      </c>
      <c r="DP70">
        <v>0.24</v>
      </c>
      <c r="DQ70">
        <v>0.17</v>
      </c>
      <c r="DR70">
        <v>4.42412272133693</v>
      </c>
      <c r="DS70">
        <v>0.561965142455526</v>
      </c>
      <c r="DT70">
        <v>0.0428425091833616</v>
      </c>
      <c r="DU70">
        <v>0</v>
      </c>
      <c r="DV70">
        <v>-6.22626322580645</v>
      </c>
      <c r="DW70">
        <v>-0.803907580645154</v>
      </c>
      <c r="DX70">
        <v>0.062714351775542</v>
      </c>
      <c r="DY70">
        <v>0</v>
      </c>
      <c r="DZ70">
        <v>2.27851096774194</v>
      </c>
      <c r="EA70">
        <v>0.418738064516117</v>
      </c>
      <c r="EB70">
        <v>0.0312273468195115</v>
      </c>
      <c r="EC70">
        <v>0</v>
      </c>
      <c r="ED70">
        <v>0</v>
      </c>
      <c r="EE70">
        <v>3</v>
      </c>
      <c r="EF70" t="s">
        <v>312</v>
      </c>
      <c r="EG70">
        <v>100</v>
      </c>
      <c r="EH70">
        <v>100</v>
      </c>
      <c r="EI70">
        <v>2.021</v>
      </c>
      <c r="EJ70">
        <v>0.1669</v>
      </c>
      <c r="EK70">
        <v>2.02089999999993</v>
      </c>
      <c r="EL70">
        <v>0</v>
      </c>
      <c r="EM70">
        <v>0</v>
      </c>
      <c r="EN70">
        <v>0</v>
      </c>
      <c r="EO70">
        <v>0.166934999999999</v>
      </c>
      <c r="EP70">
        <v>0</v>
      </c>
      <c r="EQ70">
        <v>0</v>
      </c>
      <c r="ER70">
        <v>0</v>
      </c>
      <c r="ES70">
        <v>-1</v>
      </c>
      <c r="ET70">
        <v>-1</v>
      </c>
      <c r="EU70">
        <v>-1</v>
      </c>
      <c r="EV70">
        <v>-1</v>
      </c>
      <c r="EW70">
        <v>9.5</v>
      </c>
      <c r="EX70">
        <v>9.4</v>
      </c>
      <c r="EY70">
        <v>2</v>
      </c>
      <c r="EZ70">
        <v>509.165</v>
      </c>
      <c r="FA70">
        <v>496.617</v>
      </c>
      <c r="FB70">
        <v>36.8898</v>
      </c>
      <c r="FC70">
        <v>33.8835</v>
      </c>
      <c r="FD70">
        <v>29.9989</v>
      </c>
      <c r="FE70">
        <v>33.6726</v>
      </c>
      <c r="FF70">
        <v>33.6173</v>
      </c>
      <c r="FG70">
        <v>22.8844</v>
      </c>
      <c r="FH70">
        <v>0</v>
      </c>
      <c r="FI70">
        <v>100</v>
      </c>
      <c r="FJ70">
        <v>-999.9</v>
      </c>
      <c r="FK70">
        <v>400</v>
      </c>
      <c r="FL70">
        <v>22.3293</v>
      </c>
      <c r="FM70">
        <v>101.428</v>
      </c>
      <c r="FN70">
        <v>100.865</v>
      </c>
    </row>
    <row r="71" spans="1:170">
      <c r="A71">
        <v>55</v>
      </c>
      <c r="B71">
        <v>1603924609.5</v>
      </c>
      <c r="C71">
        <v>9372.5</v>
      </c>
      <c r="D71" t="s">
        <v>543</v>
      </c>
      <c r="E71" t="s">
        <v>544</v>
      </c>
      <c r="F71" t="s">
        <v>354</v>
      </c>
      <c r="G71" t="s">
        <v>545</v>
      </c>
      <c r="H71">
        <v>1603924601.5</v>
      </c>
      <c r="I71">
        <f>BW71*AG71*(BS71-BT71)/(100*BL71*(1000-AG71*BS71))</f>
        <v>0</v>
      </c>
      <c r="J71">
        <f>BW71*AG71*(BR71-BQ71*(1000-AG71*BT71)/(1000-AG71*BS71))/(100*BL71)</f>
        <v>0</v>
      </c>
      <c r="K71">
        <f>BQ71 - IF(AG71&gt;1, J71*BL71*100.0/(AI71*CE71), 0)</f>
        <v>0</v>
      </c>
      <c r="L71">
        <f>((R71-I71/2)*K71-J71)/(R71+I71/2)</f>
        <v>0</v>
      </c>
      <c r="M71">
        <f>L71*(BX71+BY71)/1000.0</f>
        <v>0</v>
      </c>
      <c r="N71">
        <f>(BQ71 - IF(AG71&gt;1, J71*BL71*100.0/(AI71*CE71), 0))*(BX71+BY71)/1000.0</f>
        <v>0</v>
      </c>
      <c r="O71">
        <f>2.0/((1/Q71-1/P71)+SIGN(Q71)*SQRT((1/Q71-1/P71)*(1/Q71-1/P71) + 4*BM71/((BM71+1)*(BM71+1))*(2*1/Q71*1/P71-1/P71*1/P71)))</f>
        <v>0</v>
      </c>
      <c r="P71">
        <f>IF(LEFT(BN71,1)&lt;&gt;"0",IF(LEFT(BN71,1)="1",3.0,BO71),$D$5+$E$5*(CE71*BX71/($K$5*1000))+$F$5*(CE71*BX71/($K$5*1000))*MAX(MIN(BL71,$J$5),$I$5)*MAX(MIN(BL71,$J$5),$I$5)+$G$5*MAX(MIN(BL71,$J$5),$I$5)*(CE71*BX71/($K$5*1000))+$H$5*(CE71*BX71/($K$5*1000))*(CE71*BX71/($K$5*1000)))</f>
        <v>0</v>
      </c>
      <c r="Q71">
        <f>I71*(1000-(1000*0.61365*exp(17.502*U71/(240.97+U71))/(BX71+BY71)+BS71)/2)/(1000*0.61365*exp(17.502*U71/(240.97+U71))/(BX71+BY71)-BS71)</f>
        <v>0</v>
      </c>
      <c r="R71">
        <f>1/((BM71+1)/(O71/1.6)+1/(P71/1.37)) + BM71/((BM71+1)/(O71/1.6) + BM71/(P71/1.37))</f>
        <v>0</v>
      </c>
      <c r="S71">
        <f>(BI71*BK71)</f>
        <v>0</v>
      </c>
      <c r="T71">
        <f>(BZ71+(S71+2*0.95*5.67E-8*(((BZ71+$B$7)+273)^4-(BZ71+273)^4)-44100*I71)/(1.84*29.3*P71+8*0.95*5.67E-8*(BZ71+273)^3))</f>
        <v>0</v>
      </c>
      <c r="U71">
        <f>($C$7*CA71+$D$7*CB71+$E$7*T71)</f>
        <v>0</v>
      </c>
      <c r="V71">
        <f>0.61365*exp(17.502*U71/(240.97+U71))</f>
        <v>0</v>
      </c>
      <c r="W71">
        <f>(X71/Y71*100)</f>
        <v>0</v>
      </c>
      <c r="X71">
        <f>BS71*(BX71+BY71)/1000</f>
        <v>0</v>
      </c>
      <c r="Y71">
        <f>0.61365*exp(17.502*BZ71/(240.97+BZ71))</f>
        <v>0</v>
      </c>
      <c r="Z71">
        <f>(V71-BS71*(BX71+BY71)/1000)</f>
        <v>0</v>
      </c>
      <c r="AA71">
        <f>(-I71*44100)</f>
        <v>0</v>
      </c>
      <c r="AB71">
        <f>2*29.3*P71*0.92*(BZ71-U71)</f>
        <v>0</v>
      </c>
      <c r="AC71">
        <f>2*0.95*5.67E-8*(((BZ71+$B$7)+273)^4-(U71+273)^4)</f>
        <v>0</v>
      </c>
      <c r="AD71">
        <f>S71+AC71+AA71+AB71</f>
        <v>0</v>
      </c>
      <c r="AE71">
        <v>0</v>
      </c>
      <c r="AF71">
        <v>0</v>
      </c>
      <c r="AG71">
        <f>IF(AE71*$H$13&gt;=AI71,1.0,(AI71/(AI71-AE71*$H$13)))</f>
        <v>0</v>
      </c>
      <c r="AH71">
        <f>(AG71-1)*100</f>
        <v>0</v>
      </c>
      <c r="AI71">
        <f>MAX(0,($B$13+$C$13*CE71)/(1+$D$13*CE71)*BX71/(BZ71+273)*$E$13)</f>
        <v>0</v>
      </c>
      <c r="AJ71" t="s">
        <v>287</v>
      </c>
      <c r="AK71">
        <v>715.476923076923</v>
      </c>
      <c r="AL71">
        <v>3262.08</v>
      </c>
      <c r="AM71">
        <f>AL71-AK71</f>
        <v>0</v>
      </c>
      <c r="AN71">
        <f>AM71/AL71</f>
        <v>0</v>
      </c>
      <c r="AO71">
        <v>-0.577747479816223</v>
      </c>
      <c r="AP71" t="s">
        <v>546</v>
      </c>
      <c r="AQ71">
        <v>961.899192307692</v>
      </c>
      <c r="AR71">
        <v>1350.27</v>
      </c>
      <c r="AS71">
        <f>1-AQ71/AR71</f>
        <v>0</v>
      </c>
      <c r="AT71">
        <v>0.5</v>
      </c>
      <c r="AU71">
        <f>BI71</f>
        <v>0</v>
      </c>
      <c r="AV71">
        <f>J71</f>
        <v>0</v>
      </c>
      <c r="AW71">
        <f>AS71*AT71*AU71</f>
        <v>0</v>
      </c>
      <c r="AX71">
        <f>BC71/AR71</f>
        <v>0</v>
      </c>
      <c r="AY71">
        <f>(AV71-AO71)/AU71</f>
        <v>0</v>
      </c>
      <c r="AZ71">
        <f>(AL71-AR71)/AR71</f>
        <v>0</v>
      </c>
      <c r="BA71" t="s">
        <v>547</v>
      </c>
      <c r="BB71">
        <v>719.87</v>
      </c>
      <c r="BC71">
        <f>AR71-BB71</f>
        <v>0</v>
      </c>
      <c r="BD71">
        <f>(AR71-AQ71)/(AR71-BB71)</f>
        <v>0</v>
      </c>
      <c r="BE71">
        <f>(AL71-AR71)/(AL71-BB71)</f>
        <v>0</v>
      </c>
      <c r="BF71">
        <f>(AR71-AQ71)/(AR71-AK71)</f>
        <v>0</v>
      </c>
      <c r="BG71">
        <f>(AL71-AR71)/(AL71-AK71)</f>
        <v>0</v>
      </c>
      <c r="BH71">
        <f>$B$11*CF71+$C$11*CG71+$F$11*CH71*(1-CK71)</f>
        <v>0</v>
      </c>
      <c r="BI71">
        <f>BH71*BJ71</f>
        <v>0</v>
      </c>
      <c r="BJ71">
        <f>($B$11*$D$9+$C$11*$D$9+$F$11*((CU71+CM71)/MAX(CU71+CM71+CV71, 0.1)*$I$9+CV71/MAX(CU71+CM71+CV71, 0.1)*$J$9))/($B$11+$C$11+$F$11)</f>
        <v>0</v>
      </c>
      <c r="BK71">
        <f>($B$11*$K$9+$C$11*$K$9+$F$11*((CU71+CM71)/MAX(CU71+CM71+CV71, 0.1)*$P$9+CV71/MAX(CU71+CM71+CV71, 0.1)*$Q$9))/($B$11+$C$11+$F$11)</f>
        <v>0</v>
      </c>
      <c r="BL71">
        <v>6</v>
      </c>
      <c r="BM71">
        <v>0.5</v>
      </c>
      <c r="BN71" t="s">
        <v>290</v>
      </c>
      <c r="BO71">
        <v>2</v>
      </c>
      <c r="BP71">
        <v>1603924601.5</v>
      </c>
      <c r="BQ71">
        <v>374.766387096774</v>
      </c>
      <c r="BR71">
        <v>399.948612903226</v>
      </c>
      <c r="BS71">
        <v>29.8095774193548</v>
      </c>
      <c r="BT71">
        <v>18.7096967741935</v>
      </c>
      <c r="BU71">
        <v>372.745419354839</v>
      </c>
      <c r="BV71">
        <v>29.6426580645161</v>
      </c>
      <c r="BW71">
        <v>500.007064516129</v>
      </c>
      <c r="BX71">
        <v>101.678483870968</v>
      </c>
      <c r="BY71">
        <v>0.0422916580645161</v>
      </c>
      <c r="BZ71">
        <v>37.3569290322581</v>
      </c>
      <c r="CA71">
        <v>35.6557096774193</v>
      </c>
      <c r="CB71">
        <v>999.9</v>
      </c>
      <c r="CC71">
        <v>0</v>
      </c>
      <c r="CD71">
        <v>0</v>
      </c>
      <c r="CE71">
        <v>10002.1987096774</v>
      </c>
      <c r="CF71">
        <v>0</v>
      </c>
      <c r="CG71">
        <v>315.344032258064</v>
      </c>
      <c r="CH71">
        <v>1399.98806451613</v>
      </c>
      <c r="CI71">
        <v>0.899985935483871</v>
      </c>
      <c r="CJ71">
        <v>0.100014135483871</v>
      </c>
      <c r="CK71">
        <v>0</v>
      </c>
      <c r="CL71">
        <v>962.187806451613</v>
      </c>
      <c r="CM71">
        <v>4.99975</v>
      </c>
      <c r="CN71">
        <v>13197.2903225806</v>
      </c>
      <c r="CO71">
        <v>12177.8967741935</v>
      </c>
      <c r="CP71">
        <v>47.173</v>
      </c>
      <c r="CQ71">
        <v>48.794</v>
      </c>
      <c r="CR71">
        <v>47.762</v>
      </c>
      <c r="CS71">
        <v>48.75</v>
      </c>
      <c r="CT71">
        <v>49.2317096774193</v>
      </c>
      <c r="CU71">
        <v>1255.46741935484</v>
      </c>
      <c r="CV71">
        <v>139.52064516129</v>
      </c>
      <c r="CW71">
        <v>0</v>
      </c>
      <c r="CX71">
        <v>218</v>
      </c>
      <c r="CY71">
        <v>0</v>
      </c>
      <c r="CZ71">
        <v>961.899192307692</v>
      </c>
      <c r="DA71">
        <v>-48.8174016529789</v>
      </c>
      <c r="DB71">
        <v>-682.782905079201</v>
      </c>
      <c r="DC71">
        <v>13193.1769230769</v>
      </c>
      <c r="DD71">
        <v>15</v>
      </c>
      <c r="DE71">
        <v>1603923825.1</v>
      </c>
      <c r="DF71" t="s">
        <v>529</v>
      </c>
      <c r="DG71">
        <v>1603923823.1</v>
      </c>
      <c r="DH71">
        <v>1603923825.1</v>
      </c>
      <c r="DI71">
        <v>5</v>
      </c>
      <c r="DJ71">
        <v>0.1</v>
      </c>
      <c r="DK71">
        <v>-0.043</v>
      </c>
      <c r="DL71">
        <v>2.021</v>
      </c>
      <c r="DM71">
        <v>0.167</v>
      </c>
      <c r="DN71">
        <v>400</v>
      </c>
      <c r="DO71">
        <v>20</v>
      </c>
      <c r="DP71">
        <v>0.24</v>
      </c>
      <c r="DQ71">
        <v>0.17</v>
      </c>
      <c r="DR71">
        <v>17.4096550664369</v>
      </c>
      <c r="DS71">
        <v>-0.244156887354576</v>
      </c>
      <c r="DT71">
        <v>0.0346815149466976</v>
      </c>
      <c r="DU71">
        <v>1</v>
      </c>
      <c r="DV71">
        <v>-25.179635483871</v>
      </c>
      <c r="DW71">
        <v>0.324464516129053</v>
      </c>
      <c r="DX71">
        <v>0.0427307741970063</v>
      </c>
      <c r="DY71">
        <v>0</v>
      </c>
      <c r="DZ71">
        <v>11.1000580645161</v>
      </c>
      <c r="EA71">
        <v>-0.0376064516129274</v>
      </c>
      <c r="EB71">
        <v>0.00340651881654143</v>
      </c>
      <c r="EC71">
        <v>1</v>
      </c>
      <c r="ED71">
        <v>2</v>
      </c>
      <c r="EE71">
        <v>3</v>
      </c>
      <c r="EF71" t="s">
        <v>297</v>
      </c>
      <c r="EG71">
        <v>100</v>
      </c>
      <c r="EH71">
        <v>100</v>
      </c>
      <c r="EI71">
        <v>2.021</v>
      </c>
      <c r="EJ71">
        <v>0.1669</v>
      </c>
      <c r="EK71">
        <v>2.02089999999993</v>
      </c>
      <c r="EL71">
        <v>0</v>
      </c>
      <c r="EM71">
        <v>0</v>
      </c>
      <c r="EN71">
        <v>0</v>
      </c>
      <c r="EO71">
        <v>0.166934999999999</v>
      </c>
      <c r="EP71">
        <v>0</v>
      </c>
      <c r="EQ71">
        <v>0</v>
      </c>
      <c r="ER71">
        <v>0</v>
      </c>
      <c r="ES71">
        <v>-1</v>
      </c>
      <c r="ET71">
        <v>-1</v>
      </c>
      <c r="EU71">
        <v>-1</v>
      </c>
      <c r="EV71">
        <v>-1</v>
      </c>
      <c r="EW71">
        <v>13.1</v>
      </c>
      <c r="EX71">
        <v>13.1</v>
      </c>
      <c r="EY71">
        <v>2</v>
      </c>
      <c r="EZ71">
        <v>515.922</v>
      </c>
      <c r="FA71">
        <v>494.838</v>
      </c>
      <c r="FB71">
        <v>36.4938</v>
      </c>
      <c r="FC71">
        <v>33.2811</v>
      </c>
      <c r="FD71">
        <v>29.999</v>
      </c>
      <c r="FE71">
        <v>33.1237</v>
      </c>
      <c r="FF71">
        <v>33.0735</v>
      </c>
      <c r="FG71">
        <v>22.9367</v>
      </c>
      <c r="FH71">
        <v>0</v>
      </c>
      <c r="FI71">
        <v>100</v>
      </c>
      <c r="FJ71">
        <v>-999.9</v>
      </c>
      <c r="FK71">
        <v>400</v>
      </c>
      <c r="FL71">
        <v>21.2479</v>
      </c>
      <c r="FM71">
        <v>101.527</v>
      </c>
      <c r="FN71">
        <v>100.971</v>
      </c>
    </row>
    <row r="72" spans="1:170">
      <c r="A72">
        <v>56</v>
      </c>
      <c r="B72">
        <v>1603924791</v>
      </c>
      <c r="C72">
        <v>9554</v>
      </c>
      <c r="D72" t="s">
        <v>548</v>
      </c>
      <c r="E72" t="s">
        <v>549</v>
      </c>
      <c r="F72" t="s">
        <v>354</v>
      </c>
      <c r="G72" t="s">
        <v>545</v>
      </c>
      <c r="H72">
        <v>1603924783</v>
      </c>
      <c r="I72">
        <f>BW72*AG72*(BS72-BT72)/(100*BL72*(1000-AG72*BS72))</f>
        <v>0</v>
      </c>
      <c r="J72">
        <f>BW72*AG72*(BR72-BQ72*(1000-AG72*BT72)/(1000-AG72*BS72))/(100*BL72)</f>
        <v>0</v>
      </c>
      <c r="K72">
        <f>BQ72 - IF(AG72&gt;1, J72*BL72*100.0/(AI72*CE72), 0)</f>
        <v>0</v>
      </c>
      <c r="L72">
        <f>((R72-I72/2)*K72-J72)/(R72+I72/2)</f>
        <v>0</v>
      </c>
      <c r="M72">
        <f>L72*(BX72+BY72)/1000.0</f>
        <v>0</v>
      </c>
      <c r="N72">
        <f>(BQ72 - IF(AG72&gt;1, J72*BL72*100.0/(AI72*CE72), 0))*(BX72+BY72)/1000.0</f>
        <v>0</v>
      </c>
      <c r="O72">
        <f>2.0/((1/Q72-1/P72)+SIGN(Q72)*SQRT((1/Q72-1/P72)*(1/Q72-1/P72) + 4*BM72/((BM72+1)*(BM72+1))*(2*1/Q72*1/P72-1/P72*1/P72)))</f>
        <v>0</v>
      </c>
      <c r="P72">
        <f>IF(LEFT(BN72,1)&lt;&gt;"0",IF(LEFT(BN72,1)="1",3.0,BO72),$D$5+$E$5*(CE72*BX72/($K$5*1000))+$F$5*(CE72*BX72/($K$5*1000))*MAX(MIN(BL72,$J$5),$I$5)*MAX(MIN(BL72,$J$5),$I$5)+$G$5*MAX(MIN(BL72,$J$5),$I$5)*(CE72*BX72/($K$5*1000))+$H$5*(CE72*BX72/($K$5*1000))*(CE72*BX72/($K$5*1000)))</f>
        <v>0</v>
      </c>
      <c r="Q72">
        <f>I72*(1000-(1000*0.61365*exp(17.502*U72/(240.97+U72))/(BX72+BY72)+BS72)/2)/(1000*0.61365*exp(17.502*U72/(240.97+U72))/(BX72+BY72)-BS72)</f>
        <v>0</v>
      </c>
      <c r="R72">
        <f>1/((BM72+1)/(O72/1.6)+1/(P72/1.37)) + BM72/((BM72+1)/(O72/1.6) + BM72/(P72/1.37))</f>
        <v>0</v>
      </c>
      <c r="S72">
        <f>(BI72*BK72)</f>
        <v>0</v>
      </c>
      <c r="T72">
        <f>(BZ72+(S72+2*0.95*5.67E-8*(((BZ72+$B$7)+273)^4-(BZ72+273)^4)-44100*I72)/(1.84*29.3*P72+8*0.95*5.67E-8*(BZ72+273)^3))</f>
        <v>0</v>
      </c>
      <c r="U72">
        <f>($C$7*CA72+$D$7*CB72+$E$7*T72)</f>
        <v>0</v>
      </c>
      <c r="V72">
        <f>0.61365*exp(17.502*U72/(240.97+U72))</f>
        <v>0</v>
      </c>
      <c r="W72">
        <f>(X72/Y72*100)</f>
        <v>0</v>
      </c>
      <c r="X72">
        <f>BS72*(BX72+BY72)/1000</f>
        <v>0</v>
      </c>
      <c r="Y72">
        <f>0.61365*exp(17.502*BZ72/(240.97+BZ72))</f>
        <v>0</v>
      </c>
      <c r="Z72">
        <f>(V72-BS72*(BX72+BY72)/1000)</f>
        <v>0</v>
      </c>
      <c r="AA72">
        <f>(-I72*44100)</f>
        <v>0</v>
      </c>
      <c r="AB72">
        <f>2*29.3*P72*0.92*(BZ72-U72)</f>
        <v>0</v>
      </c>
      <c r="AC72">
        <f>2*0.95*5.67E-8*(((BZ72+$B$7)+273)^4-(U72+273)^4)</f>
        <v>0</v>
      </c>
      <c r="AD72">
        <f>S72+AC72+AA72+AB72</f>
        <v>0</v>
      </c>
      <c r="AE72">
        <v>0</v>
      </c>
      <c r="AF72">
        <v>0</v>
      </c>
      <c r="AG72">
        <f>IF(AE72*$H$13&gt;=AI72,1.0,(AI72/(AI72-AE72*$H$13)))</f>
        <v>0</v>
      </c>
      <c r="AH72">
        <f>(AG72-1)*100</f>
        <v>0</v>
      </c>
      <c r="AI72">
        <f>MAX(0,($B$13+$C$13*CE72)/(1+$D$13*CE72)*BX72/(BZ72+273)*$E$13)</f>
        <v>0</v>
      </c>
      <c r="AJ72" t="s">
        <v>287</v>
      </c>
      <c r="AK72">
        <v>715.476923076923</v>
      </c>
      <c r="AL72">
        <v>3262.08</v>
      </c>
      <c r="AM72">
        <f>AL72-AK72</f>
        <v>0</v>
      </c>
      <c r="AN72">
        <f>AM72/AL72</f>
        <v>0</v>
      </c>
      <c r="AO72">
        <v>-0.577747479816223</v>
      </c>
      <c r="AP72" t="s">
        <v>550</v>
      </c>
      <c r="AQ72">
        <v>920.4218</v>
      </c>
      <c r="AR72">
        <v>1215.13</v>
      </c>
      <c r="AS72">
        <f>1-AQ72/AR72</f>
        <v>0</v>
      </c>
      <c r="AT72">
        <v>0.5</v>
      </c>
      <c r="AU72">
        <f>BI72</f>
        <v>0</v>
      </c>
      <c r="AV72">
        <f>J72</f>
        <v>0</v>
      </c>
      <c r="AW72">
        <f>AS72*AT72*AU72</f>
        <v>0</v>
      </c>
      <c r="AX72">
        <f>BC72/AR72</f>
        <v>0</v>
      </c>
      <c r="AY72">
        <f>(AV72-AO72)/AU72</f>
        <v>0</v>
      </c>
      <c r="AZ72">
        <f>(AL72-AR72)/AR72</f>
        <v>0</v>
      </c>
      <c r="BA72" t="s">
        <v>551</v>
      </c>
      <c r="BB72">
        <v>715.81</v>
      </c>
      <c r="BC72">
        <f>AR72-BB72</f>
        <v>0</v>
      </c>
      <c r="BD72">
        <f>(AR72-AQ72)/(AR72-BB72)</f>
        <v>0</v>
      </c>
      <c r="BE72">
        <f>(AL72-AR72)/(AL72-BB72)</f>
        <v>0</v>
      </c>
      <c r="BF72">
        <f>(AR72-AQ72)/(AR72-AK72)</f>
        <v>0</v>
      </c>
      <c r="BG72">
        <f>(AL72-AR72)/(AL72-AK72)</f>
        <v>0</v>
      </c>
      <c r="BH72">
        <f>$B$11*CF72+$C$11*CG72+$F$11*CH72*(1-CK72)</f>
        <v>0</v>
      </c>
      <c r="BI72">
        <f>BH72*BJ72</f>
        <v>0</v>
      </c>
      <c r="BJ72">
        <f>($B$11*$D$9+$C$11*$D$9+$F$11*((CU72+CM72)/MAX(CU72+CM72+CV72, 0.1)*$I$9+CV72/MAX(CU72+CM72+CV72, 0.1)*$J$9))/($B$11+$C$11+$F$11)</f>
        <v>0</v>
      </c>
      <c r="BK72">
        <f>($B$11*$K$9+$C$11*$K$9+$F$11*((CU72+CM72)/MAX(CU72+CM72+CV72, 0.1)*$P$9+CV72/MAX(CU72+CM72+CV72, 0.1)*$Q$9))/($B$11+$C$11+$F$11)</f>
        <v>0</v>
      </c>
      <c r="BL72">
        <v>6</v>
      </c>
      <c r="BM72">
        <v>0.5</v>
      </c>
      <c r="BN72" t="s">
        <v>290</v>
      </c>
      <c r="BO72">
        <v>2</v>
      </c>
      <c r="BP72">
        <v>1603924783</v>
      </c>
      <c r="BQ72">
        <v>379.368387096774</v>
      </c>
      <c r="BR72">
        <v>399.995548387097</v>
      </c>
      <c r="BS72">
        <v>26.8999</v>
      </c>
      <c r="BT72">
        <v>18.6419870967742</v>
      </c>
      <c r="BU72">
        <v>377.347548387097</v>
      </c>
      <c r="BV72">
        <v>26.732964516129</v>
      </c>
      <c r="BW72">
        <v>499.995935483871</v>
      </c>
      <c r="BX72">
        <v>101.661741935484</v>
      </c>
      <c r="BY72">
        <v>0.042565364516129</v>
      </c>
      <c r="BZ72">
        <v>37.0230967741935</v>
      </c>
      <c r="CA72">
        <v>36.2672838709677</v>
      </c>
      <c r="CB72">
        <v>999.9</v>
      </c>
      <c r="CC72">
        <v>0</v>
      </c>
      <c r="CD72">
        <v>0</v>
      </c>
      <c r="CE72">
        <v>9995.86677419355</v>
      </c>
      <c r="CF72">
        <v>0</v>
      </c>
      <c r="CG72">
        <v>477.970774193548</v>
      </c>
      <c r="CH72">
        <v>1400.01161290323</v>
      </c>
      <c r="CI72">
        <v>0.900003419354839</v>
      </c>
      <c r="CJ72">
        <v>0.0999965870967742</v>
      </c>
      <c r="CK72">
        <v>0</v>
      </c>
      <c r="CL72">
        <v>921.591451612903</v>
      </c>
      <c r="CM72">
        <v>4.99975</v>
      </c>
      <c r="CN72">
        <v>12585.7387096774</v>
      </c>
      <c r="CO72">
        <v>12178.164516129</v>
      </c>
      <c r="CP72">
        <v>46.433</v>
      </c>
      <c r="CQ72">
        <v>48.1229677419355</v>
      </c>
      <c r="CR72">
        <v>47.0904516129032</v>
      </c>
      <c r="CS72">
        <v>47.9573225806451</v>
      </c>
      <c r="CT72">
        <v>48.4979677419355</v>
      </c>
      <c r="CU72">
        <v>1255.51419354839</v>
      </c>
      <c r="CV72">
        <v>139.497419354839</v>
      </c>
      <c r="CW72">
        <v>0</v>
      </c>
      <c r="CX72">
        <v>180.600000143051</v>
      </c>
      <c r="CY72">
        <v>0</v>
      </c>
      <c r="CZ72">
        <v>920.4218</v>
      </c>
      <c r="DA72">
        <v>-80.8385384445918</v>
      </c>
      <c r="DB72">
        <v>-1198.56923075517</v>
      </c>
      <c r="DC72">
        <v>12568.648</v>
      </c>
      <c r="DD72">
        <v>15</v>
      </c>
      <c r="DE72">
        <v>1603923825.1</v>
      </c>
      <c r="DF72" t="s">
        <v>529</v>
      </c>
      <c r="DG72">
        <v>1603923823.1</v>
      </c>
      <c r="DH72">
        <v>1603923825.1</v>
      </c>
      <c r="DI72">
        <v>5</v>
      </c>
      <c r="DJ72">
        <v>0.1</v>
      </c>
      <c r="DK72">
        <v>-0.043</v>
      </c>
      <c r="DL72">
        <v>2.021</v>
      </c>
      <c r="DM72">
        <v>0.167</v>
      </c>
      <c r="DN72">
        <v>400</v>
      </c>
      <c r="DO72">
        <v>20</v>
      </c>
      <c r="DP72">
        <v>0.24</v>
      </c>
      <c r="DQ72">
        <v>0.17</v>
      </c>
      <c r="DR72">
        <v>14.5069530811648</v>
      </c>
      <c r="DS72">
        <v>0.184200871119139</v>
      </c>
      <c r="DT72">
        <v>0.0295796796494167</v>
      </c>
      <c r="DU72">
        <v>1</v>
      </c>
      <c r="DV72">
        <v>-20.6271032258064</v>
      </c>
      <c r="DW72">
        <v>-0.138856451612882</v>
      </c>
      <c r="DX72">
        <v>0.0326444332444634</v>
      </c>
      <c r="DY72">
        <v>1</v>
      </c>
      <c r="DZ72">
        <v>8.25792161290323</v>
      </c>
      <c r="EA72">
        <v>-0.114821612903253</v>
      </c>
      <c r="EB72">
        <v>0.00890974279950777</v>
      </c>
      <c r="EC72">
        <v>1</v>
      </c>
      <c r="ED72">
        <v>3</v>
      </c>
      <c r="EE72">
        <v>3</v>
      </c>
      <c r="EF72" t="s">
        <v>425</v>
      </c>
      <c r="EG72">
        <v>100</v>
      </c>
      <c r="EH72">
        <v>100</v>
      </c>
      <c r="EI72">
        <v>2.02</v>
      </c>
      <c r="EJ72">
        <v>0.1669</v>
      </c>
      <c r="EK72">
        <v>2.02089999999993</v>
      </c>
      <c r="EL72">
        <v>0</v>
      </c>
      <c r="EM72">
        <v>0</v>
      </c>
      <c r="EN72">
        <v>0</v>
      </c>
      <c r="EO72">
        <v>0.166934999999999</v>
      </c>
      <c r="EP72">
        <v>0</v>
      </c>
      <c r="EQ72">
        <v>0</v>
      </c>
      <c r="ER72">
        <v>0</v>
      </c>
      <c r="ES72">
        <v>-1</v>
      </c>
      <c r="ET72">
        <v>-1</v>
      </c>
      <c r="EU72">
        <v>-1</v>
      </c>
      <c r="EV72">
        <v>-1</v>
      </c>
      <c r="EW72">
        <v>16.1</v>
      </c>
      <c r="EX72">
        <v>16.1</v>
      </c>
      <c r="EY72">
        <v>2</v>
      </c>
      <c r="EZ72">
        <v>516.97</v>
      </c>
      <c r="FA72">
        <v>495.649</v>
      </c>
      <c r="FB72">
        <v>36.0919</v>
      </c>
      <c r="FC72">
        <v>32.7828</v>
      </c>
      <c r="FD72">
        <v>29.9992</v>
      </c>
      <c r="FE72">
        <v>32.6358</v>
      </c>
      <c r="FF72">
        <v>32.5958</v>
      </c>
      <c r="FG72">
        <v>22.9648</v>
      </c>
      <c r="FH72">
        <v>0</v>
      </c>
      <c r="FI72">
        <v>100</v>
      </c>
      <c r="FJ72">
        <v>-999.9</v>
      </c>
      <c r="FK72">
        <v>400</v>
      </c>
      <c r="FL72">
        <v>29.3028</v>
      </c>
      <c r="FM72">
        <v>101.611</v>
      </c>
      <c r="FN72">
        <v>101.065</v>
      </c>
    </row>
    <row r="73" spans="1:170">
      <c r="A73">
        <v>57</v>
      </c>
      <c r="B73">
        <v>1603924962.5</v>
      </c>
      <c r="C73">
        <v>9725.5</v>
      </c>
      <c r="D73" t="s">
        <v>552</v>
      </c>
      <c r="E73" t="s">
        <v>553</v>
      </c>
      <c r="F73" t="s">
        <v>554</v>
      </c>
      <c r="G73" t="s">
        <v>545</v>
      </c>
      <c r="H73">
        <v>1603924954.5</v>
      </c>
      <c r="I73">
        <f>BW73*AG73*(BS73-BT73)/(100*BL73*(1000-AG73*BS73))</f>
        <v>0</v>
      </c>
      <c r="J73">
        <f>BW73*AG73*(BR73-BQ73*(1000-AG73*BT73)/(1000-AG73*BS73))/(100*BL73)</f>
        <v>0</v>
      </c>
      <c r="K73">
        <f>BQ73 - IF(AG73&gt;1, J73*BL73*100.0/(AI73*CE73), 0)</f>
        <v>0</v>
      </c>
      <c r="L73">
        <f>((R73-I73/2)*K73-J73)/(R73+I73/2)</f>
        <v>0</v>
      </c>
      <c r="M73">
        <f>L73*(BX73+BY73)/1000.0</f>
        <v>0</v>
      </c>
      <c r="N73">
        <f>(BQ73 - IF(AG73&gt;1, J73*BL73*100.0/(AI73*CE73), 0))*(BX73+BY73)/1000.0</f>
        <v>0</v>
      </c>
      <c r="O73">
        <f>2.0/((1/Q73-1/P73)+SIGN(Q73)*SQRT((1/Q73-1/P73)*(1/Q73-1/P73) + 4*BM73/((BM73+1)*(BM73+1))*(2*1/Q73*1/P73-1/P73*1/P73)))</f>
        <v>0</v>
      </c>
      <c r="P73">
        <f>IF(LEFT(BN73,1)&lt;&gt;"0",IF(LEFT(BN73,1)="1",3.0,BO73),$D$5+$E$5*(CE73*BX73/($K$5*1000))+$F$5*(CE73*BX73/($K$5*1000))*MAX(MIN(BL73,$J$5),$I$5)*MAX(MIN(BL73,$J$5),$I$5)+$G$5*MAX(MIN(BL73,$J$5),$I$5)*(CE73*BX73/($K$5*1000))+$H$5*(CE73*BX73/($K$5*1000))*(CE73*BX73/($K$5*1000)))</f>
        <v>0</v>
      </c>
      <c r="Q73">
        <f>I73*(1000-(1000*0.61365*exp(17.502*U73/(240.97+U73))/(BX73+BY73)+BS73)/2)/(1000*0.61365*exp(17.502*U73/(240.97+U73))/(BX73+BY73)-BS73)</f>
        <v>0</v>
      </c>
      <c r="R73">
        <f>1/((BM73+1)/(O73/1.6)+1/(P73/1.37)) + BM73/((BM73+1)/(O73/1.6) + BM73/(P73/1.37))</f>
        <v>0</v>
      </c>
      <c r="S73">
        <f>(BI73*BK73)</f>
        <v>0</v>
      </c>
      <c r="T73">
        <f>(BZ73+(S73+2*0.95*5.67E-8*(((BZ73+$B$7)+273)^4-(BZ73+273)^4)-44100*I73)/(1.84*29.3*P73+8*0.95*5.67E-8*(BZ73+273)^3))</f>
        <v>0</v>
      </c>
      <c r="U73">
        <f>($C$7*CA73+$D$7*CB73+$E$7*T73)</f>
        <v>0</v>
      </c>
      <c r="V73">
        <f>0.61365*exp(17.502*U73/(240.97+U73))</f>
        <v>0</v>
      </c>
      <c r="W73">
        <f>(X73/Y73*100)</f>
        <v>0</v>
      </c>
      <c r="X73">
        <f>BS73*(BX73+BY73)/1000</f>
        <v>0</v>
      </c>
      <c r="Y73">
        <f>0.61365*exp(17.502*BZ73/(240.97+BZ73))</f>
        <v>0</v>
      </c>
      <c r="Z73">
        <f>(V73-BS73*(BX73+BY73)/1000)</f>
        <v>0</v>
      </c>
      <c r="AA73">
        <f>(-I73*44100)</f>
        <v>0</v>
      </c>
      <c r="AB73">
        <f>2*29.3*P73*0.92*(BZ73-U73)</f>
        <v>0</v>
      </c>
      <c r="AC73">
        <f>2*0.95*5.67E-8*(((BZ73+$B$7)+273)^4-(U73+273)^4)</f>
        <v>0</v>
      </c>
      <c r="AD73">
        <f>S73+AC73+AA73+AB73</f>
        <v>0</v>
      </c>
      <c r="AE73">
        <v>0</v>
      </c>
      <c r="AF73">
        <v>0</v>
      </c>
      <c r="AG73">
        <f>IF(AE73*$H$13&gt;=AI73,1.0,(AI73/(AI73-AE73*$H$13)))</f>
        <v>0</v>
      </c>
      <c r="AH73">
        <f>(AG73-1)*100</f>
        <v>0</v>
      </c>
      <c r="AI73">
        <f>MAX(0,($B$13+$C$13*CE73)/(1+$D$13*CE73)*BX73/(BZ73+273)*$E$13)</f>
        <v>0</v>
      </c>
      <c r="AJ73" t="s">
        <v>287</v>
      </c>
      <c r="AK73">
        <v>715.476923076923</v>
      </c>
      <c r="AL73">
        <v>3262.08</v>
      </c>
      <c r="AM73">
        <f>AL73-AK73</f>
        <v>0</v>
      </c>
      <c r="AN73">
        <f>AM73/AL73</f>
        <v>0</v>
      </c>
      <c r="AO73">
        <v>-0.577747479816223</v>
      </c>
      <c r="AP73" t="s">
        <v>555</v>
      </c>
      <c r="AQ73">
        <v>801.27048</v>
      </c>
      <c r="AR73">
        <v>1007.12</v>
      </c>
      <c r="AS73">
        <f>1-AQ73/AR73</f>
        <v>0</v>
      </c>
      <c r="AT73">
        <v>0.5</v>
      </c>
      <c r="AU73">
        <f>BI73</f>
        <v>0</v>
      </c>
      <c r="AV73">
        <f>J73</f>
        <v>0</v>
      </c>
      <c r="AW73">
        <f>AS73*AT73*AU73</f>
        <v>0</v>
      </c>
      <c r="AX73">
        <f>BC73/AR73</f>
        <v>0</v>
      </c>
      <c r="AY73">
        <f>(AV73-AO73)/AU73</f>
        <v>0</v>
      </c>
      <c r="AZ73">
        <f>(AL73-AR73)/AR73</f>
        <v>0</v>
      </c>
      <c r="BA73" t="s">
        <v>556</v>
      </c>
      <c r="BB73">
        <v>632.23</v>
      </c>
      <c r="BC73">
        <f>AR73-BB73</f>
        <v>0</v>
      </c>
      <c r="BD73">
        <f>(AR73-AQ73)/(AR73-BB73)</f>
        <v>0</v>
      </c>
      <c r="BE73">
        <f>(AL73-AR73)/(AL73-BB73)</f>
        <v>0</v>
      </c>
      <c r="BF73">
        <f>(AR73-AQ73)/(AR73-AK73)</f>
        <v>0</v>
      </c>
      <c r="BG73">
        <f>(AL73-AR73)/(AL73-AK73)</f>
        <v>0</v>
      </c>
      <c r="BH73">
        <f>$B$11*CF73+$C$11*CG73+$F$11*CH73*(1-CK73)</f>
        <v>0</v>
      </c>
      <c r="BI73">
        <f>BH73*BJ73</f>
        <v>0</v>
      </c>
      <c r="BJ73">
        <f>($B$11*$D$9+$C$11*$D$9+$F$11*((CU73+CM73)/MAX(CU73+CM73+CV73, 0.1)*$I$9+CV73/MAX(CU73+CM73+CV73, 0.1)*$J$9))/($B$11+$C$11+$F$11)</f>
        <v>0</v>
      </c>
      <c r="BK73">
        <f>($B$11*$K$9+$C$11*$K$9+$F$11*((CU73+CM73)/MAX(CU73+CM73+CV73, 0.1)*$P$9+CV73/MAX(CU73+CM73+CV73, 0.1)*$Q$9))/($B$11+$C$11+$F$11)</f>
        <v>0</v>
      </c>
      <c r="BL73">
        <v>6</v>
      </c>
      <c r="BM73">
        <v>0.5</v>
      </c>
      <c r="BN73" t="s">
        <v>290</v>
      </c>
      <c r="BO73">
        <v>2</v>
      </c>
      <c r="BP73">
        <v>1603924954.5</v>
      </c>
      <c r="BQ73">
        <v>384.196935483871</v>
      </c>
      <c r="BR73">
        <v>399.989741935484</v>
      </c>
      <c r="BS73">
        <v>24.6066967741935</v>
      </c>
      <c r="BT73">
        <v>18.7724161290323</v>
      </c>
      <c r="BU73">
        <v>382.176</v>
      </c>
      <c r="BV73">
        <v>24.439735483871</v>
      </c>
      <c r="BW73">
        <v>500.033258064516</v>
      </c>
      <c r="BX73">
        <v>101.661064516129</v>
      </c>
      <c r="BY73">
        <v>0.0403243806451613</v>
      </c>
      <c r="BZ73">
        <v>36.8647419354839</v>
      </c>
      <c r="CA73">
        <v>36.1636516129032</v>
      </c>
      <c r="CB73">
        <v>999.9</v>
      </c>
      <c r="CC73">
        <v>0</v>
      </c>
      <c r="CD73">
        <v>0</v>
      </c>
      <c r="CE73">
        <v>10009.1529032258</v>
      </c>
      <c r="CF73">
        <v>0</v>
      </c>
      <c r="CG73">
        <v>406.025483870968</v>
      </c>
      <c r="CH73">
        <v>1400.00032258065</v>
      </c>
      <c r="CI73">
        <v>0.900003709677419</v>
      </c>
      <c r="CJ73">
        <v>0.0999963193548387</v>
      </c>
      <c r="CK73">
        <v>0</v>
      </c>
      <c r="CL73">
        <v>802.570903225807</v>
      </c>
      <c r="CM73">
        <v>4.99975</v>
      </c>
      <c r="CN73">
        <v>11103.7225806452</v>
      </c>
      <c r="CO73">
        <v>12178.0580645161</v>
      </c>
      <c r="CP73">
        <v>45.995935483871</v>
      </c>
      <c r="CQ73">
        <v>47.683</v>
      </c>
      <c r="CR73">
        <v>46.683</v>
      </c>
      <c r="CS73">
        <v>47.4776451612903</v>
      </c>
      <c r="CT73">
        <v>48.070129032258</v>
      </c>
      <c r="CU73">
        <v>1255.50419354839</v>
      </c>
      <c r="CV73">
        <v>139.496129032258</v>
      </c>
      <c r="CW73">
        <v>0</v>
      </c>
      <c r="CX73">
        <v>170.599999904633</v>
      </c>
      <c r="CY73">
        <v>0</v>
      </c>
      <c r="CZ73">
        <v>801.27048</v>
      </c>
      <c r="DA73">
        <v>-99.7570001813963</v>
      </c>
      <c r="DB73">
        <v>-1401.31538676394</v>
      </c>
      <c r="DC73">
        <v>11084.98</v>
      </c>
      <c r="DD73">
        <v>15</v>
      </c>
      <c r="DE73">
        <v>1603923825.1</v>
      </c>
      <c r="DF73" t="s">
        <v>529</v>
      </c>
      <c r="DG73">
        <v>1603923823.1</v>
      </c>
      <c r="DH73">
        <v>1603923825.1</v>
      </c>
      <c r="DI73">
        <v>5</v>
      </c>
      <c r="DJ73">
        <v>0.1</v>
      </c>
      <c r="DK73">
        <v>-0.043</v>
      </c>
      <c r="DL73">
        <v>2.021</v>
      </c>
      <c r="DM73">
        <v>0.167</v>
      </c>
      <c r="DN73">
        <v>400</v>
      </c>
      <c r="DO73">
        <v>20</v>
      </c>
      <c r="DP73">
        <v>0.24</v>
      </c>
      <c r="DQ73">
        <v>0.17</v>
      </c>
      <c r="DR73">
        <v>11.2491760678777</v>
      </c>
      <c r="DS73">
        <v>0.0351715274175496</v>
      </c>
      <c r="DT73">
        <v>0.0180847735882334</v>
      </c>
      <c r="DU73">
        <v>1</v>
      </c>
      <c r="DV73">
        <v>-15.7944806451613</v>
      </c>
      <c r="DW73">
        <v>-0.0335322580644746</v>
      </c>
      <c r="DX73">
        <v>0.0246355685603854</v>
      </c>
      <c r="DY73">
        <v>1</v>
      </c>
      <c r="DZ73">
        <v>5.83331032258065</v>
      </c>
      <c r="EA73">
        <v>0.12017322580643</v>
      </c>
      <c r="EB73">
        <v>0.00917296570886115</v>
      </c>
      <c r="EC73">
        <v>1</v>
      </c>
      <c r="ED73">
        <v>3</v>
      </c>
      <c r="EE73">
        <v>3</v>
      </c>
      <c r="EF73" t="s">
        <v>425</v>
      </c>
      <c r="EG73">
        <v>100</v>
      </c>
      <c r="EH73">
        <v>100</v>
      </c>
      <c r="EI73">
        <v>2.021</v>
      </c>
      <c r="EJ73">
        <v>0.167</v>
      </c>
      <c r="EK73">
        <v>2.02089999999993</v>
      </c>
      <c r="EL73">
        <v>0</v>
      </c>
      <c r="EM73">
        <v>0</v>
      </c>
      <c r="EN73">
        <v>0</v>
      </c>
      <c r="EO73">
        <v>0.166934999999999</v>
      </c>
      <c r="EP73">
        <v>0</v>
      </c>
      <c r="EQ73">
        <v>0</v>
      </c>
      <c r="ER73">
        <v>0</v>
      </c>
      <c r="ES73">
        <v>-1</v>
      </c>
      <c r="ET73">
        <v>-1</v>
      </c>
      <c r="EU73">
        <v>-1</v>
      </c>
      <c r="EV73">
        <v>-1</v>
      </c>
      <c r="EW73">
        <v>19</v>
      </c>
      <c r="EX73">
        <v>19</v>
      </c>
      <c r="EY73">
        <v>2</v>
      </c>
      <c r="EZ73">
        <v>507.402</v>
      </c>
      <c r="FA73">
        <v>495.141</v>
      </c>
      <c r="FB73">
        <v>35.8193</v>
      </c>
      <c r="FC73">
        <v>32.545</v>
      </c>
      <c r="FD73">
        <v>29.9997</v>
      </c>
      <c r="FE73">
        <v>32.3696</v>
      </c>
      <c r="FF73">
        <v>32.3321</v>
      </c>
      <c r="FG73">
        <v>22.9737</v>
      </c>
      <c r="FH73">
        <v>0</v>
      </c>
      <c r="FI73">
        <v>100</v>
      </c>
      <c r="FJ73">
        <v>-999.9</v>
      </c>
      <c r="FK73">
        <v>400</v>
      </c>
      <c r="FL73">
        <v>26.3982</v>
      </c>
      <c r="FM73">
        <v>101.635</v>
      </c>
      <c r="FN73">
        <v>101.096</v>
      </c>
    </row>
    <row r="74" spans="1:170">
      <c r="A74">
        <v>58</v>
      </c>
      <c r="B74">
        <v>1603925100.5</v>
      </c>
      <c r="C74">
        <v>9863.5</v>
      </c>
      <c r="D74" t="s">
        <v>557</v>
      </c>
      <c r="E74" t="s">
        <v>558</v>
      </c>
      <c r="F74" t="s">
        <v>554</v>
      </c>
      <c r="G74" t="s">
        <v>545</v>
      </c>
      <c r="H74">
        <v>1603925092.75</v>
      </c>
      <c r="I74">
        <f>BW74*AG74*(BS74-BT74)/(100*BL74*(1000-AG74*BS74))</f>
        <v>0</v>
      </c>
      <c r="J74">
        <f>BW74*AG74*(BR74-BQ74*(1000-AG74*BT74)/(1000-AG74*BS74))/(100*BL74)</f>
        <v>0</v>
      </c>
      <c r="K74">
        <f>BQ74 - IF(AG74&gt;1, J74*BL74*100.0/(AI74*CE74), 0)</f>
        <v>0</v>
      </c>
      <c r="L74">
        <f>((R74-I74/2)*K74-J74)/(R74+I74/2)</f>
        <v>0</v>
      </c>
      <c r="M74">
        <f>L74*(BX74+BY74)/1000.0</f>
        <v>0</v>
      </c>
      <c r="N74">
        <f>(BQ74 - IF(AG74&gt;1, J74*BL74*100.0/(AI74*CE74), 0))*(BX74+BY74)/1000.0</f>
        <v>0</v>
      </c>
      <c r="O74">
        <f>2.0/((1/Q74-1/P74)+SIGN(Q74)*SQRT((1/Q74-1/P74)*(1/Q74-1/P74) + 4*BM74/((BM74+1)*(BM74+1))*(2*1/Q74*1/P74-1/P74*1/P74)))</f>
        <v>0</v>
      </c>
      <c r="P74">
        <f>IF(LEFT(BN74,1)&lt;&gt;"0",IF(LEFT(BN74,1)="1",3.0,BO74),$D$5+$E$5*(CE74*BX74/($K$5*1000))+$F$5*(CE74*BX74/($K$5*1000))*MAX(MIN(BL74,$J$5),$I$5)*MAX(MIN(BL74,$J$5),$I$5)+$G$5*MAX(MIN(BL74,$J$5),$I$5)*(CE74*BX74/($K$5*1000))+$H$5*(CE74*BX74/($K$5*1000))*(CE74*BX74/($K$5*1000)))</f>
        <v>0</v>
      </c>
      <c r="Q74">
        <f>I74*(1000-(1000*0.61365*exp(17.502*U74/(240.97+U74))/(BX74+BY74)+BS74)/2)/(1000*0.61365*exp(17.502*U74/(240.97+U74))/(BX74+BY74)-BS74)</f>
        <v>0</v>
      </c>
      <c r="R74">
        <f>1/((BM74+1)/(O74/1.6)+1/(P74/1.37)) + BM74/((BM74+1)/(O74/1.6) + BM74/(P74/1.37))</f>
        <v>0</v>
      </c>
      <c r="S74">
        <f>(BI74*BK74)</f>
        <v>0</v>
      </c>
      <c r="T74">
        <f>(BZ74+(S74+2*0.95*5.67E-8*(((BZ74+$B$7)+273)^4-(BZ74+273)^4)-44100*I74)/(1.84*29.3*P74+8*0.95*5.67E-8*(BZ74+273)^3))</f>
        <v>0</v>
      </c>
      <c r="U74">
        <f>($C$7*CA74+$D$7*CB74+$E$7*T74)</f>
        <v>0</v>
      </c>
      <c r="V74">
        <f>0.61365*exp(17.502*U74/(240.97+U74))</f>
        <v>0</v>
      </c>
      <c r="W74">
        <f>(X74/Y74*100)</f>
        <v>0</v>
      </c>
      <c r="X74">
        <f>BS74*(BX74+BY74)/1000</f>
        <v>0</v>
      </c>
      <c r="Y74">
        <f>0.61365*exp(17.502*BZ74/(240.97+BZ74))</f>
        <v>0</v>
      </c>
      <c r="Z74">
        <f>(V74-BS74*(BX74+BY74)/1000)</f>
        <v>0</v>
      </c>
      <c r="AA74">
        <f>(-I74*44100)</f>
        <v>0</v>
      </c>
      <c r="AB74">
        <f>2*29.3*P74*0.92*(BZ74-U74)</f>
        <v>0</v>
      </c>
      <c r="AC74">
        <f>2*0.95*5.67E-8*(((BZ74+$B$7)+273)^4-(U74+273)^4)</f>
        <v>0</v>
      </c>
      <c r="AD74">
        <f>S74+AC74+AA74+AB74</f>
        <v>0</v>
      </c>
      <c r="AE74">
        <v>0</v>
      </c>
      <c r="AF74">
        <v>0</v>
      </c>
      <c r="AG74">
        <f>IF(AE74*$H$13&gt;=AI74,1.0,(AI74/(AI74-AE74*$H$13)))</f>
        <v>0</v>
      </c>
      <c r="AH74">
        <f>(AG74-1)*100</f>
        <v>0</v>
      </c>
      <c r="AI74">
        <f>MAX(0,($B$13+$C$13*CE74)/(1+$D$13*CE74)*BX74/(BZ74+273)*$E$13)</f>
        <v>0</v>
      </c>
      <c r="AJ74" t="s">
        <v>287</v>
      </c>
      <c r="AK74">
        <v>715.476923076923</v>
      </c>
      <c r="AL74">
        <v>3262.08</v>
      </c>
      <c r="AM74">
        <f>AL74-AK74</f>
        <v>0</v>
      </c>
      <c r="AN74">
        <f>AM74/AL74</f>
        <v>0</v>
      </c>
      <c r="AO74">
        <v>-0.577747479816223</v>
      </c>
      <c r="AP74" t="s">
        <v>559</v>
      </c>
      <c r="AQ74">
        <v>866.71692</v>
      </c>
      <c r="AR74">
        <v>1075.19</v>
      </c>
      <c r="AS74">
        <f>1-AQ74/AR74</f>
        <v>0</v>
      </c>
      <c r="AT74">
        <v>0.5</v>
      </c>
      <c r="AU74">
        <f>BI74</f>
        <v>0</v>
      </c>
      <c r="AV74">
        <f>J74</f>
        <v>0</v>
      </c>
      <c r="AW74">
        <f>AS74*AT74*AU74</f>
        <v>0</v>
      </c>
      <c r="AX74">
        <f>BC74/AR74</f>
        <v>0</v>
      </c>
      <c r="AY74">
        <f>(AV74-AO74)/AU74</f>
        <v>0</v>
      </c>
      <c r="AZ74">
        <f>(AL74-AR74)/AR74</f>
        <v>0</v>
      </c>
      <c r="BA74" t="s">
        <v>560</v>
      </c>
      <c r="BB74">
        <v>661.01</v>
      </c>
      <c r="BC74">
        <f>AR74-BB74</f>
        <v>0</v>
      </c>
      <c r="BD74">
        <f>(AR74-AQ74)/(AR74-BB74)</f>
        <v>0</v>
      </c>
      <c r="BE74">
        <f>(AL74-AR74)/(AL74-BB74)</f>
        <v>0</v>
      </c>
      <c r="BF74">
        <f>(AR74-AQ74)/(AR74-AK74)</f>
        <v>0</v>
      </c>
      <c r="BG74">
        <f>(AL74-AR74)/(AL74-AK74)</f>
        <v>0</v>
      </c>
      <c r="BH74">
        <f>$B$11*CF74+$C$11*CG74+$F$11*CH74*(1-CK74)</f>
        <v>0</v>
      </c>
      <c r="BI74">
        <f>BH74*BJ74</f>
        <v>0</v>
      </c>
      <c r="BJ74">
        <f>($B$11*$D$9+$C$11*$D$9+$F$11*((CU74+CM74)/MAX(CU74+CM74+CV74, 0.1)*$I$9+CV74/MAX(CU74+CM74+CV74, 0.1)*$J$9))/($B$11+$C$11+$F$11)</f>
        <v>0</v>
      </c>
      <c r="BK74">
        <f>($B$11*$K$9+$C$11*$K$9+$F$11*((CU74+CM74)/MAX(CU74+CM74+CV74, 0.1)*$P$9+CV74/MAX(CU74+CM74+CV74, 0.1)*$Q$9))/($B$11+$C$11+$F$11)</f>
        <v>0</v>
      </c>
      <c r="BL74">
        <v>6</v>
      </c>
      <c r="BM74">
        <v>0.5</v>
      </c>
      <c r="BN74" t="s">
        <v>290</v>
      </c>
      <c r="BO74">
        <v>2</v>
      </c>
      <c r="BP74">
        <v>1603925092.75</v>
      </c>
      <c r="BQ74">
        <v>383.676166666667</v>
      </c>
      <c r="BR74">
        <v>399.983666666667</v>
      </c>
      <c r="BS74">
        <v>24.9646</v>
      </c>
      <c r="BT74">
        <v>18.9423433333333</v>
      </c>
      <c r="BU74">
        <v>381.6552</v>
      </c>
      <c r="BV74">
        <v>24.7976766666667</v>
      </c>
      <c r="BW74">
        <v>500.0197</v>
      </c>
      <c r="BX74">
        <v>101.672966666667</v>
      </c>
      <c r="BY74">
        <v>0.0398333</v>
      </c>
      <c r="BZ74">
        <v>36.7981666666667</v>
      </c>
      <c r="CA74">
        <v>36.13125</v>
      </c>
      <c r="CB74">
        <v>999.9</v>
      </c>
      <c r="CC74">
        <v>0</v>
      </c>
      <c r="CD74">
        <v>0</v>
      </c>
      <c r="CE74">
        <v>9998.95366666667</v>
      </c>
      <c r="CF74">
        <v>0</v>
      </c>
      <c r="CG74">
        <v>277.986133333333</v>
      </c>
      <c r="CH74">
        <v>1399.977</v>
      </c>
      <c r="CI74">
        <v>0.8999988</v>
      </c>
      <c r="CJ74">
        <v>0.100001203333333</v>
      </c>
      <c r="CK74">
        <v>0</v>
      </c>
      <c r="CL74">
        <v>868.354833333333</v>
      </c>
      <c r="CM74">
        <v>4.99975</v>
      </c>
      <c r="CN74">
        <v>12049.3066666667</v>
      </c>
      <c r="CO74">
        <v>12177.8366666667</v>
      </c>
      <c r="CP74">
        <v>46.4123333333333</v>
      </c>
      <c r="CQ74">
        <v>48.1622</v>
      </c>
      <c r="CR74">
        <v>47.1374</v>
      </c>
      <c r="CS74">
        <v>48.1122</v>
      </c>
      <c r="CT74">
        <v>48.4623333333333</v>
      </c>
      <c r="CU74">
        <v>1255.47866666667</v>
      </c>
      <c r="CV74">
        <v>139.498333333333</v>
      </c>
      <c r="CW74">
        <v>0</v>
      </c>
      <c r="CX74">
        <v>136.900000095367</v>
      </c>
      <c r="CY74">
        <v>0</v>
      </c>
      <c r="CZ74">
        <v>866.71692</v>
      </c>
      <c r="DA74">
        <v>-245.236845792993</v>
      </c>
      <c r="DB74">
        <v>-3418.23845639835</v>
      </c>
      <c r="DC74">
        <v>12026.38</v>
      </c>
      <c r="DD74">
        <v>15</v>
      </c>
      <c r="DE74">
        <v>1603923825.1</v>
      </c>
      <c r="DF74" t="s">
        <v>529</v>
      </c>
      <c r="DG74">
        <v>1603923823.1</v>
      </c>
      <c r="DH74">
        <v>1603923825.1</v>
      </c>
      <c r="DI74">
        <v>5</v>
      </c>
      <c r="DJ74">
        <v>0.1</v>
      </c>
      <c r="DK74">
        <v>-0.043</v>
      </c>
      <c r="DL74">
        <v>2.021</v>
      </c>
      <c r="DM74">
        <v>0.167</v>
      </c>
      <c r="DN74">
        <v>400</v>
      </c>
      <c r="DO74">
        <v>20</v>
      </c>
      <c r="DP74">
        <v>0.24</v>
      </c>
      <c r="DQ74">
        <v>0.17</v>
      </c>
      <c r="DR74">
        <v>11.6258603215157</v>
      </c>
      <c r="DS74">
        <v>-0.596788201511976</v>
      </c>
      <c r="DT74">
        <v>0.0540672770904305</v>
      </c>
      <c r="DU74">
        <v>0</v>
      </c>
      <c r="DV74">
        <v>-16.3168806451613</v>
      </c>
      <c r="DW74">
        <v>0.642454838709727</v>
      </c>
      <c r="DX74">
        <v>0.0622781348227699</v>
      </c>
      <c r="DY74">
        <v>0</v>
      </c>
      <c r="DZ74">
        <v>6.02066548387097</v>
      </c>
      <c r="EA74">
        <v>0.122937580645144</v>
      </c>
      <c r="EB74">
        <v>0.00952123360085231</v>
      </c>
      <c r="EC74">
        <v>1</v>
      </c>
      <c r="ED74">
        <v>1</v>
      </c>
      <c r="EE74">
        <v>3</v>
      </c>
      <c r="EF74" t="s">
        <v>292</v>
      </c>
      <c r="EG74">
        <v>100</v>
      </c>
      <c r="EH74">
        <v>100</v>
      </c>
      <c r="EI74">
        <v>2.02</v>
      </c>
      <c r="EJ74">
        <v>0.167</v>
      </c>
      <c r="EK74">
        <v>2.02089999999993</v>
      </c>
      <c r="EL74">
        <v>0</v>
      </c>
      <c r="EM74">
        <v>0</v>
      </c>
      <c r="EN74">
        <v>0</v>
      </c>
      <c r="EO74">
        <v>0.166934999999999</v>
      </c>
      <c r="EP74">
        <v>0</v>
      </c>
      <c r="EQ74">
        <v>0</v>
      </c>
      <c r="ER74">
        <v>0</v>
      </c>
      <c r="ES74">
        <v>-1</v>
      </c>
      <c r="ET74">
        <v>-1</v>
      </c>
      <c r="EU74">
        <v>-1</v>
      </c>
      <c r="EV74">
        <v>-1</v>
      </c>
      <c r="EW74">
        <v>21.3</v>
      </c>
      <c r="EX74">
        <v>21.3</v>
      </c>
      <c r="EY74">
        <v>2</v>
      </c>
      <c r="EZ74">
        <v>513.159</v>
      </c>
      <c r="FA74">
        <v>496.197</v>
      </c>
      <c r="FB74">
        <v>35.698</v>
      </c>
      <c r="FC74">
        <v>32.3719</v>
      </c>
      <c r="FD74">
        <v>29.9998</v>
      </c>
      <c r="FE74">
        <v>32.1801</v>
      </c>
      <c r="FF74">
        <v>32.1399</v>
      </c>
      <c r="FG74">
        <v>22.9842</v>
      </c>
      <c r="FH74">
        <v>0</v>
      </c>
      <c r="FI74">
        <v>100</v>
      </c>
      <c r="FJ74">
        <v>-999.9</v>
      </c>
      <c r="FK74">
        <v>400</v>
      </c>
      <c r="FL74">
        <v>24.3684</v>
      </c>
      <c r="FM74">
        <v>101.664</v>
      </c>
      <c r="FN74">
        <v>101.135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24</v>
      </c>
    </row>
    <row r="16" spans="1:2">
      <c r="A16" t="s">
        <v>522</v>
      </c>
      <c r="B16" t="s">
        <v>523</v>
      </c>
    </row>
    <row r="17" spans="1:2">
      <c r="A17" t="s">
        <v>524</v>
      </c>
      <c r="B17" t="s">
        <v>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2020-10-28T15:50:27Z</dcterms:created>
  <dcterms:modified xsi:type="dcterms:W3CDTF">2020-10-28T15:50:27Z</dcterms:modified>
</cp:coreProperties>
</file>