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<sst xmlns="http://schemas.openxmlformats.org/spreadsheetml/2006/main" count="1070" uniqueCount="446">
  <si>
    <t>File opened</t>
  </si>
  <si>
    <t>2020-10-29 12:15:23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</si>
  <si>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</si>
  <si>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</si>
  <si>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</si>
  <si>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</si>
  <si>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</si>
  <si>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</si>
  <si>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</si>
  <si>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</si>
  <si>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</si>
  <si>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</si>
  <si>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</si>
  <si>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{"tbzero": "0.134552", "h2oaspanconc1": "12.28", "flowmeterzero": "1.00299", "h2obspan2": "0", "h2obspanconc1": "12.28", "co2azero": "0.965182", "h2oaspan2a": "0.0696095", "h2oaspan1": "1.00771", "co2aspanconc1": "2500", "h2obzero": "1.1444", "co2aspan2": "-0.0279682", "ssa_ref": "35809.5", "h2oazero": "1.13424", "flowazero": "0.29042", "h2oaspanconc2": "0", "co2bspanconc2": "299.2", "co2aspan2a": "0.308883", "h2obspan2a": "0.0708892", "flowbzero": "0.29097", "chamberpressurezero": "2.68126", "tazero": "0.0863571", "co2bspan1": "1.00108", "h2obspan2b": "0.0705964", "co2aspanconc2": "299.2", "h2oaspan2b": "0.070146", "h2obspanconc2": "0", "co2aspan1": "1.00054", "co2bspan2a": "0.310949", "ssb_ref": "37377.7", "oxygen": "21", "co2bspan2": "-0.0301809", "h2oaspan2": "0", "co2bspan2b": "0.308367", "h2obspan1": "0.99587", "co2aspan2b": "0.306383", "co2bzero": "0.964262", "co2bspanconc1": "2500"}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</si>
  <si>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</si>
  <si>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</si>
  <si>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</si>
  <si>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</si>
  <si>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</si>
  <si>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</si>
  <si>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</si>
  <si>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</si>
  <si>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</si>
  <si>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12:15:23</t>
  </si>
  <si>
    <t>Stability Definition:	ΔH2O (Meas2): Slp&lt;0.2 Per=15	ΔCO2 (Meas2): Slp&lt;0.2 Per=15	A (GasEx): Slp&lt;0.5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</si>
  <si>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</si>
  <si>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</si>
  <si>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</si>
  <si>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</si>
  <si>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</si>
  <si>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</si>
  <si>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</si>
  <si>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</si>
  <si>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</si>
  <si>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</si>
  <si>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</si>
  <si>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</si>
  <si>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</si>
  <si>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</si>
  <si>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</si>
  <si>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</si>
  <si>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</si>
  <si>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</si>
  <si>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</si>
  <si>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</si>
  <si>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</si>
  <si>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</si>
  <si>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</si>
  <si>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</si>
  <si>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</si>
  <si>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</si>
  <si>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</si>
  <si>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</si>
  <si>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</si>
  <si>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</si>
  <si>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</si>
  <si>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</si>
  <si>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</si>
  <si>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</si>
  <si>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</si>
  <si>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</si>
  <si>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</si>
  <si>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</si>
  <si>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</si>
  <si>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</si>
  <si>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</si>
  <si>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</si>
  <si>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</si>
  <si>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</si>
  <si>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</si>
  <si>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</si>
  <si>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</si>
  <si>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</si>
  <si>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</si>
  <si>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</si>
  <si>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</si>
  <si>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2.85454 69.0248 373.459 629.904 890.428 1109.48 1318.03 1491.06</t>
  </si>
  <si>
    <t>Fs_true</t>
  </si>
  <si>
    <t>-0.136362 100.068 404.054 601.201 800.925 1001.11 1201.72 1400.81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</si>
  <si>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</si>
  <si>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</si>
  <si>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</si>
  <si>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</si>
  <si>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</si>
  <si>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</si>
  <si>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</si>
  <si>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</si>
  <si>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</si>
  <si>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</si>
  <si>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</si>
  <si>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</si>
  <si>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</si>
  <si>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</si>
  <si>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</si>
  <si>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</si>
  <si>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</si>
  <si>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</si>
  <si>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</si>
  <si>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</si>
  <si>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</si>
  <si>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</si>
  <si>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</si>
  <si>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</si>
  <si>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</si>
  <si>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</si>
  <si>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</si>
  <si>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</si>
  <si>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</si>
  <si>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</si>
  <si>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</si>
  <si>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</si>
  <si>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</si>
  <si>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</si>
  <si>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</si>
  <si>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</si>
  <si>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</si>
  <si>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</si>
  <si>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</si>
  <si>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</si>
  <si>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</si>
  <si>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</si>
  <si>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</si>
  <si>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</si>
  <si>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</si>
  <si>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</si>
  <si>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</si>
  <si>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</si>
  <si>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</si>
  <si>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</si>
  <si>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</si>
  <si>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</si>
  <si>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</si>
  <si>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</si>
  <si>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</si>
  <si>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</si>
  <si>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</si>
  <si>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</si>
  <si>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</si>
  <si>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</si>
  <si>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</si>
  <si>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</si>
  <si>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</si>
  <si>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</si>
  <si>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</si>
  <si>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</si>
  <si>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</si>
  <si>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</si>
  <si>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</si>
  <si>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</si>
  <si>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</si>
  <si>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</si>
  <si>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</si>
  <si>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</si>
  <si>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</si>
  <si>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</si>
  <si>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</si>
  <si>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</si>
  <si>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</si>
  <si>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</si>
  <si>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</si>
  <si>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</si>
  <si>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</si>
  <si>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</si>
  <si>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</si>
  <si>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</si>
  <si>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</si>
  <si>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</si>
  <si>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</si>
  <si>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</si>
  <si>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</si>
  <si>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</si>
  <si>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</si>
  <si>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</si>
  <si>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</si>
  <si>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</si>
  <si>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</si>
  <si>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</si>
  <si>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</si>
  <si>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</si>
  <si>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</si>
  <si>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</si>
  <si>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</si>
  <si>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</si>
  <si>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</si>
  <si>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</si>
  <si>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</si>
  <si>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</si>
  <si>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</si>
  <si>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</si>
  <si>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</si>
  <si>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</si>
  <si>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</si>
  <si>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</si>
  <si>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</si>
  <si>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</si>
  <si>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</si>
  <si>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</si>
  <si>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</si>
  <si>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</si>
  <si>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</si>
  <si>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</si>
  <si>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</si>
  <si>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</si>
  <si>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</si>
  <si>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</si>
  <si>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</si>
  <si>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</si>
  <si>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</si>
  <si>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</si>
  <si>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</si>
  <si>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</si>
  <si>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</si>
  <si>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</si>
  <si>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</si>
  <si>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</si>
  <si>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</si>
  <si>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</si>
  <si>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</si>
  <si>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</si>
  <si>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</si>
  <si>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</si>
  <si>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</si>
  <si>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</si>
  <si>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</si>
  <si>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</si>
  <si>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</si>
  <si>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</si>
  <si>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</si>
  <si>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</si>
  <si>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</si>
  <si>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</si>
  <si>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</si>
  <si>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</si>
  <si>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</si>
  <si>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</si>
  <si>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</si>
  <si>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</si>
  <si>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</si>
  <si>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</si>
  <si>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</si>
  <si>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</si>
  <si>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</si>
  <si>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</si>
  <si>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</si>
  <si>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</si>
  <si>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</si>
  <si>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</si>
  <si>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</si>
  <si>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</si>
  <si>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</si>
  <si>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</si>
  <si>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</si>
  <si>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</si>
  <si>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</si>
  <si>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</si>
  <si>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</si>
  <si>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</si>
  <si>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</si>
  <si>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</si>
  <si>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</si>
  <si>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</si>
  <si>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</si>
  <si>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</si>
  <si>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</si>
  <si>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</si>
  <si>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</si>
  <si>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</si>
  <si>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</si>
  <si>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</si>
  <si>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</si>
  <si>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</si>
  <si>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</si>
  <si>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</si>
  <si>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</si>
  <si>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</si>
  <si>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</si>
  <si>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</si>
  <si>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</si>
  <si>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</si>
  <si>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</si>
  <si>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</si>
  <si>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</si>
  <si>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20201029 12:19:02</t>
  </si>
  <si>
    <t>12:19:02</t>
  </si>
  <si>
    <t>CC12</t>
  </si>
  <si>
    <t>_10</t>
  </si>
  <si>
    <t>RECT-4143-20200907-06_33_50</t>
  </si>
  <si>
    <t>RECT-4950-20201029-12_19_09</t>
  </si>
  <si>
    <t>DARK-4951-20201029-12_19_11</t>
  </si>
  <si>
    <t>0: Broadleaf</t>
  </si>
  <si>
    <t>11:50:48</t>
  </si>
  <si>
    <t>2/3</t>
  </si>
  <si>
    <t>20201029 12:21:26</t>
  </si>
  <si>
    <t>12:21:26</t>
  </si>
  <si>
    <t>RECT-4952-20201029-12_21_33</t>
  </si>
  <si>
    <t>DARK-4953-20201029-12_21_35</t>
  </si>
  <si>
    <t>3/3</t>
  </si>
  <si>
    <t>20201029 12:25:27</t>
  </si>
  <si>
    <t>12:25:27</t>
  </si>
  <si>
    <t>1149</t>
  </si>
  <si>
    <t>_4</t>
  </si>
  <si>
    <t>RECT-4954-20201029-12_25_33</t>
  </si>
  <si>
    <t>DARK-4955-20201029-12_25_35</t>
  </si>
  <si>
    <t>0/3</t>
  </si>
  <si>
    <t>20201029 12:28:10</t>
  </si>
  <si>
    <t>12:28:10</t>
  </si>
  <si>
    <t>RECT-4956-20201029-12_28_17</t>
  </si>
  <si>
    <t>DARK-4957-20201029-12_28_19</t>
  </si>
  <si>
    <t>1/3</t>
  </si>
  <si>
    <t>20201029 12:31:35</t>
  </si>
  <si>
    <t>12:31:35</t>
  </si>
  <si>
    <t>b40-14</t>
  </si>
  <si>
    <t>_8</t>
  </si>
  <si>
    <t>RECT-4958-20201029-12_31_42</t>
  </si>
  <si>
    <t>DARK-4959-20201029-12_31_44</t>
  </si>
  <si>
    <t>12:31:17</t>
  </si>
  <si>
    <t>20201029 12:45:30</t>
  </si>
  <si>
    <t>12:45:30</t>
  </si>
  <si>
    <t>RECT-4960-20201029-12_45_37</t>
  </si>
  <si>
    <t>DARK-4961-20201029-12_45_39</t>
  </si>
  <si>
    <t>12:37:11</t>
  </si>
  <si>
    <t>20201029 12:49:44</t>
  </si>
  <si>
    <t>12:49:44</t>
  </si>
  <si>
    <t>RECT-4962-20201029-12_49_50</t>
  </si>
  <si>
    <t>DARK-4963-20201029-12_49_52</t>
  </si>
  <si>
    <t>20201029 12:53:51</t>
  </si>
  <si>
    <t>12:53:51</t>
  </si>
  <si>
    <t>V57-96</t>
  </si>
  <si>
    <t>_7</t>
  </si>
  <si>
    <t>RECT-4964-20201029-12_53_57</t>
  </si>
  <si>
    <t>DARK-4965-20201029-12_53_59</t>
  </si>
  <si>
    <t>20201029 12:55:51</t>
  </si>
  <si>
    <t>12:55:51</t>
  </si>
  <si>
    <t>RECT-4966-20201029-12_55_58</t>
  </si>
  <si>
    <t>DARK-4967-20201029-12_56_00</t>
  </si>
  <si>
    <t>20201029 13:03:13</t>
  </si>
  <si>
    <t>13:03:13</t>
  </si>
  <si>
    <t>UT12-075</t>
  </si>
  <si>
    <t>RECT-4968-20201029-13_03_19</t>
  </si>
  <si>
    <t>DARK-4969-20201029-13_03_21</t>
  </si>
  <si>
    <t>20201029 13:05:44</t>
  </si>
  <si>
    <t>13:05:44</t>
  </si>
  <si>
    <t>RECT-4970-20201029-13_05_50</t>
  </si>
  <si>
    <t>DARK-4971-20201029-13_05_52</t>
  </si>
  <si>
    <t>20201029 13:07:33</t>
  </si>
  <si>
    <t>13:07:33</t>
  </si>
  <si>
    <t>9035</t>
  </si>
  <si>
    <t>RECT-4972-20201029-13_07_39</t>
  </si>
  <si>
    <t>DARK-4973-20201029-13_07_41</t>
  </si>
  <si>
    <t>20201029 13:09:36</t>
  </si>
  <si>
    <t>13:09:36</t>
  </si>
  <si>
    <t>RECT-4974-20201029-13_09_42</t>
  </si>
  <si>
    <t>DARK-4975-20201029-13_09_44</t>
  </si>
  <si>
    <t>20201029 13:15:17</t>
  </si>
  <si>
    <t>13:15:17</t>
  </si>
  <si>
    <t>_9</t>
  </si>
  <si>
    <t>RECT-4976-20201029-13_15_24</t>
  </si>
  <si>
    <t>DARK-4977-20201029-13_15_26</t>
  </si>
  <si>
    <t>20201029 13:18:20</t>
  </si>
  <si>
    <t>13:18:20</t>
  </si>
  <si>
    <t>RECT-4978-20201029-13_18_27</t>
  </si>
  <si>
    <t>DARK-4979-20201029-13_18_29</t>
  </si>
  <si>
    <t>20201029 13:22:22</t>
  </si>
  <si>
    <t>13:22:22</t>
  </si>
  <si>
    <t>SC2</t>
  </si>
  <si>
    <t>_2</t>
  </si>
  <si>
    <t>RECT-4980-20201029-13_22_28</t>
  </si>
  <si>
    <t>DARK-4981-20201029-13_22_30</t>
  </si>
  <si>
    <t>13:20:31</t>
  </si>
  <si>
    <t>20201029 13:24:42</t>
  </si>
  <si>
    <t>13:24:42</t>
  </si>
  <si>
    <t>RECT-4982-20201029-13_24_49</t>
  </si>
  <si>
    <t>DARK-4983-20201029-13_24_51</t>
  </si>
  <si>
    <t>20201029 13:26:33</t>
  </si>
  <si>
    <t>13:26:33</t>
  </si>
  <si>
    <t>C56-94</t>
  </si>
  <si>
    <t>RECT-4984-20201029-13_26_40</t>
  </si>
  <si>
    <t>DARK-4985-20201029-13_26_42</t>
  </si>
  <si>
    <t>20201029 13:28:15</t>
  </si>
  <si>
    <t>13:28:15</t>
  </si>
  <si>
    <t>RECT-4986-20201029-13_28_22</t>
  </si>
  <si>
    <t>DARK-4987-20201029-13_28_24</t>
  </si>
  <si>
    <t>20201029 13:31:06</t>
  </si>
  <si>
    <t>13:31:06</t>
  </si>
  <si>
    <t>Haines</t>
  </si>
  <si>
    <t>RECT-4988-20201029-13_31_12</t>
  </si>
  <si>
    <t>DARK-4989-20201029-13_31_14</t>
  </si>
  <si>
    <t>20201029 13:33:40</t>
  </si>
  <si>
    <t>13:33:40</t>
  </si>
  <si>
    <t>RECT-4990-20201029-13_33_46</t>
  </si>
  <si>
    <t>DARK-4991-20201029-13_33_48</t>
  </si>
  <si>
    <t>20201029 13:35:26</t>
  </si>
  <si>
    <t>13:35:26</t>
  </si>
  <si>
    <t>RECT-4992-20201029-13_35_33</t>
  </si>
  <si>
    <t>DARK-4993-20201029-13_35_35</t>
  </si>
  <si>
    <t>20201029 13:37:24</t>
  </si>
  <si>
    <t>13:37:24</t>
  </si>
  <si>
    <t>RECT-4994-20201029-13_37_30</t>
  </si>
  <si>
    <t>DARK-4995-20201029-13_37_32</t>
  </si>
  <si>
    <t>20201029 13:40:31</t>
  </si>
  <si>
    <t>13:40:31</t>
  </si>
  <si>
    <t>2970</t>
  </si>
  <si>
    <t>RECT-4996-20201029-13_40_38</t>
  </si>
  <si>
    <t>DARK-4997-20201029-13_40_40</t>
  </si>
  <si>
    <t>13:38:32</t>
  </si>
  <si>
    <t>20201029 13:42:36</t>
  </si>
  <si>
    <t>13:42:36</t>
  </si>
  <si>
    <t>RECT-4998-20201029-13_42_42</t>
  </si>
  <si>
    <t>DARK-4999-20201029-13_42_44</t>
  </si>
  <si>
    <t>20201029 13:44:46</t>
  </si>
  <si>
    <t>13:44:46</t>
  </si>
  <si>
    <t>_1</t>
  </si>
  <si>
    <t>RECT-5000-20201029-13_44_52</t>
  </si>
  <si>
    <t>DARK-5001-20201029-13_44_54</t>
  </si>
  <si>
    <t>20201029 13:46:49</t>
  </si>
  <si>
    <t>13:46:49</t>
  </si>
  <si>
    <t>RECT-5002-20201029-13_46_55</t>
  </si>
  <si>
    <t>DARK-5003-20201029-13_46_57</t>
  </si>
  <si>
    <t>20201029 13:49:10</t>
  </si>
  <si>
    <t>13:49:10</t>
  </si>
  <si>
    <t>V60-96</t>
  </si>
  <si>
    <t>_5</t>
  </si>
  <si>
    <t>RECT-5004-20201029-13_49_16</t>
  </si>
  <si>
    <t>DARK-5005-20201029-13_49_18</t>
  </si>
  <si>
    <t>20201029 13:51:22</t>
  </si>
  <si>
    <t>13:51:22</t>
  </si>
  <si>
    <t>RECT-5006-20201029-13_51_28</t>
  </si>
  <si>
    <t>DARK-5007-20201029-13_51_30</t>
  </si>
  <si>
    <t>20201029 13:55:20</t>
  </si>
  <si>
    <t>13:55:20</t>
  </si>
  <si>
    <t>T52</t>
  </si>
  <si>
    <t>RECT-5008-20201029-13_55_27</t>
  </si>
  <si>
    <t>DARK-5009-20201029-13_55_29</t>
  </si>
  <si>
    <t>20201029 14:00:08</t>
  </si>
  <si>
    <t>14:00:08</t>
  </si>
  <si>
    <t>RECT-5010-20201029-14_00_14</t>
  </si>
  <si>
    <t>DARK-5011-20201029-14_00_16</t>
  </si>
  <si>
    <t>20201029 14:01:38</t>
  </si>
  <si>
    <t>14:01:38</t>
  </si>
  <si>
    <t>_6</t>
  </si>
  <si>
    <t>RECT-5012-20201029-14_01_45</t>
  </si>
  <si>
    <t>DARK-5013-20201029-14_01_47</t>
  </si>
  <si>
    <t>20201029 14:03:29</t>
  </si>
  <si>
    <t>14:03:29</t>
  </si>
  <si>
    <t>RECT-5014-20201029-14_03_35</t>
  </si>
  <si>
    <t>DARK-5015-20201029-14_03_38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</si>
</sst>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49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27</v>
      </c>
    </row>
    <row r="3" spans="1:170">
      <c r="B3">
        <v>4</v>
      </c>
      <c r="C3">
        <v>21</v>
      </c>
    </row>
    <row r="4" spans="1:170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0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0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0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</row>
    <row r="15" spans="1:170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101</v>
      </c>
      <c r="BQ15" t="s">
        <v>160</v>
      </c>
      <c r="BR15" t="s">
        <v>161</v>
      </c>
      <c r="BS15" t="s">
        <v>162</v>
      </c>
      <c r="BT15" t="s">
        <v>163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95</v>
      </c>
      <c r="DF15" t="s">
        <v>98</v>
      </c>
      <c r="DG15" t="s">
        <v>200</v>
      </c>
      <c r="DH15" t="s">
        <v>201</v>
      </c>
      <c r="DI15" t="s">
        <v>202</v>
      </c>
      <c r="DJ15" t="s">
        <v>203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</row>
    <row r="16" spans="1:170">
      <c r="B16" t="s">
        <v>260</v>
      </c>
      <c r="C16" t="s">
        <v>260</v>
      </c>
      <c r="H16" t="s">
        <v>260</v>
      </c>
      <c r="I16" t="s">
        <v>261</v>
      </c>
      <c r="J16" t="s">
        <v>262</v>
      </c>
      <c r="K16" t="s">
        <v>263</v>
      </c>
      <c r="L16" t="s">
        <v>263</v>
      </c>
      <c r="M16" t="s">
        <v>167</v>
      </c>
      <c r="N16" t="s">
        <v>167</v>
      </c>
      <c r="O16" t="s">
        <v>261</v>
      </c>
      <c r="P16" t="s">
        <v>261</v>
      </c>
      <c r="Q16" t="s">
        <v>261</v>
      </c>
      <c r="R16" t="s">
        <v>261</v>
      </c>
      <c r="S16" t="s">
        <v>264</v>
      </c>
      <c r="T16" t="s">
        <v>265</v>
      </c>
      <c r="U16" t="s">
        <v>265</v>
      </c>
      <c r="V16" t="s">
        <v>266</v>
      </c>
      <c r="W16" t="s">
        <v>267</v>
      </c>
      <c r="X16" t="s">
        <v>266</v>
      </c>
      <c r="Y16" t="s">
        <v>266</v>
      </c>
      <c r="Z16" t="s">
        <v>266</v>
      </c>
      <c r="AA16" t="s">
        <v>264</v>
      </c>
      <c r="AB16" t="s">
        <v>264</v>
      </c>
      <c r="AC16" t="s">
        <v>264</v>
      </c>
      <c r="AD16" t="s">
        <v>264</v>
      </c>
      <c r="AE16" t="s">
        <v>268</v>
      </c>
      <c r="AF16" t="s">
        <v>267</v>
      </c>
      <c r="AH16" t="s">
        <v>267</v>
      </c>
      <c r="AI16" t="s">
        <v>268</v>
      </c>
      <c r="AO16" t="s">
        <v>262</v>
      </c>
      <c r="AU16" t="s">
        <v>262</v>
      </c>
      <c r="AV16" t="s">
        <v>262</v>
      </c>
      <c r="AW16" t="s">
        <v>262</v>
      </c>
      <c r="AY16" t="s">
        <v>269</v>
      </c>
      <c r="BH16" t="s">
        <v>262</v>
      </c>
      <c r="BI16" t="s">
        <v>262</v>
      </c>
      <c r="BK16" t="s">
        <v>270</v>
      </c>
      <c r="BL16" t="s">
        <v>271</v>
      </c>
      <c r="BO16" t="s">
        <v>261</v>
      </c>
      <c r="BP16" t="s">
        <v>260</v>
      </c>
      <c r="BQ16" t="s">
        <v>263</v>
      </c>
      <c r="BR16" t="s">
        <v>263</v>
      </c>
      <c r="BS16" t="s">
        <v>272</v>
      </c>
      <c r="BT16" t="s">
        <v>272</v>
      </c>
      <c r="BU16" t="s">
        <v>263</v>
      </c>
      <c r="BV16" t="s">
        <v>272</v>
      </c>
      <c r="BW16" t="s">
        <v>268</v>
      </c>
      <c r="BX16" t="s">
        <v>266</v>
      </c>
      <c r="BY16" t="s">
        <v>266</v>
      </c>
      <c r="BZ16" t="s">
        <v>265</v>
      </c>
      <c r="CA16" t="s">
        <v>265</v>
      </c>
      <c r="CB16" t="s">
        <v>265</v>
      </c>
      <c r="CC16" t="s">
        <v>265</v>
      </c>
      <c r="CD16" t="s">
        <v>265</v>
      </c>
      <c r="CE16" t="s">
        <v>273</v>
      </c>
      <c r="CF16" t="s">
        <v>262</v>
      </c>
      <c r="CG16" t="s">
        <v>262</v>
      </c>
      <c r="CH16" t="s">
        <v>262</v>
      </c>
      <c r="CM16" t="s">
        <v>262</v>
      </c>
      <c r="CP16" t="s">
        <v>265</v>
      </c>
      <c r="CQ16" t="s">
        <v>265</v>
      </c>
      <c r="CR16" t="s">
        <v>265</v>
      </c>
      <c r="CS16" t="s">
        <v>265</v>
      </c>
      <c r="CT16" t="s">
        <v>265</v>
      </c>
      <c r="CU16" t="s">
        <v>262</v>
      </c>
      <c r="CV16" t="s">
        <v>262</v>
      </c>
      <c r="CW16" t="s">
        <v>262</v>
      </c>
      <c r="CX16" t="s">
        <v>260</v>
      </c>
      <c r="DA16" t="s">
        <v>274</v>
      </c>
      <c r="DB16" t="s">
        <v>274</v>
      </c>
      <c r="DD16" t="s">
        <v>260</v>
      </c>
      <c r="DE16" t="s">
        <v>275</v>
      </c>
      <c r="DG16" t="s">
        <v>260</v>
      </c>
      <c r="DH16" t="s">
        <v>260</v>
      </c>
      <c r="DJ16" t="s">
        <v>276</v>
      </c>
      <c r="DK16" t="s">
        <v>277</v>
      </c>
      <c r="DL16" t="s">
        <v>276</v>
      </c>
      <c r="DM16" t="s">
        <v>277</v>
      </c>
      <c r="DN16" t="s">
        <v>276</v>
      </c>
      <c r="DO16" t="s">
        <v>277</v>
      </c>
      <c r="DP16" t="s">
        <v>267</v>
      </c>
      <c r="DQ16" t="s">
        <v>267</v>
      </c>
      <c r="DR16" t="s">
        <v>262</v>
      </c>
      <c r="DS16" t="s">
        <v>278</v>
      </c>
      <c r="DT16" t="s">
        <v>262</v>
      </c>
      <c r="DV16" t="s">
        <v>263</v>
      </c>
      <c r="DW16" t="s">
        <v>279</v>
      </c>
      <c r="DX16" t="s">
        <v>263</v>
      </c>
      <c r="DZ16" t="s">
        <v>272</v>
      </c>
      <c r="EA16" t="s">
        <v>280</v>
      </c>
      <c r="EB16" t="s">
        <v>272</v>
      </c>
      <c r="EG16" t="s">
        <v>267</v>
      </c>
      <c r="EH16" t="s">
        <v>267</v>
      </c>
      <c r="EI16" t="s">
        <v>276</v>
      </c>
      <c r="EJ16" t="s">
        <v>277</v>
      </c>
      <c r="EK16" t="s">
        <v>277</v>
      </c>
      <c r="EO16" t="s">
        <v>277</v>
      </c>
      <c r="ES16" t="s">
        <v>263</v>
      </c>
      <c r="ET16" t="s">
        <v>263</v>
      </c>
      <c r="EU16" t="s">
        <v>272</v>
      </c>
      <c r="EV16" t="s">
        <v>272</v>
      </c>
      <c r="EW16" t="s">
        <v>281</v>
      </c>
      <c r="EX16" t="s">
        <v>281</v>
      </c>
      <c r="EZ16" t="s">
        <v>268</v>
      </c>
      <c r="FA16" t="s">
        <v>268</v>
      </c>
      <c r="FB16" t="s">
        <v>265</v>
      </c>
      <c r="FC16" t="s">
        <v>265</v>
      </c>
      <c r="FD16" t="s">
        <v>265</v>
      </c>
      <c r="FE16" t="s">
        <v>265</v>
      </c>
      <c r="FF16" t="s">
        <v>265</v>
      </c>
      <c r="FG16" t="s">
        <v>267</v>
      </c>
      <c r="FH16" t="s">
        <v>267</v>
      </c>
      <c r="FI16" t="s">
        <v>267</v>
      </c>
      <c r="FJ16" t="s">
        <v>265</v>
      </c>
      <c r="FK16" t="s">
        <v>263</v>
      </c>
      <c r="FL16" t="s">
        <v>272</v>
      </c>
      <c r="FM16" t="s">
        <v>267</v>
      </c>
      <c r="FN16" t="s">
        <v>267</v>
      </c>
    </row>
    <row r="17" spans="1:170">
      <c r="A17">
        <v>1</v>
      </c>
      <c r="B17">
        <v>1603999142.6</v>
      </c>
      <c r="C17">
        <v>0</v>
      </c>
      <c r="D17" t="s">
        <v>282</v>
      </c>
      <c r="E17" t="s">
        <v>283</v>
      </c>
      <c r="F17" t="s">
        <v>284</v>
      </c>
      <c r="G17" t="s">
        <v>285</v>
      </c>
      <c r="H17">
        <v>1603999134.85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3</v>
      </c>
      <c r="AF17">
        <v>1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286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287</v>
      </c>
      <c r="AQ17">
        <v>894.89276</v>
      </c>
      <c r="AR17">
        <v>1272.08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288</v>
      </c>
      <c r="BB17">
        <v>630.13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289</v>
      </c>
      <c r="BO17">
        <v>2</v>
      </c>
      <c r="BP17">
        <v>1603999134.85</v>
      </c>
      <c r="BQ17">
        <v>372.058533333333</v>
      </c>
      <c r="BR17">
        <v>399.9649</v>
      </c>
      <c r="BS17">
        <v>24.3326333333333</v>
      </c>
      <c r="BT17">
        <v>12.20886</v>
      </c>
      <c r="BU17">
        <v>369.9388</v>
      </c>
      <c r="BV17">
        <v>24.38161</v>
      </c>
      <c r="BW17">
        <v>500.020533333333</v>
      </c>
      <c r="BX17">
        <v>101.792333333333</v>
      </c>
      <c r="BY17">
        <v>0.0999672</v>
      </c>
      <c r="BZ17">
        <v>35.2780266666667</v>
      </c>
      <c r="CA17">
        <v>33.81654</v>
      </c>
      <c r="CB17">
        <v>999.9</v>
      </c>
      <c r="CC17">
        <v>0</v>
      </c>
      <c r="CD17">
        <v>0</v>
      </c>
      <c r="CE17">
        <v>9992.87066666667</v>
      </c>
      <c r="CF17">
        <v>0</v>
      </c>
      <c r="CG17">
        <v>609.486833333333</v>
      </c>
      <c r="CH17">
        <v>1300.007</v>
      </c>
      <c r="CI17">
        <v>0.900014</v>
      </c>
      <c r="CJ17">
        <v>0.0999858</v>
      </c>
      <c r="CK17">
        <v>0</v>
      </c>
      <c r="CL17">
        <v>894.985233333333</v>
      </c>
      <c r="CM17">
        <v>4.99975</v>
      </c>
      <c r="CN17">
        <v>11590.9133333333</v>
      </c>
      <c r="CO17">
        <v>11305.1933333333</v>
      </c>
      <c r="CP17">
        <v>48.9978</v>
      </c>
      <c r="CQ17">
        <v>50.8749666666667</v>
      </c>
      <c r="CR17">
        <v>49.9998666666667</v>
      </c>
      <c r="CS17">
        <v>50.6102333333333</v>
      </c>
      <c r="CT17">
        <v>50.7479</v>
      </c>
      <c r="CU17">
        <v>1165.527</v>
      </c>
      <c r="CV17">
        <v>129.48</v>
      </c>
      <c r="CW17">
        <v>0</v>
      </c>
      <c r="CX17">
        <v>493.700000047684</v>
      </c>
      <c r="CY17">
        <v>0</v>
      </c>
      <c r="CZ17">
        <v>894.89276</v>
      </c>
      <c r="DA17">
        <v>-6.0212307697084</v>
      </c>
      <c r="DB17">
        <v>-71.1230767955257</v>
      </c>
      <c r="DC17">
        <v>11590.244</v>
      </c>
      <c r="DD17">
        <v>15</v>
      </c>
      <c r="DE17">
        <v>1603997448</v>
      </c>
      <c r="DF17" t="s">
        <v>290</v>
      </c>
      <c r="DG17">
        <v>1603997448</v>
      </c>
      <c r="DH17">
        <v>1603997441.5</v>
      </c>
      <c r="DI17">
        <v>2</v>
      </c>
      <c r="DJ17">
        <v>0.009</v>
      </c>
      <c r="DK17">
        <v>-0.439</v>
      </c>
      <c r="DL17">
        <v>2.12</v>
      </c>
      <c r="DM17">
        <v>-0.049</v>
      </c>
      <c r="DN17">
        <v>400</v>
      </c>
      <c r="DO17">
        <v>10</v>
      </c>
      <c r="DP17">
        <v>0.44</v>
      </c>
      <c r="DQ17">
        <v>0.08</v>
      </c>
      <c r="DR17">
        <v>19.4086495710551</v>
      </c>
      <c r="DS17">
        <v>-0.478324160358669</v>
      </c>
      <c r="DT17">
        <v>0.0391082606524192</v>
      </c>
      <c r="DU17">
        <v>1</v>
      </c>
      <c r="DV17">
        <v>-27.9064166666667</v>
      </c>
      <c r="DW17">
        <v>0.58208943270303</v>
      </c>
      <c r="DX17">
        <v>0.0456800181212264</v>
      </c>
      <c r="DY17">
        <v>0</v>
      </c>
      <c r="DZ17">
        <v>12.1237733333333</v>
      </c>
      <c r="EA17">
        <v>0.053259176863133</v>
      </c>
      <c r="EB17">
        <v>0.00429759105649763</v>
      </c>
      <c r="EC17">
        <v>1</v>
      </c>
      <c r="ED17">
        <v>2</v>
      </c>
      <c r="EE17">
        <v>3</v>
      </c>
      <c r="EF17" t="s">
        <v>291</v>
      </c>
      <c r="EG17">
        <v>100</v>
      </c>
      <c r="EH17">
        <v>100</v>
      </c>
      <c r="EI17">
        <v>2.119</v>
      </c>
      <c r="EJ17">
        <v>-0.0489</v>
      </c>
      <c r="EK17">
        <v>2.11961904761898</v>
      </c>
      <c r="EL17">
        <v>0</v>
      </c>
      <c r="EM17">
        <v>0</v>
      </c>
      <c r="EN17">
        <v>0</v>
      </c>
      <c r="EO17">
        <v>-0.0489850000000001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28.2</v>
      </c>
      <c r="EX17">
        <v>28.4</v>
      </c>
      <c r="EY17">
        <v>2</v>
      </c>
      <c r="EZ17">
        <v>494.748</v>
      </c>
      <c r="FA17">
        <v>510.919</v>
      </c>
      <c r="FB17">
        <v>34.0483</v>
      </c>
      <c r="FC17">
        <v>31.0629</v>
      </c>
      <c r="FD17">
        <v>29.9996</v>
      </c>
      <c r="FE17">
        <v>30.9452</v>
      </c>
      <c r="FF17">
        <v>30.9084</v>
      </c>
      <c r="FG17">
        <v>22.2784</v>
      </c>
      <c r="FH17">
        <v>-30</v>
      </c>
      <c r="FI17">
        <v>-30</v>
      </c>
      <c r="FJ17">
        <v>-999.9</v>
      </c>
      <c r="FK17">
        <v>400</v>
      </c>
      <c r="FL17">
        <v>26.5489</v>
      </c>
      <c r="FM17">
        <v>101.769</v>
      </c>
      <c r="FN17">
        <v>101.159</v>
      </c>
    </row>
    <row r="18" spans="1:170">
      <c r="A18">
        <v>2</v>
      </c>
      <c r="B18">
        <v>1603999286.6</v>
      </c>
      <c r="C18">
        <v>144</v>
      </c>
      <c r="D18" t="s">
        <v>292</v>
      </c>
      <c r="E18" t="s">
        <v>293</v>
      </c>
      <c r="F18" t="s">
        <v>284</v>
      </c>
      <c r="G18" t="s">
        <v>285</v>
      </c>
      <c r="H18">
        <v>1603999278.6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286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294</v>
      </c>
      <c r="AQ18">
        <v>862.7884</v>
      </c>
      <c r="AR18">
        <v>1127.22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295</v>
      </c>
      <c r="BB18">
        <v>613.1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289</v>
      </c>
      <c r="BO18">
        <v>2</v>
      </c>
      <c r="BP18">
        <v>1603999278.6</v>
      </c>
      <c r="BQ18">
        <v>375.498516129032</v>
      </c>
      <c r="BR18">
        <v>399.973096774194</v>
      </c>
      <c r="BS18">
        <v>24.8065935483871</v>
      </c>
      <c r="BT18">
        <v>12.5234967741935</v>
      </c>
      <c r="BU18">
        <v>373.378870967742</v>
      </c>
      <c r="BV18">
        <v>24.8555741935484</v>
      </c>
      <c r="BW18">
        <v>500.026612903226</v>
      </c>
      <c r="BX18">
        <v>101.790935483871</v>
      </c>
      <c r="BY18">
        <v>0.100047138709677</v>
      </c>
      <c r="BZ18">
        <v>35.2695225806452</v>
      </c>
      <c r="CA18">
        <v>33.4444387096774</v>
      </c>
      <c r="CB18">
        <v>999.9</v>
      </c>
      <c r="CC18">
        <v>0</v>
      </c>
      <c r="CD18">
        <v>0</v>
      </c>
      <c r="CE18">
        <v>9998.94677419355</v>
      </c>
      <c r="CF18">
        <v>0</v>
      </c>
      <c r="CG18">
        <v>478.867483870968</v>
      </c>
      <c r="CH18">
        <v>1299.98709677419</v>
      </c>
      <c r="CI18">
        <v>0.899993935483871</v>
      </c>
      <c r="CJ18">
        <v>0.100005925806452</v>
      </c>
      <c r="CK18">
        <v>0</v>
      </c>
      <c r="CL18">
        <v>864.021322580645</v>
      </c>
      <c r="CM18">
        <v>4.99975</v>
      </c>
      <c r="CN18">
        <v>11217.664516129</v>
      </c>
      <c r="CO18">
        <v>11304.9387096774</v>
      </c>
      <c r="CP18">
        <v>49.0782580645161</v>
      </c>
      <c r="CQ18">
        <v>50.933</v>
      </c>
      <c r="CR18">
        <v>50.058064516129</v>
      </c>
      <c r="CS18">
        <v>50.7378064516129</v>
      </c>
      <c r="CT18">
        <v>50.808</v>
      </c>
      <c r="CU18">
        <v>1165.48</v>
      </c>
      <c r="CV18">
        <v>129.507419354839</v>
      </c>
      <c r="CW18">
        <v>0</v>
      </c>
      <c r="CX18">
        <v>143.099999904633</v>
      </c>
      <c r="CY18">
        <v>0</v>
      </c>
      <c r="CZ18">
        <v>862.7884</v>
      </c>
      <c r="DA18">
        <v>-77.5158460330824</v>
      </c>
      <c r="DB18">
        <v>-994.499998506874</v>
      </c>
      <c r="DC18">
        <v>11201.78</v>
      </c>
      <c r="DD18">
        <v>15</v>
      </c>
      <c r="DE18">
        <v>1603997448</v>
      </c>
      <c r="DF18" t="s">
        <v>290</v>
      </c>
      <c r="DG18">
        <v>1603997448</v>
      </c>
      <c r="DH18">
        <v>1603997441.5</v>
      </c>
      <c r="DI18">
        <v>2</v>
      </c>
      <c r="DJ18">
        <v>0.009</v>
      </c>
      <c r="DK18">
        <v>-0.439</v>
      </c>
      <c r="DL18">
        <v>2.12</v>
      </c>
      <c r="DM18">
        <v>-0.049</v>
      </c>
      <c r="DN18">
        <v>400</v>
      </c>
      <c r="DO18">
        <v>10</v>
      </c>
      <c r="DP18">
        <v>0.44</v>
      </c>
      <c r="DQ18">
        <v>0.08</v>
      </c>
      <c r="DR18">
        <v>16.4562270899136</v>
      </c>
      <c r="DS18">
        <v>-0.144292166484545</v>
      </c>
      <c r="DT18">
        <v>0.0155983346985911</v>
      </c>
      <c r="DU18">
        <v>1</v>
      </c>
      <c r="DV18">
        <v>-24.4741233333333</v>
      </c>
      <c r="DW18">
        <v>0.151082536151296</v>
      </c>
      <c r="DX18">
        <v>0.0174484322759636</v>
      </c>
      <c r="DY18">
        <v>1</v>
      </c>
      <c r="DZ18">
        <v>12.28338</v>
      </c>
      <c r="EA18">
        <v>0.0145441601779387</v>
      </c>
      <c r="EB18">
        <v>0.00228959967388776</v>
      </c>
      <c r="EC18">
        <v>1</v>
      </c>
      <c r="ED18">
        <v>3</v>
      </c>
      <c r="EE18">
        <v>3</v>
      </c>
      <c r="EF18" t="s">
        <v>296</v>
      </c>
      <c r="EG18">
        <v>100</v>
      </c>
      <c r="EH18">
        <v>100</v>
      </c>
      <c r="EI18">
        <v>2.119</v>
      </c>
      <c r="EJ18">
        <v>-0.049</v>
      </c>
      <c r="EK18">
        <v>2.11961904761898</v>
      </c>
      <c r="EL18">
        <v>0</v>
      </c>
      <c r="EM18">
        <v>0</v>
      </c>
      <c r="EN18">
        <v>0</v>
      </c>
      <c r="EO18">
        <v>-0.0489850000000001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30.6</v>
      </c>
      <c r="EX18">
        <v>30.8</v>
      </c>
      <c r="EY18">
        <v>2</v>
      </c>
      <c r="EZ18">
        <v>499.955</v>
      </c>
      <c r="FA18">
        <v>509.596</v>
      </c>
      <c r="FB18">
        <v>34.0407</v>
      </c>
      <c r="FC18">
        <v>30.9562</v>
      </c>
      <c r="FD18">
        <v>29.9999</v>
      </c>
      <c r="FE18">
        <v>30.8047</v>
      </c>
      <c r="FF18">
        <v>30.7643</v>
      </c>
      <c r="FG18">
        <v>22.3057</v>
      </c>
      <c r="FH18">
        <v>-30</v>
      </c>
      <c r="FI18">
        <v>-30</v>
      </c>
      <c r="FJ18">
        <v>-999.9</v>
      </c>
      <c r="FK18">
        <v>400</v>
      </c>
      <c r="FL18">
        <v>26.5489</v>
      </c>
      <c r="FM18">
        <v>101.79</v>
      </c>
      <c r="FN18">
        <v>101.174</v>
      </c>
    </row>
    <row r="19" spans="1:170">
      <c r="A19">
        <v>3</v>
      </c>
      <c r="B19">
        <v>1603999527.1</v>
      </c>
      <c r="C19">
        <v>384.5</v>
      </c>
      <c r="D19" t="s">
        <v>297</v>
      </c>
      <c r="E19" t="s">
        <v>298</v>
      </c>
      <c r="F19" t="s">
        <v>299</v>
      </c>
      <c r="G19" t="s">
        <v>300</v>
      </c>
      <c r="H19">
        <v>1603999519.35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22</v>
      </c>
      <c r="AF19">
        <v>4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286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301</v>
      </c>
      <c r="AQ19">
        <v>1420.59730769231</v>
      </c>
      <c r="AR19">
        <v>1889.17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302</v>
      </c>
      <c r="BB19">
        <v>821.06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289</v>
      </c>
      <c r="BO19">
        <v>2</v>
      </c>
      <c r="BP19">
        <v>1603999519.35</v>
      </c>
      <c r="BQ19">
        <v>381.064266666667</v>
      </c>
      <c r="BR19">
        <v>399.987166666667</v>
      </c>
      <c r="BS19">
        <v>19.53495</v>
      </c>
      <c r="BT19">
        <v>12.95495</v>
      </c>
      <c r="BU19">
        <v>378.944666666667</v>
      </c>
      <c r="BV19">
        <v>19.5839333333333</v>
      </c>
      <c r="BW19">
        <v>499.990666666667</v>
      </c>
      <c r="BX19">
        <v>101.7913</v>
      </c>
      <c r="BY19">
        <v>0.0999381</v>
      </c>
      <c r="BZ19">
        <v>35.08429</v>
      </c>
      <c r="CA19">
        <v>34.3003633333333</v>
      </c>
      <c r="CB19">
        <v>999.9</v>
      </c>
      <c r="CC19">
        <v>0</v>
      </c>
      <c r="CD19">
        <v>0</v>
      </c>
      <c r="CE19">
        <v>10003.9983333333</v>
      </c>
      <c r="CF19">
        <v>0</v>
      </c>
      <c r="CG19">
        <v>772.400666666667</v>
      </c>
      <c r="CH19">
        <v>1299.991</v>
      </c>
      <c r="CI19">
        <v>0.9000048</v>
      </c>
      <c r="CJ19">
        <v>0.0999953733333333</v>
      </c>
      <c r="CK19">
        <v>0</v>
      </c>
      <c r="CL19">
        <v>1422.19766666667</v>
      </c>
      <c r="CM19">
        <v>4.99975</v>
      </c>
      <c r="CN19">
        <v>18260.7733333333</v>
      </c>
      <c r="CO19">
        <v>11305.01</v>
      </c>
      <c r="CP19">
        <v>48.9287333333333</v>
      </c>
      <c r="CQ19">
        <v>50.7122</v>
      </c>
      <c r="CR19">
        <v>49.9080666666667</v>
      </c>
      <c r="CS19">
        <v>50.3832666666667</v>
      </c>
      <c r="CT19">
        <v>50.6248666666667</v>
      </c>
      <c r="CU19">
        <v>1165.49933333333</v>
      </c>
      <c r="CV19">
        <v>129.491666666667</v>
      </c>
      <c r="CW19">
        <v>0</v>
      </c>
      <c r="CX19">
        <v>239.899999856949</v>
      </c>
      <c r="CY19">
        <v>0</v>
      </c>
      <c r="CZ19">
        <v>1420.59730769231</v>
      </c>
      <c r="DA19">
        <v>-195.227692324303</v>
      </c>
      <c r="DB19">
        <v>-2472.5230771481</v>
      </c>
      <c r="DC19">
        <v>18240.5038461538</v>
      </c>
      <c r="DD19">
        <v>15</v>
      </c>
      <c r="DE19">
        <v>1603997448</v>
      </c>
      <c r="DF19" t="s">
        <v>290</v>
      </c>
      <c r="DG19">
        <v>1603997448</v>
      </c>
      <c r="DH19">
        <v>1603997441.5</v>
      </c>
      <c r="DI19">
        <v>2</v>
      </c>
      <c r="DJ19">
        <v>0.009</v>
      </c>
      <c r="DK19">
        <v>-0.439</v>
      </c>
      <c r="DL19">
        <v>2.12</v>
      </c>
      <c r="DM19">
        <v>-0.049</v>
      </c>
      <c r="DN19">
        <v>400</v>
      </c>
      <c r="DO19">
        <v>10</v>
      </c>
      <c r="DP19">
        <v>0.44</v>
      </c>
      <c r="DQ19">
        <v>0.08</v>
      </c>
      <c r="DR19">
        <v>13.6446829309445</v>
      </c>
      <c r="DS19">
        <v>-0.683242023603791</v>
      </c>
      <c r="DT19">
        <v>0.0748880242837209</v>
      </c>
      <c r="DU19">
        <v>0</v>
      </c>
      <c r="DV19">
        <v>-18.9284133333333</v>
      </c>
      <c r="DW19">
        <v>1.07094460511681</v>
      </c>
      <c r="DX19">
        <v>0.101615955877455</v>
      </c>
      <c r="DY19">
        <v>0</v>
      </c>
      <c r="DZ19">
        <v>6.583175</v>
      </c>
      <c r="EA19">
        <v>-0.369358398220246</v>
      </c>
      <c r="EB19">
        <v>0.0282322358011783</v>
      </c>
      <c r="EC19">
        <v>0</v>
      </c>
      <c r="ED19">
        <v>0</v>
      </c>
      <c r="EE19">
        <v>3</v>
      </c>
      <c r="EF19" t="s">
        <v>303</v>
      </c>
      <c r="EG19">
        <v>100</v>
      </c>
      <c r="EH19">
        <v>100</v>
      </c>
      <c r="EI19">
        <v>2.119</v>
      </c>
      <c r="EJ19">
        <v>-0.049</v>
      </c>
      <c r="EK19">
        <v>2.11961904761898</v>
      </c>
      <c r="EL19">
        <v>0</v>
      </c>
      <c r="EM19">
        <v>0</v>
      </c>
      <c r="EN19">
        <v>0</v>
      </c>
      <c r="EO19">
        <v>-0.0489850000000001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34.7</v>
      </c>
      <c r="EX19">
        <v>34.8</v>
      </c>
      <c r="EY19">
        <v>2</v>
      </c>
      <c r="EZ19">
        <v>469.591</v>
      </c>
      <c r="FA19">
        <v>508.671</v>
      </c>
      <c r="FB19">
        <v>33.7748</v>
      </c>
      <c r="FC19">
        <v>30.7145</v>
      </c>
      <c r="FD19">
        <v>30</v>
      </c>
      <c r="FE19">
        <v>30.5552</v>
      </c>
      <c r="FF19">
        <v>30.5149</v>
      </c>
      <c r="FG19">
        <v>22.3239</v>
      </c>
      <c r="FH19">
        <v>-30</v>
      </c>
      <c r="FI19">
        <v>-30</v>
      </c>
      <c r="FJ19">
        <v>-999.9</v>
      </c>
      <c r="FK19">
        <v>400</v>
      </c>
      <c r="FL19">
        <v>26.5489</v>
      </c>
      <c r="FM19">
        <v>101.824</v>
      </c>
      <c r="FN19">
        <v>101.208</v>
      </c>
    </row>
    <row r="20" spans="1:170">
      <c r="A20">
        <v>4</v>
      </c>
      <c r="B20">
        <v>1603999690.5</v>
      </c>
      <c r="C20">
        <v>547.900000095367</v>
      </c>
      <c r="D20" t="s">
        <v>304</v>
      </c>
      <c r="E20" t="s">
        <v>305</v>
      </c>
      <c r="F20" t="s">
        <v>299</v>
      </c>
      <c r="G20" t="s">
        <v>300</v>
      </c>
      <c r="H20">
        <v>1603999682.75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286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306</v>
      </c>
      <c r="AQ20">
        <v>1171.194</v>
      </c>
      <c r="AR20">
        <v>1545.45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307</v>
      </c>
      <c r="BB20">
        <v>762.58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289</v>
      </c>
      <c r="BO20">
        <v>2</v>
      </c>
      <c r="BP20">
        <v>1603999682.75</v>
      </c>
      <c r="BQ20">
        <v>378.229333333333</v>
      </c>
      <c r="BR20">
        <v>399.989966666667</v>
      </c>
      <c r="BS20">
        <v>21.5598333333333</v>
      </c>
      <c r="BT20">
        <v>13.0980733333333</v>
      </c>
      <c r="BU20">
        <v>376.109766666667</v>
      </c>
      <c r="BV20">
        <v>21.6088133333333</v>
      </c>
      <c r="BW20">
        <v>499.990333333333</v>
      </c>
      <c r="BX20">
        <v>101.780666666667</v>
      </c>
      <c r="BY20">
        <v>0.0999814766666667</v>
      </c>
      <c r="BZ20">
        <v>35.1543466666667</v>
      </c>
      <c r="CA20">
        <v>33.9966766666667</v>
      </c>
      <c r="CB20">
        <v>999.9</v>
      </c>
      <c r="CC20">
        <v>0</v>
      </c>
      <c r="CD20">
        <v>0</v>
      </c>
      <c r="CE20">
        <v>9999.88</v>
      </c>
      <c r="CF20">
        <v>0</v>
      </c>
      <c r="CG20">
        <v>828.773</v>
      </c>
      <c r="CH20">
        <v>1300.02533333333</v>
      </c>
      <c r="CI20">
        <v>0.899991033333333</v>
      </c>
      <c r="CJ20">
        <v>0.100009026666667</v>
      </c>
      <c r="CK20">
        <v>0</v>
      </c>
      <c r="CL20">
        <v>1173.064</v>
      </c>
      <c r="CM20">
        <v>4.99975</v>
      </c>
      <c r="CN20">
        <v>15123.0333333333</v>
      </c>
      <c r="CO20">
        <v>11305.26</v>
      </c>
      <c r="CP20">
        <v>49.0330666666667</v>
      </c>
      <c r="CQ20">
        <v>51.0893</v>
      </c>
      <c r="CR20">
        <v>50.0289333333333</v>
      </c>
      <c r="CS20">
        <v>50.6934333333333</v>
      </c>
      <c r="CT20">
        <v>50.7830666666666</v>
      </c>
      <c r="CU20">
        <v>1165.51133333333</v>
      </c>
      <c r="CV20">
        <v>129.514</v>
      </c>
      <c r="CW20">
        <v>0</v>
      </c>
      <c r="CX20">
        <v>162.5</v>
      </c>
      <c r="CY20">
        <v>0</v>
      </c>
      <c r="CZ20">
        <v>1171.194</v>
      </c>
      <c r="DA20">
        <v>-221.541538793441</v>
      </c>
      <c r="DB20">
        <v>-2819.88461957005</v>
      </c>
      <c r="DC20">
        <v>15099.304</v>
      </c>
      <c r="DD20">
        <v>15</v>
      </c>
      <c r="DE20">
        <v>1603997448</v>
      </c>
      <c r="DF20" t="s">
        <v>290</v>
      </c>
      <c r="DG20">
        <v>1603997448</v>
      </c>
      <c r="DH20">
        <v>1603997441.5</v>
      </c>
      <c r="DI20">
        <v>2</v>
      </c>
      <c r="DJ20">
        <v>0.009</v>
      </c>
      <c r="DK20">
        <v>-0.439</v>
      </c>
      <c r="DL20">
        <v>2.12</v>
      </c>
      <c r="DM20">
        <v>-0.049</v>
      </c>
      <c r="DN20">
        <v>400</v>
      </c>
      <c r="DO20">
        <v>10</v>
      </c>
      <c r="DP20">
        <v>0.44</v>
      </c>
      <c r="DQ20">
        <v>0.08</v>
      </c>
      <c r="DR20">
        <v>15.4269421240854</v>
      </c>
      <c r="DS20">
        <v>-1.12754625038125</v>
      </c>
      <c r="DT20">
        <v>0.0856294047104168</v>
      </c>
      <c r="DU20">
        <v>0</v>
      </c>
      <c r="DV20">
        <v>-21.7785903225806</v>
      </c>
      <c r="DW20">
        <v>1.40602741935483</v>
      </c>
      <c r="DX20">
        <v>0.109652246067455</v>
      </c>
      <c r="DY20">
        <v>0</v>
      </c>
      <c r="DZ20">
        <v>8.46377129032258</v>
      </c>
      <c r="EA20">
        <v>-0.142131774193539</v>
      </c>
      <c r="EB20">
        <v>0.0107135213758386</v>
      </c>
      <c r="EC20">
        <v>1</v>
      </c>
      <c r="ED20">
        <v>1</v>
      </c>
      <c r="EE20">
        <v>3</v>
      </c>
      <c r="EF20" t="s">
        <v>308</v>
      </c>
      <c r="EG20">
        <v>100</v>
      </c>
      <c r="EH20">
        <v>100</v>
      </c>
      <c r="EI20">
        <v>2.119</v>
      </c>
      <c r="EJ20">
        <v>-0.049</v>
      </c>
      <c r="EK20">
        <v>2.11961904761898</v>
      </c>
      <c r="EL20">
        <v>0</v>
      </c>
      <c r="EM20">
        <v>0</v>
      </c>
      <c r="EN20">
        <v>0</v>
      </c>
      <c r="EO20">
        <v>-0.0489850000000001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37.4</v>
      </c>
      <c r="EX20">
        <v>37.5</v>
      </c>
      <c r="EY20">
        <v>2</v>
      </c>
      <c r="EZ20">
        <v>509.171</v>
      </c>
      <c r="FA20">
        <v>506.069</v>
      </c>
      <c r="FB20">
        <v>33.8016</v>
      </c>
      <c r="FC20">
        <v>30.8123</v>
      </c>
      <c r="FD20">
        <v>30.0002</v>
      </c>
      <c r="FE20">
        <v>30.6016</v>
      </c>
      <c r="FF20">
        <v>30.5571</v>
      </c>
      <c r="FG20">
        <v>22.3344</v>
      </c>
      <c r="FH20">
        <v>-30</v>
      </c>
      <c r="FI20">
        <v>-30</v>
      </c>
      <c r="FJ20">
        <v>-999.9</v>
      </c>
      <c r="FK20">
        <v>400</v>
      </c>
      <c r="FL20">
        <v>26.5489</v>
      </c>
      <c r="FM20">
        <v>101.802</v>
      </c>
      <c r="FN20">
        <v>101.19</v>
      </c>
    </row>
    <row r="21" spans="1:170">
      <c r="A21">
        <v>5</v>
      </c>
      <c r="B21">
        <v>1603999895.5</v>
      </c>
      <c r="C21">
        <v>752.900000095367</v>
      </c>
      <c r="D21" t="s">
        <v>309</v>
      </c>
      <c r="E21" t="s">
        <v>310</v>
      </c>
      <c r="F21" t="s">
        <v>311</v>
      </c>
      <c r="G21" t="s">
        <v>312</v>
      </c>
      <c r="H21">
        <v>1603999887.5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2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286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313</v>
      </c>
      <c r="AQ21">
        <v>976.4702</v>
      </c>
      <c r="AR21">
        <v>1124.95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314</v>
      </c>
      <c r="BB21">
        <v>659.35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289</v>
      </c>
      <c r="BO21">
        <v>2</v>
      </c>
      <c r="BP21">
        <v>1603999887.5</v>
      </c>
      <c r="BQ21">
        <v>393.352483870968</v>
      </c>
      <c r="BR21">
        <v>399.996419354839</v>
      </c>
      <c r="BS21">
        <v>15.2662451612903</v>
      </c>
      <c r="BT21">
        <v>13.1082741935484</v>
      </c>
      <c r="BU21">
        <v>391.241612903226</v>
      </c>
      <c r="BV21">
        <v>15.2662806451613</v>
      </c>
      <c r="BW21">
        <v>499.914677419355</v>
      </c>
      <c r="BX21">
        <v>101.771483870968</v>
      </c>
      <c r="BY21">
        <v>0.0972303806451613</v>
      </c>
      <c r="BZ21">
        <v>35.4754032258065</v>
      </c>
      <c r="CA21">
        <v>35.4769451612903</v>
      </c>
      <c r="CB21">
        <v>999.9</v>
      </c>
      <c r="CC21">
        <v>0</v>
      </c>
      <c r="CD21">
        <v>0</v>
      </c>
      <c r="CE21">
        <v>10004.9983870968</v>
      </c>
      <c r="CF21">
        <v>0</v>
      </c>
      <c r="CG21">
        <v>469.225483870968</v>
      </c>
      <c r="CH21">
        <v>1299.99838709677</v>
      </c>
      <c r="CI21">
        <v>0.899990322580645</v>
      </c>
      <c r="CJ21">
        <v>0.100009719354839</v>
      </c>
      <c r="CK21">
        <v>0</v>
      </c>
      <c r="CL21">
        <v>977.638419354839</v>
      </c>
      <c r="CM21">
        <v>4.99975</v>
      </c>
      <c r="CN21">
        <v>12763.6193548387</v>
      </c>
      <c r="CO21">
        <v>11305.0161290323</v>
      </c>
      <c r="CP21">
        <v>49.308064516129</v>
      </c>
      <c r="CQ21">
        <v>51.554</v>
      </c>
      <c r="CR21">
        <v>50.3323225806451</v>
      </c>
      <c r="CS21">
        <v>51.159</v>
      </c>
      <c r="CT21">
        <v>51.0741935483871</v>
      </c>
      <c r="CU21">
        <v>1165.48387096774</v>
      </c>
      <c r="CV21">
        <v>129.514838709677</v>
      </c>
      <c r="CW21">
        <v>0</v>
      </c>
      <c r="CX21">
        <v>204.100000143051</v>
      </c>
      <c r="CY21">
        <v>0</v>
      </c>
      <c r="CZ21">
        <v>976.4702</v>
      </c>
      <c r="DA21">
        <v>-77.4689229753381</v>
      </c>
      <c r="DB21">
        <v>-995.576921425194</v>
      </c>
      <c r="DC21">
        <v>12749.076</v>
      </c>
      <c r="DD21">
        <v>15</v>
      </c>
      <c r="DE21">
        <v>1603999877</v>
      </c>
      <c r="DF21" t="s">
        <v>315</v>
      </c>
      <c r="DG21">
        <v>1603999877</v>
      </c>
      <c r="DH21">
        <v>1603999876</v>
      </c>
      <c r="DI21">
        <v>3</v>
      </c>
      <c r="DJ21">
        <v>-0.009</v>
      </c>
      <c r="DK21">
        <v>0.049</v>
      </c>
      <c r="DL21">
        <v>2.111</v>
      </c>
      <c r="DM21">
        <v>-0</v>
      </c>
      <c r="DN21">
        <v>400</v>
      </c>
      <c r="DO21">
        <v>13</v>
      </c>
      <c r="DP21">
        <v>0.32</v>
      </c>
      <c r="DQ21">
        <v>0.03</v>
      </c>
      <c r="DR21">
        <v>4.54072146651385</v>
      </c>
      <c r="DS21">
        <v>11.7505427974716</v>
      </c>
      <c r="DT21">
        <v>1.29741828616109</v>
      </c>
      <c r="DU21">
        <v>0</v>
      </c>
      <c r="DV21">
        <v>-6.46731032258065</v>
      </c>
      <c r="DW21">
        <v>-12.4191106451613</v>
      </c>
      <c r="DX21">
        <v>1.47277222962176</v>
      </c>
      <c r="DY21">
        <v>0</v>
      </c>
      <c r="DZ21">
        <v>2.10169661290323</v>
      </c>
      <c r="EA21">
        <v>3.98536969354839</v>
      </c>
      <c r="EB21">
        <v>0.464767118340877</v>
      </c>
      <c r="EC21">
        <v>0</v>
      </c>
      <c r="ED21">
        <v>0</v>
      </c>
      <c r="EE21">
        <v>3</v>
      </c>
      <c r="EF21" t="s">
        <v>303</v>
      </c>
      <c r="EG21">
        <v>100</v>
      </c>
      <c r="EH21">
        <v>100</v>
      </c>
      <c r="EI21">
        <v>2.11</v>
      </c>
      <c r="EJ21">
        <v>0</v>
      </c>
      <c r="EK21">
        <v>2.11090000000002</v>
      </c>
      <c r="EL21">
        <v>0</v>
      </c>
      <c r="EM21">
        <v>0</v>
      </c>
      <c r="EN21">
        <v>0</v>
      </c>
      <c r="EO21">
        <v>-2.50000000008299e-05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0.3</v>
      </c>
      <c r="EX21">
        <v>0.3</v>
      </c>
      <c r="EY21">
        <v>2</v>
      </c>
      <c r="EZ21">
        <v>495.113</v>
      </c>
      <c r="FA21">
        <v>505.114</v>
      </c>
      <c r="FB21">
        <v>33.9685</v>
      </c>
      <c r="FC21">
        <v>30.8969</v>
      </c>
      <c r="FD21">
        <v>30.0001</v>
      </c>
      <c r="FE21">
        <v>30.6624</v>
      </c>
      <c r="FF21">
        <v>30.6112</v>
      </c>
      <c r="FG21">
        <v>22.3423</v>
      </c>
      <c r="FH21">
        <v>-30</v>
      </c>
      <c r="FI21">
        <v>-30</v>
      </c>
      <c r="FJ21">
        <v>-999.9</v>
      </c>
      <c r="FK21">
        <v>400</v>
      </c>
      <c r="FL21">
        <v>26.5489</v>
      </c>
      <c r="FM21">
        <v>101.808</v>
      </c>
      <c r="FN21">
        <v>101.192</v>
      </c>
    </row>
    <row r="22" spans="1:170">
      <c r="A22">
        <v>6</v>
      </c>
      <c r="B22">
        <v>1604000730.5</v>
      </c>
      <c r="C22">
        <v>1587.90000009537</v>
      </c>
      <c r="D22" t="s">
        <v>316</v>
      </c>
      <c r="E22" t="s">
        <v>317</v>
      </c>
      <c r="F22" t="s">
        <v>311</v>
      </c>
      <c r="G22" t="s">
        <v>312</v>
      </c>
      <c r="H22">
        <v>1604000722.5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286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318</v>
      </c>
      <c r="AQ22">
        <v>839.35212</v>
      </c>
      <c r="AR22">
        <v>972.78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319</v>
      </c>
      <c r="BB22">
        <v>614.79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289</v>
      </c>
      <c r="BO22">
        <v>2</v>
      </c>
      <c r="BP22">
        <v>1604000722.5</v>
      </c>
      <c r="BQ22">
        <v>396.433870967742</v>
      </c>
      <c r="BR22">
        <v>399.68464516129</v>
      </c>
      <c r="BS22">
        <v>13.7387967741935</v>
      </c>
      <c r="BT22">
        <v>12.5287677419355</v>
      </c>
      <c r="BU22">
        <v>394.241387096774</v>
      </c>
      <c r="BV22">
        <v>13.7411677419355</v>
      </c>
      <c r="BW22">
        <v>500.019580645161</v>
      </c>
      <c r="BX22">
        <v>101.754580645161</v>
      </c>
      <c r="BY22">
        <v>0.100018670967742</v>
      </c>
      <c r="BZ22">
        <v>35.5314548387097</v>
      </c>
      <c r="CA22">
        <v>35.6545161290323</v>
      </c>
      <c r="CB22">
        <v>999.9</v>
      </c>
      <c r="CC22">
        <v>0</v>
      </c>
      <c r="CD22">
        <v>0</v>
      </c>
      <c r="CE22">
        <v>10004.5148387097</v>
      </c>
      <c r="CF22">
        <v>0</v>
      </c>
      <c r="CG22">
        <v>363.425096774194</v>
      </c>
      <c r="CH22">
        <v>1300</v>
      </c>
      <c r="CI22">
        <v>0.899992419354839</v>
      </c>
      <c r="CJ22">
        <v>0.100007512903226</v>
      </c>
      <c r="CK22">
        <v>0</v>
      </c>
      <c r="CL22">
        <v>839.337225806452</v>
      </c>
      <c r="CM22">
        <v>4.99975</v>
      </c>
      <c r="CN22">
        <v>10820.4193548387</v>
      </c>
      <c r="CO22">
        <v>11305.0419354839</v>
      </c>
      <c r="CP22">
        <v>46.562</v>
      </c>
      <c r="CQ22">
        <v>48.745935483871</v>
      </c>
      <c r="CR22">
        <v>47.383</v>
      </c>
      <c r="CS22">
        <v>48.312</v>
      </c>
      <c r="CT22">
        <v>48.4613870967742</v>
      </c>
      <c r="CU22">
        <v>1165.49225806452</v>
      </c>
      <c r="CV22">
        <v>129.507741935484</v>
      </c>
      <c r="CW22">
        <v>0</v>
      </c>
      <c r="CX22">
        <v>834.200000047684</v>
      </c>
      <c r="CY22">
        <v>0</v>
      </c>
      <c r="CZ22">
        <v>839.35212</v>
      </c>
      <c r="DA22">
        <v>-0.631307686447643</v>
      </c>
      <c r="DB22">
        <v>-6.06923085333091</v>
      </c>
      <c r="DC22">
        <v>10820.176</v>
      </c>
      <c r="DD22">
        <v>15</v>
      </c>
      <c r="DE22">
        <v>1604000231</v>
      </c>
      <c r="DF22" t="s">
        <v>320</v>
      </c>
      <c r="DG22">
        <v>1604000231</v>
      </c>
      <c r="DH22">
        <v>1604000227</v>
      </c>
      <c r="DI22">
        <v>4</v>
      </c>
      <c r="DJ22">
        <v>0.082</v>
      </c>
      <c r="DK22">
        <v>-0.002</v>
      </c>
      <c r="DL22">
        <v>2.193</v>
      </c>
      <c r="DM22">
        <v>-0.002</v>
      </c>
      <c r="DN22">
        <v>400</v>
      </c>
      <c r="DO22">
        <v>13</v>
      </c>
      <c r="DP22">
        <v>0.26</v>
      </c>
      <c r="DQ22">
        <v>0.14</v>
      </c>
      <c r="DR22">
        <v>2.28952497747155</v>
      </c>
      <c r="DS22">
        <v>1.43293069703532</v>
      </c>
      <c r="DT22">
        <v>0.29658859412069</v>
      </c>
      <c r="DU22">
        <v>0</v>
      </c>
      <c r="DV22">
        <v>-3.24800741935484</v>
      </c>
      <c r="DW22">
        <v>-1.89995322580645</v>
      </c>
      <c r="DX22">
        <v>0.35966032445474</v>
      </c>
      <c r="DY22">
        <v>0</v>
      </c>
      <c r="DZ22">
        <v>1.20961032258065</v>
      </c>
      <c r="EA22">
        <v>0.051448064516123</v>
      </c>
      <c r="EB22">
        <v>0.00388045930426681</v>
      </c>
      <c r="EC22">
        <v>1</v>
      </c>
      <c r="ED22">
        <v>1</v>
      </c>
      <c r="EE22">
        <v>3</v>
      </c>
      <c r="EF22" t="s">
        <v>308</v>
      </c>
      <c r="EG22">
        <v>100</v>
      </c>
      <c r="EH22">
        <v>100</v>
      </c>
      <c r="EI22">
        <v>2.193</v>
      </c>
      <c r="EJ22">
        <v>-0.0024</v>
      </c>
      <c r="EK22">
        <v>2.1925500000001</v>
      </c>
      <c r="EL22">
        <v>0</v>
      </c>
      <c r="EM22">
        <v>0</v>
      </c>
      <c r="EN22">
        <v>0</v>
      </c>
      <c r="EO22">
        <v>-0.00236499999999928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8.3</v>
      </c>
      <c r="EX22">
        <v>8.4</v>
      </c>
      <c r="EY22">
        <v>2</v>
      </c>
      <c r="EZ22">
        <v>500.839</v>
      </c>
      <c r="FA22">
        <v>502.058</v>
      </c>
      <c r="FB22">
        <v>34.1571</v>
      </c>
      <c r="FC22">
        <v>31.4793</v>
      </c>
      <c r="FD22">
        <v>30.0009</v>
      </c>
      <c r="FE22">
        <v>31.229</v>
      </c>
      <c r="FF22">
        <v>31.1874</v>
      </c>
      <c r="FG22">
        <v>22.2837</v>
      </c>
      <c r="FH22">
        <v>-30</v>
      </c>
      <c r="FI22">
        <v>-30</v>
      </c>
      <c r="FJ22">
        <v>-999.9</v>
      </c>
      <c r="FK22">
        <v>400</v>
      </c>
      <c r="FL22">
        <v>26.5489</v>
      </c>
      <c r="FM22">
        <v>101.718</v>
      </c>
      <c r="FN22">
        <v>101.084</v>
      </c>
    </row>
    <row r="23" spans="1:170">
      <c r="A23">
        <v>7</v>
      </c>
      <c r="B23">
        <v>1604000984</v>
      </c>
      <c r="C23">
        <v>1841.40000009537</v>
      </c>
      <c r="D23" t="s">
        <v>321</v>
      </c>
      <c r="E23" t="s">
        <v>322</v>
      </c>
      <c r="F23" t="s">
        <v>311</v>
      </c>
      <c r="G23" t="s">
        <v>312</v>
      </c>
      <c r="H23">
        <v>1604000976.25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286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323</v>
      </c>
      <c r="AQ23">
        <v>891.227846153846</v>
      </c>
      <c r="AR23">
        <v>1035.58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324</v>
      </c>
      <c r="BB23">
        <v>681.66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289</v>
      </c>
      <c r="BO23">
        <v>2</v>
      </c>
      <c r="BP23">
        <v>1604000976.25</v>
      </c>
      <c r="BQ23">
        <v>394.128866666667</v>
      </c>
      <c r="BR23">
        <v>399.969933333333</v>
      </c>
      <c r="BS23">
        <v>13.8715666666667</v>
      </c>
      <c r="BT23">
        <v>12.2333366666667</v>
      </c>
      <c r="BU23">
        <v>391.936233333333</v>
      </c>
      <c r="BV23">
        <v>13.87393</v>
      </c>
      <c r="BW23">
        <v>500.003366666667</v>
      </c>
      <c r="BX23">
        <v>101.752233333333</v>
      </c>
      <c r="BY23">
        <v>0.100000216666667</v>
      </c>
      <c r="BZ23">
        <v>35.6341466666667</v>
      </c>
      <c r="CA23">
        <v>35.5647133333333</v>
      </c>
      <c r="CB23">
        <v>999.9</v>
      </c>
      <c r="CC23">
        <v>0</v>
      </c>
      <c r="CD23">
        <v>0</v>
      </c>
      <c r="CE23">
        <v>9995.70166666667</v>
      </c>
      <c r="CF23">
        <v>0</v>
      </c>
      <c r="CG23">
        <v>488.611566666667</v>
      </c>
      <c r="CH23">
        <v>1299.98233333333</v>
      </c>
      <c r="CI23">
        <v>0.899989766666667</v>
      </c>
      <c r="CJ23">
        <v>0.1000102</v>
      </c>
      <c r="CK23">
        <v>0</v>
      </c>
      <c r="CL23">
        <v>892.1284</v>
      </c>
      <c r="CM23">
        <v>4.99975</v>
      </c>
      <c r="CN23">
        <v>11589.1433333333</v>
      </c>
      <c r="CO23">
        <v>11304.8866666667</v>
      </c>
      <c r="CP23">
        <v>46.3393</v>
      </c>
      <c r="CQ23">
        <v>48.3687</v>
      </c>
      <c r="CR23">
        <v>47.104</v>
      </c>
      <c r="CS23">
        <v>48.125</v>
      </c>
      <c r="CT23">
        <v>48.2686</v>
      </c>
      <c r="CU23">
        <v>1165.47133333333</v>
      </c>
      <c r="CV23">
        <v>129.511</v>
      </c>
      <c r="CW23">
        <v>0</v>
      </c>
      <c r="CX23">
        <v>252.700000047684</v>
      </c>
      <c r="CY23">
        <v>0</v>
      </c>
      <c r="CZ23">
        <v>891.227846153846</v>
      </c>
      <c r="DA23">
        <v>-144.872888868571</v>
      </c>
      <c r="DB23">
        <v>-1858.06495694675</v>
      </c>
      <c r="DC23">
        <v>11577.7230769231</v>
      </c>
      <c r="DD23">
        <v>15</v>
      </c>
      <c r="DE23">
        <v>1604000231</v>
      </c>
      <c r="DF23" t="s">
        <v>320</v>
      </c>
      <c r="DG23">
        <v>1604000231</v>
      </c>
      <c r="DH23">
        <v>1604000227</v>
      </c>
      <c r="DI23">
        <v>4</v>
      </c>
      <c r="DJ23">
        <v>0.082</v>
      </c>
      <c r="DK23">
        <v>-0.002</v>
      </c>
      <c r="DL23">
        <v>2.193</v>
      </c>
      <c r="DM23">
        <v>-0.002</v>
      </c>
      <c r="DN23">
        <v>400</v>
      </c>
      <c r="DO23">
        <v>13</v>
      </c>
      <c r="DP23">
        <v>0.26</v>
      </c>
      <c r="DQ23">
        <v>0.14</v>
      </c>
      <c r="DR23">
        <v>4.3300858889008</v>
      </c>
      <c r="DS23">
        <v>-0.620793631953205</v>
      </c>
      <c r="DT23">
        <v>0.0542737781448657</v>
      </c>
      <c r="DU23">
        <v>0</v>
      </c>
      <c r="DV23">
        <v>-5.84274580645161</v>
      </c>
      <c r="DW23">
        <v>0.698027419354846</v>
      </c>
      <c r="DX23">
        <v>0.0632885888289709</v>
      </c>
      <c r="DY23">
        <v>0</v>
      </c>
      <c r="DZ23">
        <v>1.63701709677419</v>
      </c>
      <c r="EA23">
        <v>0.224295967741933</v>
      </c>
      <c r="EB23">
        <v>0.0171947993250676</v>
      </c>
      <c r="EC23">
        <v>0</v>
      </c>
      <c r="ED23">
        <v>0</v>
      </c>
      <c r="EE23">
        <v>3</v>
      </c>
      <c r="EF23" t="s">
        <v>303</v>
      </c>
      <c r="EG23">
        <v>100</v>
      </c>
      <c r="EH23">
        <v>100</v>
      </c>
      <c r="EI23">
        <v>2.192</v>
      </c>
      <c r="EJ23">
        <v>-0.0024</v>
      </c>
      <c r="EK23">
        <v>2.1925500000001</v>
      </c>
      <c r="EL23">
        <v>0</v>
      </c>
      <c r="EM23">
        <v>0</v>
      </c>
      <c r="EN23">
        <v>0</v>
      </c>
      <c r="EO23">
        <v>-0.00236499999999928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12.6</v>
      </c>
      <c r="EX23">
        <v>12.6</v>
      </c>
      <c r="EY23">
        <v>2</v>
      </c>
      <c r="EZ23">
        <v>504.959</v>
      </c>
      <c r="FA23">
        <v>500.045</v>
      </c>
      <c r="FB23">
        <v>34.3369</v>
      </c>
      <c r="FC23">
        <v>31.9789</v>
      </c>
      <c r="FD23">
        <v>30.001</v>
      </c>
      <c r="FE23">
        <v>31.695</v>
      </c>
      <c r="FF23">
        <v>31.6383</v>
      </c>
      <c r="FG23">
        <v>22.2357</v>
      </c>
      <c r="FH23">
        <v>-30</v>
      </c>
      <c r="FI23">
        <v>-30</v>
      </c>
      <c r="FJ23">
        <v>-999.9</v>
      </c>
      <c r="FK23">
        <v>400</v>
      </c>
      <c r="FL23">
        <v>26.5489</v>
      </c>
      <c r="FM23">
        <v>101.624</v>
      </c>
      <c r="FN23">
        <v>100.987</v>
      </c>
    </row>
    <row r="24" spans="1:170">
      <c r="A24">
        <v>8</v>
      </c>
      <c r="B24">
        <v>1604001231</v>
      </c>
      <c r="C24">
        <v>2088.40000009537</v>
      </c>
      <c r="D24" t="s">
        <v>325</v>
      </c>
      <c r="E24" t="s">
        <v>326</v>
      </c>
      <c r="F24" t="s">
        <v>327</v>
      </c>
      <c r="G24" t="s">
        <v>328</v>
      </c>
      <c r="H24">
        <v>1604001223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3</v>
      </c>
      <c r="AF24">
        <v>1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286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329</v>
      </c>
      <c r="AQ24">
        <v>1094.68961538462</v>
      </c>
      <c r="AR24">
        <v>1483.55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330</v>
      </c>
      <c r="BB24">
        <v>772.61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289</v>
      </c>
      <c r="BO24">
        <v>2</v>
      </c>
      <c r="BP24">
        <v>1604001223</v>
      </c>
      <c r="BQ24">
        <v>375.604741935484</v>
      </c>
      <c r="BR24">
        <v>399.973935483871</v>
      </c>
      <c r="BS24">
        <v>21.8099096774194</v>
      </c>
      <c r="BT24">
        <v>11.7527193548387</v>
      </c>
      <c r="BU24">
        <v>373.412290322581</v>
      </c>
      <c r="BV24">
        <v>21.8122709677419</v>
      </c>
      <c r="BW24">
        <v>500.013806451613</v>
      </c>
      <c r="BX24">
        <v>101.767161290323</v>
      </c>
      <c r="BY24">
        <v>0.0999675677419355</v>
      </c>
      <c r="BZ24">
        <v>35.6994161290323</v>
      </c>
      <c r="CA24">
        <v>34.3985580645161</v>
      </c>
      <c r="CB24">
        <v>999.9</v>
      </c>
      <c r="CC24">
        <v>0</v>
      </c>
      <c r="CD24">
        <v>0</v>
      </c>
      <c r="CE24">
        <v>10000.7629032258</v>
      </c>
      <c r="CF24">
        <v>0</v>
      </c>
      <c r="CG24">
        <v>326.740225806452</v>
      </c>
      <c r="CH24">
        <v>1300.0064516129</v>
      </c>
      <c r="CI24">
        <v>0.899998161290323</v>
      </c>
      <c r="CJ24">
        <v>0.100001751612903</v>
      </c>
      <c r="CK24">
        <v>0</v>
      </c>
      <c r="CL24">
        <v>1095.57258064516</v>
      </c>
      <c r="CM24">
        <v>4.99975</v>
      </c>
      <c r="CN24">
        <v>13992.564516129</v>
      </c>
      <c r="CO24">
        <v>11305.1322580645</v>
      </c>
      <c r="CP24">
        <v>46.421</v>
      </c>
      <c r="CQ24">
        <v>48.3485806451613</v>
      </c>
      <c r="CR24">
        <v>47.129</v>
      </c>
      <c r="CS24">
        <v>48.183</v>
      </c>
      <c r="CT24">
        <v>48.3485161290322</v>
      </c>
      <c r="CU24">
        <v>1165.50290322581</v>
      </c>
      <c r="CV24">
        <v>129.503548387097</v>
      </c>
      <c r="CW24">
        <v>0</v>
      </c>
      <c r="CX24">
        <v>245.899999856949</v>
      </c>
      <c r="CY24">
        <v>0</v>
      </c>
      <c r="CZ24">
        <v>1094.68961538462</v>
      </c>
      <c r="DA24">
        <v>-226.459829076571</v>
      </c>
      <c r="DB24">
        <v>-2795.09401727149</v>
      </c>
      <c r="DC24">
        <v>13981.4730769231</v>
      </c>
      <c r="DD24">
        <v>15</v>
      </c>
      <c r="DE24">
        <v>1604000231</v>
      </c>
      <c r="DF24" t="s">
        <v>320</v>
      </c>
      <c r="DG24">
        <v>1604000231</v>
      </c>
      <c r="DH24">
        <v>1604000227</v>
      </c>
      <c r="DI24">
        <v>4</v>
      </c>
      <c r="DJ24">
        <v>0.082</v>
      </c>
      <c r="DK24">
        <v>-0.002</v>
      </c>
      <c r="DL24">
        <v>2.193</v>
      </c>
      <c r="DM24">
        <v>-0.002</v>
      </c>
      <c r="DN24">
        <v>400</v>
      </c>
      <c r="DO24">
        <v>13</v>
      </c>
      <c r="DP24">
        <v>0.26</v>
      </c>
      <c r="DQ24">
        <v>0.14</v>
      </c>
      <c r="DR24">
        <v>17.0930520560954</v>
      </c>
      <c r="DS24">
        <v>-0.795901072726018</v>
      </c>
      <c r="DT24">
        <v>0.0599816821453925</v>
      </c>
      <c r="DU24">
        <v>0</v>
      </c>
      <c r="DV24">
        <v>-24.3691032258065</v>
      </c>
      <c r="DW24">
        <v>0.809041935484045</v>
      </c>
      <c r="DX24">
        <v>0.0636914765344832</v>
      </c>
      <c r="DY24">
        <v>0</v>
      </c>
      <c r="DZ24">
        <v>10.0571935483871</v>
      </c>
      <c r="EA24">
        <v>0.356612903225784</v>
      </c>
      <c r="EB24">
        <v>0.0270963744210141</v>
      </c>
      <c r="EC24">
        <v>0</v>
      </c>
      <c r="ED24">
        <v>0</v>
      </c>
      <c r="EE24">
        <v>3</v>
      </c>
      <c r="EF24" t="s">
        <v>303</v>
      </c>
      <c r="EG24">
        <v>100</v>
      </c>
      <c r="EH24">
        <v>100</v>
      </c>
      <c r="EI24">
        <v>2.192</v>
      </c>
      <c r="EJ24">
        <v>-0.0023</v>
      </c>
      <c r="EK24">
        <v>2.1925500000001</v>
      </c>
      <c r="EL24">
        <v>0</v>
      </c>
      <c r="EM24">
        <v>0</v>
      </c>
      <c r="EN24">
        <v>0</v>
      </c>
      <c r="EO24">
        <v>-0.00236499999999928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16.7</v>
      </c>
      <c r="EX24">
        <v>16.7</v>
      </c>
      <c r="EY24">
        <v>2</v>
      </c>
      <c r="EZ24">
        <v>494.423</v>
      </c>
      <c r="FA24">
        <v>498.755</v>
      </c>
      <c r="FB24">
        <v>34.6434</v>
      </c>
      <c r="FC24">
        <v>32.5012</v>
      </c>
      <c r="FD24">
        <v>30.0009</v>
      </c>
      <c r="FE24">
        <v>32.2154</v>
      </c>
      <c r="FF24">
        <v>32.1435</v>
      </c>
      <c r="FG24">
        <v>22.1702</v>
      </c>
      <c r="FH24">
        <v>-30</v>
      </c>
      <c r="FI24">
        <v>-30</v>
      </c>
      <c r="FJ24">
        <v>-999.9</v>
      </c>
      <c r="FK24">
        <v>400</v>
      </c>
      <c r="FL24">
        <v>26.5489</v>
      </c>
      <c r="FM24">
        <v>101.532</v>
      </c>
      <c r="FN24">
        <v>100.895</v>
      </c>
    </row>
    <row r="25" spans="1:170">
      <c r="A25">
        <v>9</v>
      </c>
      <c r="B25">
        <v>1604001351.6</v>
      </c>
      <c r="C25">
        <v>2209</v>
      </c>
      <c r="D25" t="s">
        <v>331</v>
      </c>
      <c r="E25" t="s">
        <v>332</v>
      </c>
      <c r="F25" t="s">
        <v>327</v>
      </c>
      <c r="G25" t="s">
        <v>328</v>
      </c>
      <c r="H25">
        <v>1604001343.6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286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333</v>
      </c>
      <c r="AQ25">
        <v>1088.56884615385</v>
      </c>
      <c r="AR25">
        <v>1522.22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334</v>
      </c>
      <c r="BB25">
        <v>777.32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289</v>
      </c>
      <c r="BO25">
        <v>2</v>
      </c>
      <c r="BP25">
        <v>1604001343.6</v>
      </c>
      <c r="BQ25">
        <v>375.259064516129</v>
      </c>
      <c r="BR25">
        <v>400.444258064516</v>
      </c>
      <c r="BS25">
        <v>21.6616322580645</v>
      </c>
      <c r="BT25">
        <v>11.4945677419355</v>
      </c>
      <c r="BU25">
        <v>373.066483870968</v>
      </c>
      <c r="BV25">
        <v>21.6639967741936</v>
      </c>
      <c r="BW25">
        <v>500.023387096774</v>
      </c>
      <c r="BX25">
        <v>101.752193548387</v>
      </c>
      <c r="BY25">
        <v>0.099974135483871</v>
      </c>
      <c r="BZ25">
        <v>35.7830225806452</v>
      </c>
      <c r="CA25">
        <v>34.5060580645161</v>
      </c>
      <c r="CB25">
        <v>999.9</v>
      </c>
      <c r="CC25">
        <v>0</v>
      </c>
      <c r="CD25">
        <v>0</v>
      </c>
      <c r="CE25">
        <v>10005.7274193548</v>
      </c>
      <c r="CF25">
        <v>0</v>
      </c>
      <c r="CG25">
        <v>407.208322580645</v>
      </c>
      <c r="CH25">
        <v>1300.01451612903</v>
      </c>
      <c r="CI25">
        <v>0.90000035483871</v>
      </c>
      <c r="CJ25">
        <v>0.099999735483871</v>
      </c>
      <c r="CK25">
        <v>0</v>
      </c>
      <c r="CL25">
        <v>1089.47129032258</v>
      </c>
      <c r="CM25">
        <v>4.99975</v>
      </c>
      <c r="CN25">
        <v>13808.7419354839</v>
      </c>
      <c r="CO25">
        <v>11305.2</v>
      </c>
      <c r="CP25">
        <v>46.536</v>
      </c>
      <c r="CQ25">
        <v>48.385</v>
      </c>
      <c r="CR25">
        <v>47.2256129032258</v>
      </c>
      <c r="CS25">
        <v>48.2337419354839</v>
      </c>
      <c r="CT25">
        <v>48.437</v>
      </c>
      <c r="CU25">
        <v>1165.51387096774</v>
      </c>
      <c r="CV25">
        <v>129.50064516129</v>
      </c>
      <c r="CW25">
        <v>0</v>
      </c>
      <c r="CX25">
        <v>119.400000095367</v>
      </c>
      <c r="CY25">
        <v>0</v>
      </c>
      <c r="CZ25">
        <v>1088.56884615385</v>
      </c>
      <c r="DA25">
        <v>-221.97025655394</v>
      </c>
      <c r="DB25">
        <v>-2757.16923233788</v>
      </c>
      <c r="DC25">
        <v>13797.4769230769</v>
      </c>
      <c r="DD25">
        <v>15</v>
      </c>
      <c r="DE25">
        <v>1604000231</v>
      </c>
      <c r="DF25" t="s">
        <v>320</v>
      </c>
      <c r="DG25">
        <v>1604000231</v>
      </c>
      <c r="DH25">
        <v>1604000227</v>
      </c>
      <c r="DI25">
        <v>4</v>
      </c>
      <c r="DJ25">
        <v>0.082</v>
      </c>
      <c r="DK25">
        <v>-0.002</v>
      </c>
      <c r="DL25">
        <v>2.193</v>
      </c>
      <c r="DM25">
        <v>-0.002</v>
      </c>
      <c r="DN25">
        <v>400</v>
      </c>
      <c r="DO25">
        <v>13</v>
      </c>
      <c r="DP25">
        <v>0.26</v>
      </c>
      <c r="DQ25">
        <v>0.14</v>
      </c>
      <c r="DR25">
        <v>17.8069635425839</v>
      </c>
      <c r="DS25">
        <v>0.954775067411159</v>
      </c>
      <c r="DT25">
        <v>0.453055778081269</v>
      </c>
      <c r="DU25">
        <v>0</v>
      </c>
      <c r="DV25">
        <v>-25.2257322580645</v>
      </c>
      <c r="DW25">
        <v>-0.217708064516049</v>
      </c>
      <c r="DX25">
        <v>0.595817548056719</v>
      </c>
      <c r="DY25">
        <v>0</v>
      </c>
      <c r="DZ25">
        <v>10.1642580645161</v>
      </c>
      <c r="EA25">
        <v>0.332520967741902</v>
      </c>
      <c r="EB25">
        <v>0.0254797170971476</v>
      </c>
      <c r="EC25">
        <v>0</v>
      </c>
      <c r="ED25">
        <v>0</v>
      </c>
      <c r="EE25">
        <v>3</v>
      </c>
      <c r="EF25" t="s">
        <v>303</v>
      </c>
      <c r="EG25">
        <v>100</v>
      </c>
      <c r="EH25">
        <v>100</v>
      </c>
      <c r="EI25">
        <v>2.193</v>
      </c>
      <c r="EJ25">
        <v>-0.0023</v>
      </c>
      <c r="EK25">
        <v>2.1925500000001</v>
      </c>
      <c r="EL25">
        <v>0</v>
      </c>
      <c r="EM25">
        <v>0</v>
      </c>
      <c r="EN25">
        <v>0</v>
      </c>
      <c r="EO25">
        <v>-0.00236499999999928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18.7</v>
      </c>
      <c r="EX25">
        <v>18.7</v>
      </c>
      <c r="EY25">
        <v>2</v>
      </c>
      <c r="EZ25">
        <v>516.453</v>
      </c>
      <c r="FA25">
        <v>496.69</v>
      </c>
      <c r="FB25">
        <v>34.7681</v>
      </c>
      <c r="FC25">
        <v>32.7493</v>
      </c>
      <c r="FD25">
        <v>30.001</v>
      </c>
      <c r="FE25">
        <v>32.4608</v>
      </c>
      <c r="FF25">
        <v>32.3943</v>
      </c>
      <c r="FG25">
        <v>22.103</v>
      </c>
      <c r="FH25">
        <v>-30</v>
      </c>
      <c r="FI25">
        <v>-30</v>
      </c>
      <c r="FJ25">
        <v>-999.9</v>
      </c>
      <c r="FK25">
        <v>400</v>
      </c>
      <c r="FL25">
        <v>26.5489</v>
      </c>
      <c r="FM25">
        <v>101.486</v>
      </c>
      <c r="FN25">
        <v>100.852</v>
      </c>
    </row>
    <row r="26" spans="1:170">
      <c r="A26">
        <v>10</v>
      </c>
      <c r="B26">
        <v>1604001793.1</v>
      </c>
      <c r="C26">
        <v>2650.5</v>
      </c>
      <c r="D26" t="s">
        <v>335</v>
      </c>
      <c r="E26" t="s">
        <v>336</v>
      </c>
      <c r="F26" t="s">
        <v>337</v>
      </c>
      <c r="G26" t="s">
        <v>328</v>
      </c>
      <c r="H26">
        <v>1604001785.35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286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338</v>
      </c>
      <c r="AQ26">
        <v>853.58992</v>
      </c>
      <c r="AR26">
        <v>1103.89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339</v>
      </c>
      <c r="BB26">
        <v>641.26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289</v>
      </c>
      <c r="BO26">
        <v>2</v>
      </c>
      <c r="BP26">
        <v>1604001785.35</v>
      </c>
      <c r="BQ26">
        <v>378.9976</v>
      </c>
      <c r="BR26">
        <v>400.45</v>
      </c>
      <c r="BS26">
        <v>21.59111</v>
      </c>
      <c r="BT26">
        <v>10.64474</v>
      </c>
      <c r="BU26">
        <v>376.804966666667</v>
      </c>
      <c r="BV26">
        <v>21.59348</v>
      </c>
      <c r="BW26">
        <v>500.022033333333</v>
      </c>
      <c r="BX26">
        <v>101.753933333333</v>
      </c>
      <c r="BY26">
        <v>0.100030976666667</v>
      </c>
      <c r="BZ26">
        <v>36.3213866666667</v>
      </c>
      <c r="CA26">
        <v>34.82843</v>
      </c>
      <c r="CB26">
        <v>999.9</v>
      </c>
      <c r="CC26">
        <v>0</v>
      </c>
      <c r="CD26">
        <v>0</v>
      </c>
      <c r="CE26">
        <v>9997.101</v>
      </c>
      <c r="CF26">
        <v>0</v>
      </c>
      <c r="CG26">
        <v>342.706966666667</v>
      </c>
      <c r="CH26">
        <v>1299.98433333333</v>
      </c>
      <c r="CI26">
        <v>0.8999918</v>
      </c>
      <c r="CJ26">
        <v>0.100008213333333</v>
      </c>
      <c r="CK26">
        <v>0</v>
      </c>
      <c r="CL26">
        <v>853.941566666667</v>
      </c>
      <c r="CM26">
        <v>4.99975</v>
      </c>
      <c r="CN26">
        <v>10888.34</v>
      </c>
      <c r="CO26">
        <v>11304.92</v>
      </c>
      <c r="CP26">
        <v>46.2727666666667</v>
      </c>
      <c r="CQ26">
        <v>48.25</v>
      </c>
      <c r="CR26">
        <v>47.0579</v>
      </c>
      <c r="CS26">
        <v>48.0579</v>
      </c>
      <c r="CT26">
        <v>48.3141</v>
      </c>
      <c r="CU26">
        <v>1165.47433333333</v>
      </c>
      <c r="CV26">
        <v>129.51</v>
      </c>
      <c r="CW26">
        <v>0</v>
      </c>
      <c r="CX26">
        <v>440.400000095367</v>
      </c>
      <c r="CY26">
        <v>0</v>
      </c>
      <c r="CZ26">
        <v>853.58992</v>
      </c>
      <c r="DA26">
        <v>-71.9257692451651</v>
      </c>
      <c r="DB26">
        <v>-890.769230729479</v>
      </c>
      <c r="DC26">
        <v>10883.844</v>
      </c>
      <c r="DD26">
        <v>15</v>
      </c>
      <c r="DE26">
        <v>1604000231</v>
      </c>
      <c r="DF26" t="s">
        <v>320</v>
      </c>
      <c r="DG26">
        <v>1604000231</v>
      </c>
      <c r="DH26">
        <v>1604000227</v>
      </c>
      <c r="DI26">
        <v>4</v>
      </c>
      <c r="DJ26">
        <v>0.082</v>
      </c>
      <c r="DK26">
        <v>-0.002</v>
      </c>
      <c r="DL26">
        <v>2.193</v>
      </c>
      <c r="DM26">
        <v>-0.002</v>
      </c>
      <c r="DN26">
        <v>400</v>
      </c>
      <c r="DO26">
        <v>13</v>
      </c>
      <c r="DP26">
        <v>0.26</v>
      </c>
      <c r="DQ26">
        <v>0.14</v>
      </c>
      <c r="DR26">
        <v>14.3745124301779</v>
      </c>
      <c r="DS26">
        <v>-0.978000160671392</v>
      </c>
      <c r="DT26">
        <v>0.320110437756021</v>
      </c>
      <c r="DU26">
        <v>0</v>
      </c>
      <c r="DV26">
        <v>-21.451564516129</v>
      </c>
      <c r="DW26">
        <v>2.01762096774199</v>
      </c>
      <c r="DX26">
        <v>0.437850241409304</v>
      </c>
      <c r="DY26">
        <v>0</v>
      </c>
      <c r="DZ26">
        <v>10.9455774193548</v>
      </c>
      <c r="EA26">
        <v>0.146293548387099</v>
      </c>
      <c r="EB26">
        <v>0.0112909529777924</v>
      </c>
      <c r="EC26">
        <v>1</v>
      </c>
      <c r="ED26">
        <v>1</v>
      </c>
      <c r="EE26">
        <v>3</v>
      </c>
      <c r="EF26" t="s">
        <v>308</v>
      </c>
      <c r="EG26">
        <v>100</v>
      </c>
      <c r="EH26">
        <v>100</v>
      </c>
      <c r="EI26">
        <v>2.192</v>
      </c>
      <c r="EJ26">
        <v>-0.0024</v>
      </c>
      <c r="EK26">
        <v>2.1925500000001</v>
      </c>
      <c r="EL26">
        <v>0</v>
      </c>
      <c r="EM26">
        <v>0</v>
      </c>
      <c r="EN26">
        <v>0</v>
      </c>
      <c r="EO26">
        <v>-0.00236499999999928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26</v>
      </c>
      <c r="EX26">
        <v>26.1</v>
      </c>
      <c r="EY26">
        <v>2</v>
      </c>
      <c r="EZ26">
        <v>511.324</v>
      </c>
      <c r="FA26">
        <v>495.045</v>
      </c>
      <c r="FB26">
        <v>35.3586</v>
      </c>
      <c r="FC26">
        <v>33.207</v>
      </c>
      <c r="FD26">
        <v>30.0001</v>
      </c>
      <c r="FE26">
        <v>32.9668</v>
      </c>
      <c r="FF26">
        <v>32.9011</v>
      </c>
      <c r="FG26">
        <v>22.0099</v>
      </c>
      <c r="FH26">
        <v>-30</v>
      </c>
      <c r="FI26">
        <v>-30</v>
      </c>
      <c r="FJ26">
        <v>-999.9</v>
      </c>
      <c r="FK26">
        <v>400</v>
      </c>
      <c r="FL26">
        <v>26.5489</v>
      </c>
      <c r="FM26">
        <v>101.437</v>
      </c>
      <c r="FN26">
        <v>100.783</v>
      </c>
    </row>
    <row r="27" spans="1:170">
      <c r="A27">
        <v>11</v>
      </c>
      <c r="B27">
        <v>1604001944.1</v>
      </c>
      <c r="C27">
        <v>2801.5</v>
      </c>
      <c r="D27" t="s">
        <v>340</v>
      </c>
      <c r="E27" t="s">
        <v>341</v>
      </c>
      <c r="F27" t="s">
        <v>337</v>
      </c>
      <c r="G27" t="s">
        <v>328</v>
      </c>
      <c r="H27">
        <v>1604001936.1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286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342</v>
      </c>
      <c r="AQ27">
        <v>923.6118</v>
      </c>
      <c r="AR27">
        <v>1138.9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343</v>
      </c>
      <c r="BB27">
        <v>687.23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289</v>
      </c>
      <c r="BO27">
        <v>2</v>
      </c>
      <c r="BP27">
        <v>1604001936.1</v>
      </c>
      <c r="BQ27">
        <v>382.372806451613</v>
      </c>
      <c r="BR27">
        <v>400.007612903226</v>
      </c>
      <c r="BS27">
        <v>19.7468483870968</v>
      </c>
      <c r="BT27">
        <v>10.3901096774194</v>
      </c>
      <c r="BU27">
        <v>380.180258064516</v>
      </c>
      <c r="BV27">
        <v>19.7492225806452</v>
      </c>
      <c r="BW27">
        <v>500.007741935484</v>
      </c>
      <c r="BX27">
        <v>101.745935483871</v>
      </c>
      <c r="BY27">
        <v>0.0999379354838709</v>
      </c>
      <c r="BZ27">
        <v>36.2271548387097</v>
      </c>
      <c r="CA27">
        <v>34.4744612903226</v>
      </c>
      <c r="CB27">
        <v>999.9</v>
      </c>
      <c r="CC27">
        <v>0</v>
      </c>
      <c r="CD27">
        <v>0</v>
      </c>
      <c r="CE27">
        <v>10003.5483870968</v>
      </c>
      <c r="CF27">
        <v>0</v>
      </c>
      <c r="CG27">
        <v>323.341903225806</v>
      </c>
      <c r="CH27">
        <v>1300.00580645161</v>
      </c>
      <c r="CI27">
        <v>0.899999516129032</v>
      </c>
      <c r="CJ27">
        <v>0.100000625806452</v>
      </c>
      <c r="CK27">
        <v>0</v>
      </c>
      <c r="CL27">
        <v>925.329677419355</v>
      </c>
      <c r="CM27">
        <v>4.99975</v>
      </c>
      <c r="CN27">
        <v>11874.6548387097</v>
      </c>
      <c r="CO27">
        <v>11305.1161290323</v>
      </c>
      <c r="CP27">
        <v>46.066064516129</v>
      </c>
      <c r="CQ27">
        <v>48.008</v>
      </c>
      <c r="CR27">
        <v>46.81</v>
      </c>
      <c r="CS27">
        <v>47.870935483871</v>
      </c>
      <c r="CT27">
        <v>48.120935483871</v>
      </c>
      <c r="CU27">
        <v>1165.50290322581</v>
      </c>
      <c r="CV27">
        <v>129.502903225806</v>
      </c>
      <c r="CW27">
        <v>0</v>
      </c>
      <c r="CX27">
        <v>150.099999904633</v>
      </c>
      <c r="CY27">
        <v>0</v>
      </c>
      <c r="CZ27">
        <v>923.6118</v>
      </c>
      <c r="DA27">
        <v>-149.098154079447</v>
      </c>
      <c r="DB27">
        <v>-1875.73077196319</v>
      </c>
      <c r="DC27">
        <v>11852.912</v>
      </c>
      <c r="DD27">
        <v>15</v>
      </c>
      <c r="DE27">
        <v>1604000231</v>
      </c>
      <c r="DF27" t="s">
        <v>320</v>
      </c>
      <c r="DG27">
        <v>1604000231</v>
      </c>
      <c r="DH27">
        <v>1604000227</v>
      </c>
      <c r="DI27">
        <v>4</v>
      </c>
      <c r="DJ27">
        <v>0.082</v>
      </c>
      <c r="DK27">
        <v>-0.002</v>
      </c>
      <c r="DL27">
        <v>2.193</v>
      </c>
      <c r="DM27">
        <v>-0.002</v>
      </c>
      <c r="DN27">
        <v>400</v>
      </c>
      <c r="DO27">
        <v>13</v>
      </c>
      <c r="DP27">
        <v>0.26</v>
      </c>
      <c r="DQ27">
        <v>0.14</v>
      </c>
      <c r="DR27">
        <v>11.6576344546789</v>
      </c>
      <c r="DS27">
        <v>-1.30115588482803</v>
      </c>
      <c r="DT27">
        <v>0.129644211424802</v>
      </c>
      <c r="DU27">
        <v>0</v>
      </c>
      <c r="DV27">
        <v>-17.6348677419355</v>
      </c>
      <c r="DW27">
        <v>1.4175193548387</v>
      </c>
      <c r="DX27">
        <v>0.149597439142944</v>
      </c>
      <c r="DY27">
        <v>0</v>
      </c>
      <c r="DZ27">
        <v>9.3567429032258</v>
      </c>
      <c r="EA27">
        <v>0.211955322580616</v>
      </c>
      <c r="EB27">
        <v>0.0158470846394939</v>
      </c>
      <c r="EC27">
        <v>0</v>
      </c>
      <c r="ED27">
        <v>0</v>
      </c>
      <c r="EE27">
        <v>3</v>
      </c>
      <c r="EF27" t="s">
        <v>303</v>
      </c>
      <c r="EG27">
        <v>100</v>
      </c>
      <c r="EH27">
        <v>100</v>
      </c>
      <c r="EI27">
        <v>2.193</v>
      </c>
      <c r="EJ27">
        <v>-0.0023</v>
      </c>
      <c r="EK27">
        <v>2.1925500000001</v>
      </c>
      <c r="EL27">
        <v>0</v>
      </c>
      <c r="EM27">
        <v>0</v>
      </c>
      <c r="EN27">
        <v>0</v>
      </c>
      <c r="EO27">
        <v>-0.00236499999999928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28.6</v>
      </c>
      <c r="EX27">
        <v>28.6</v>
      </c>
      <c r="EY27">
        <v>2</v>
      </c>
      <c r="EZ27">
        <v>501.831</v>
      </c>
      <c r="FA27">
        <v>495.857</v>
      </c>
      <c r="FB27">
        <v>35.3327</v>
      </c>
      <c r="FC27">
        <v>33.1293</v>
      </c>
      <c r="FD27">
        <v>29.9996</v>
      </c>
      <c r="FE27">
        <v>32.9144</v>
      </c>
      <c r="FF27">
        <v>32.8556</v>
      </c>
      <c r="FG27">
        <v>22.0137</v>
      </c>
      <c r="FH27">
        <v>-30</v>
      </c>
      <c r="FI27">
        <v>-30</v>
      </c>
      <c r="FJ27">
        <v>-999.9</v>
      </c>
      <c r="FK27">
        <v>400</v>
      </c>
      <c r="FL27">
        <v>26.5489</v>
      </c>
      <c r="FM27">
        <v>101.466</v>
      </c>
      <c r="FN27">
        <v>100.829</v>
      </c>
    </row>
    <row r="28" spans="1:170">
      <c r="A28">
        <v>12</v>
      </c>
      <c r="B28">
        <v>1604002053.1</v>
      </c>
      <c r="C28">
        <v>2910.5</v>
      </c>
      <c r="D28" t="s">
        <v>344</v>
      </c>
      <c r="E28" t="s">
        <v>345</v>
      </c>
      <c r="F28" t="s">
        <v>346</v>
      </c>
      <c r="G28" t="s">
        <v>300</v>
      </c>
      <c r="H28">
        <v>1604002045.35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286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347</v>
      </c>
      <c r="AQ28">
        <v>1033.6912</v>
      </c>
      <c r="AR28">
        <v>1286.47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348</v>
      </c>
      <c r="BB28">
        <v>761.9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289</v>
      </c>
      <c r="BO28">
        <v>2</v>
      </c>
      <c r="BP28">
        <v>1604002045.35</v>
      </c>
      <c r="BQ28">
        <v>386.7363</v>
      </c>
      <c r="BR28">
        <v>399.8653</v>
      </c>
      <c r="BS28">
        <v>15.04401</v>
      </c>
      <c r="BT28">
        <v>10.38543</v>
      </c>
      <c r="BU28">
        <v>384.543766666667</v>
      </c>
      <c r="BV28">
        <v>15.0463733333333</v>
      </c>
      <c r="BW28">
        <v>500.0237</v>
      </c>
      <c r="BX28">
        <v>101.734466666667</v>
      </c>
      <c r="BY28">
        <v>0.1000457</v>
      </c>
      <c r="BZ28">
        <v>36.3884433333333</v>
      </c>
      <c r="CA28">
        <v>36.1627966666667</v>
      </c>
      <c r="CB28">
        <v>999.9</v>
      </c>
      <c r="CC28">
        <v>0</v>
      </c>
      <c r="CD28">
        <v>0</v>
      </c>
      <c r="CE28">
        <v>9992.20666666667</v>
      </c>
      <c r="CF28">
        <v>0</v>
      </c>
      <c r="CG28">
        <v>269.098033333333</v>
      </c>
      <c r="CH28">
        <v>1299.99833333333</v>
      </c>
      <c r="CI28">
        <v>0.899999</v>
      </c>
      <c r="CJ28">
        <v>0.1000012</v>
      </c>
      <c r="CK28">
        <v>0</v>
      </c>
      <c r="CL28">
        <v>1036.15033333333</v>
      </c>
      <c r="CM28">
        <v>4.99975</v>
      </c>
      <c r="CN28">
        <v>13169.0933333333</v>
      </c>
      <c r="CO28">
        <v>11305.05</v>
      </c>
      <c r="CP28">
        <v>46.0206666666667</v>
      </c>
      <c r="CQ28">
        <v>47.9122</v>
      </c>
      <c r="CR28">
        <v>46.75</v>
      </c>
      <c r="CS28">
        <v>47.75</v>
      </c>
      <c r="CT28">
        <v>48.062</v>
      </c>
      <c r="CU28">
        <v>1165.49733333333</v>
      </c>
      <c r="CV28">
        <v>129.501333333333</v>
      </c>
      <c r="CW28">
        <v>0</v>
      </c>
      <c r="CX28">
        <v>108.100000143051</v>
      </c>
      <c r="CY28">
        <v>0</v>
      </c>
      <c r="CZ28">
        <v>1033.6912</v>
      </c>
      <c r="DA28">
        <v>-292.602307232334</v>
      </c>
      <c r="DB28">
        <v>-3688.63845577713</v>
      </c>
      <c r="DC28">
        <v>13138.16</v>
      </c>
      <c r="DD28">
        <v>15</v>
      </c>
      <c r="DE28">
        <v>1604000231</v>
      </c>
      <c r="DF28" t="s">
        <v>320</v>
      </c>
      <c r="DG28">
        <v>1604000231</v>
      </c>
      <c r="DH28">
        <v>1604000227</v>
      </c>
      <c r="DI28">
        <v>4</v>
      </c>
      <c r="DJ28">
        <v>0.082</v>
      </c>
      <c r="DK28">
        <v>-0.002</v>
      </c>
      <c r="DL28">
        <v>2.193</v>
      </c>
      <c r="DM28">
        <v>-0.002</v>
      </c>
      <c r="DN28">
        <v>400</v>
      </c>
      <c r="DO28">
        <v>13</v>
      </c>
      <c r="DP28">
        <v>0.26</v>
      </c>
      <c r="DQ28">
        <v>0.14</v>
      </c>
      <c r="DR28">
        <v>9.4218686356173</v>
      </c>
      <c r="DS28">
        <v>-0.407938319788808</v>
      </c>
      <c r="DT28">
        <v>0.0370152713086307</v>
      </c>
      <c r="DU28">
        <v>1</v>
      </c>
      <c r="DV28">
        <v>-13.1296903225806</v>
      </c>
      <c r="DW28">
        <v>0.503337096774229</v>
      </c>
      <c r="DX28">
        <v>0.0485517240306413</v>
      </c>
      <c r="DY28">
        <v>0</v>
      </c>
      <c r="DZ28">
        <v>4.65796225806452</v>
      </c>
      <c r="EA28">
        <v>0.117781451612887</v>
      </c>
      <c r="EB28">
        <v>0.00889384735126458</v>
      </c>
      <c r="EC28">
        <v>1</v>
      </c>
      <c r="ED28">
        <v>2</v>
      </c>
      <c r="EE28">
        <v>3</v>
      </c>
      <c r="EF28" t="s">
        <v>291</v>
      </c>
      <c r="EG28">
        <v>100</v>
      </c>
      <c r="EH28">
        <v>100</v>
      </c>
      <c r="EI28">
        <v>2.192</v>
      </c>
      <c r="EJ28">
        <v>-0.0024</v>
      </c>
      <c r="EK28">
        <v>2.1925500000001</v>
      </c>
      <c r="EL28">
        <v>0</v>
      </c>
      <c r="EM28">
        <v>0</v>
      </c>
      <c r="EN28">
        <v>0</v>
      </c>
      <c r="EO28">
        <v>-0.00236499999999928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30.4</v>
      </c>
      <c r="EX28">
        <v>30.4</v>
      </c>
      <c r="EY28">
        <v>2</v>
      </c>
      <c r="EZ28">
        <v>503.839</v>
      </c>
      <c r="FA28">
        <v>495.347</v>
      </c>
      <c r="FB28">
        <v>35.3573</v>
      </c>
      <c r="FC28">
        <v>33.0194</v>
      </c>
      <c r="FD28">
        <v>29.9996</v>
      </c>
      <c r="FE28">
        <v>32.8218</v>
      </c>
      <c r="FF28">
        <v>32.7737</v>
      </c>
      <c r="FG28">
        <v>22.0239</v>
      </c>
      <c r="FH28">
        <v>-30</v>
      </c>
      <c r="FI28">
        <v>-30</v>
      </c>
      <c r="FJ28">
        <v>-999.9</v>
      </c>
      <c r="FK28">
        <v>400</v>
      </c>
      <c r="FL28">
        <v>26.5489</v>
      </c>
      <c r="FM28">
        <v>101.491</v>
      </c>
      <c r="FN28">
        <v>100.839</v>
      </c>
    </row>
    <row r="29" spans="1:170">
      <c r="A29">
        <v>13</v>
      </c>
      <c r="B29">
        <v>1604002176.1</v>
      </c>
      <c r="C29">
        <v>3033.5</v>
      </c>
      <c r="D29" t="s">
        <v>349</v>
      </c>
      <c r="E29" t="s">
        <v>350</v>
      </c>
      <c r="F29" t="s">
        <v>346</v>
      </c>
      <c r="G29" t="s">
        <v>300</v>
      </c>
      <c r="H29">
        <v>1604002168.35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286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351</v>
      </c>
      <c r="AQ29">
        <v>1159.75346153846</v>
      </c>
      <c r="AR29">
        <v>1387.24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352</v>
      </c>
      <c r="BB29">
        <v>814.44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289</v>
      </c>
      <c r="BO29">
        <v>2</v>
      </c>
      <c r="BP29">
        <v>1604002168.35</v>
      </c>
      <c r="BQ29">
        <v>385.4291</v>
      </c>
      <c r="BR29">
        <v>399.878766666667</v>
      </c>
      <c r="BS29">
        <v>16.0429066666667</v>
      </c>
      <c r="BT29">
        <v>10.6321966666667</v>
      </c>
      <c r="BU29">
        <v>383.236566666667</v>
      </c>
      <c r="BV29">
        <v>16.0452733333333</v>
      </c>
      <c r="BW29">
        <v>500.009366666667</v>
      </c>
      <c r="BX29">
        <v>101.7329</v>
      </c>
      <c r="BY29">
        <v>0.0999872966666667</v>
      </c>
      <c r="BZ29">
        <v>36.30145</v>
      </c>
      <c r="CA29">
        <v>35.48423</v>
      </c>
      <c r="CB29">
        <v>999.9</v>
      </c>
      <c r="CC29">
        <v>0</v>
      </c>
      <c r="CD29">
        <v>0</v>
      </c>
      <c r="CE29">
        <v>9996.234</v>
      </c>
      <c r="CF29">
        <v>0</v>
      </c>
      <c r="CG29">
        <v>377.037233333333</v>
      </c>
      <c r="CH29">
        <v>1299.97833333333</v>
      </c>
      <c r="CI29">
        <v>0.9000029</v>
      </c>
      <c r="CJ29">
        <v>0.09999695</v>
      </c>
      <c r="CK29">
        <v>0</v>
      </c>
      <c r="CL29">
        <v>1159.52166666667</v>
      </c>
      <c r="CM29">
        <v>4.99975</v>
      </c>
      <c r="CN29">
        <v>14821.7566666667</v>
      </c>
      <c r="CO29">
        <v>11304.8933333333</v>
      </c>
      <c r="CP29">
        <v>45.9958</v>
      </c>
      <c r="CQ29">
        <v>47.7872</v>
      </c>
      <c r="CR29">
        <v>46.6786666666666</v>
      </c>
      <c r="CS29">
        <v>47.687</v>
      </c>
      <c r="CT29">
        <v>48</v>
      </c>
      <c r="CU29">
        <v>1165.48466666667</v>
      </c>
      <c r="CV29">
        <v>129.493666666667</v>
      </c>
      <c r="CW29">
        <v>0</v>
      </c>
      <c r="CX29">
        <v>121.900000095367</v>
      </c>
      <c r="CY29">
        <v>0</v>
      </c>
      <c r="CZ29">
        <v>1159.75346153846</v>
      </c>
      <c r="DA29">
        <v>-533.547008870876</v>
      </c>
      <c r="DB29">
        <v>-6808.70427756095</v>
      </c>
      <c r="DC29">
        <v>14824.7615384615</v>
      </c>
      <c r="DD29">
        <v>15</v>
      </c>
      <c r="DE29">
        <v>1604000231</v>
      </c>
      <c r="DF29" t="s">
        <v>320</v>
      </c>
      <c r="DG29">
        <v>1604000231</v>
      </c>
      <c r="DH29">
        <v>1604000227</v>
      </c>
      <c r="DI29">
        <v>4</v>
      </c>
      <c r="DJ29">
        <v>0.082</v>
      </c>
      <c r="DK29">
        <v>-0.002</v>
      </c>
      <c r="DL29">
        <v>2.193</v>
      </c>
      <c r="DM29">
        <v>-0.002</v>
      </c>
      <c r="DN29">
        <v>400</v>
      </c>
      <c r="DO29">
        <v>13</v>
      </c>
      <c r="DP29">
        <v>0.26</v>
      </c>
      <c r="DQ29">
        <v>0.14</v>
      </c>
      <c r="DR29">
        <v>10.2700170001271</v>
      </c>
      <c r="DS29">
        <v>0.0637365909265616</v>
      </c>
      <c r="DT29">
        <v>0.0387512037599231</v>
      </c>
      <c r="DU29">
        <v>1</v>
      </c>
      <c r="DV29">
        <v>-14.4466193548387</v>
      </c>
      <c r="DW29">
        <v>-0.0508887096774005</v>
      </c>
      <c r="DX29">
        <v>0.0419445749451069</v>
      </c>
      <c r="DY29">
        <v>1</v>
      </c>
      <c r="DZ29">
        <v>5.40963</v>
      </c>
      <c r="EA29">
        <v>0.171437903225803</v>
      </c>
      <c r="EB29">
        <v>0.0136762294369795</v>
      </c>
      <c r="EC29">
        <v>1</v>
      </c>
      <c r="ED29">
        <v>3</v>
      </c>
      <c r="EE29">
        <v>3</v>
      </c>
      <c r="EF29" t="s">
        <v>296</v>
      </c>
      <c r="EG29">
        <v>100</v>
      </c>
      <c r="EH29">
        <v>100</v>
      </c>
      <c r="EI29">
        <v>2.193</v>
      </c>
      <c r="EJ29">
        <v>-0.0024</v>
      </c>
      <c r="EK29">
        <v>2.1925500000001</v>
      </c>
      <c r="EL29">
        <v>0</v>
      </c>
      <c r="EM29">
        <v>0</v>
      </c>
      <c r="EN29">
        <v>0</v>
      </c>
      <c r="EO29">
        <v>-0.00236499999999928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32.4</v>
      </c>
      <c r="EX29">
        <v>32.5</v>
      </c>
      <c r="EY29">
        <v>2</v>
      </c>
      <c r="EZ29">
        <v>502.737</v>
      </c>
      <c r="FA29">
        <v>496.683</v>
      </c>
      <c r="FB29">
        <v>35.3333</v>
      </c>
      <c r="FC29">
        <v>32.8939</v>
      </c>
      <c r="FD29">
        <v>29.9996</v>
      </c>
      <c r="FE29">
        <v>32.7096</v>
      </c>
      <c r="FF29">
        <v>32.6617</v>
      </c>
      <c r="FG29">
        <v>22.1363</v>
      </c>
      <c r="FH29">
        <v>-30</v>
      </c>
      <c r="FI29">
        <v>-30</v>
      </c>
      <c r="FJ29">
        <v>-999.9</v>
      </c>
      <c r="FK29">
        <v>400</v>
      </c>
      <c r="FL29">
        <v>26.5489</v>
      </c>
      <c r="FM29">
        <v>101.519</v>
      </c>
      <c r="FN29">
        <v>100.874</v>
      </c>
    </row>
    <row r="30" spans="1:170">
      <c r="A30">
        <v>14</v>
      </c>
      <c r="B30">
        <v>1604002517.6</v>
      </c>
      <c r="C30">
        <v>3375</v>
      </c>
      <c r="D30" t="s">
        <v>353</v>
      </c>
      <c r="E30" t="s">
        <v>354</v>
      </c>
      <c r="F30" t="s">
        <v>299</v>
      </c>
      <c r="G30" t="s">
        <v>355</v>
      </c>
      <c r="H30">
        <v>1604002509.85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52</v>
      </c>
      <c r="AF30">
        <v>10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286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356</v>
      </c>
      <c r="AQ30">
        <v>1341.0492</v>
      </c>
      <c r="AR30">
        <v>1567.28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357</v>
      </c>
      <c r="BB30">
        <v>810.55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289</v>
      </c>
      <c r="BO30">
        <v>2</v>
      </c>
      <c r="BP30">
        <v>1604002509.85</v>
      </c>
      <c r="BQ30">
        <v>389.482766666667</v>
      </c>
      <c r="BR30">
        <v>400.029933333333</v>
      </c>
      <c r="BS30">
        <v>15.4812433333333</v>
      </c>
      <c r="BT30">
        <v>12.0193733333333</v>
      </c>
      <c r="BU30">
        <v>387.2903</v>
      </c>
      <c r="BV30">
        <v>15.4836066666667</v>
      </c>
      <c r="BW30">
        <v>500.004433333333</v>
      </c>
      <c r="BX30">
        <v>101.716</v>
      </c>
      <c r="BY30">
        <v>0.100108473333333</v>
      </c>
      <c r="BZ30">
        <v>36.05285</v>
      </c>
      <c r="CA30">
        <v>35.67484</v>
      </c>
      <c r="CB30">
        <v>999.9</v>
      </c>
      <c r="CC30">
        <v>0</v>
      </c>
      <c r="CD30">
        <v>0</v>
      </c>
      <c r="CE30">
        <v>9992.68133333333</v>
      </c>
      <c r="CF30">
        <v>0</v>
      </c>
      <c r="CG30">
        <v>488.274633333333</v>
      </c>
      <c r="CH30">
        <v>1299.97333333333</v>
      </c>
      <c r="CI30">
        <v>0.900002733333333</v>
      </c>
      <c r="CJ30">
        <v>0.09999734</v>
      </c>
      <c r="CK30">
        <v>0</v>
      </c>
      <c r="CL30">
        <v>1350.727</v>
      </c>
      <c r="CM30">
        <v>4.99975</v>
      </c>
      <c r="CN30">
        <v>17521.09</v>
      </c>
      <c r="CO30">
        <v>11304.8566666667</v>
      </c>
      <c r="CP30">
        <v>46.9999333333333</v>
      </c>
      <c r="CQ30">
        <v>48.9496</v>
      </c>
      <c r="CR30">
        <v>47.8832666666666</v>
      </c>
      <c r="CS30">
        <v>48.7748</v>
      </c>
      <c r="CT30">
        <v>48.9706</v>
      </c>
      <c r="CU30">
        <v>1165.47866666667</v>
      </c>
      <c r="CV30">
        <v>129.494666666667</v>
      </c>
      <c r="CW30">
        <v>0</v>
      </c>
      <c r="CX30">
        <v>340.900000095367</v>
      </c>
      <c r="CY30">
        <v>0</v>
      </c>
      <c r="CZ30">
        <v>1341.0492</v>
      </c>
      <c r="DA30">
        <v>-711.333076919653</v>
      </c>
      <c r="DB30">
        <v>-9141.7999999554</v>
      </c>
      <c r="DC30">
        <v>17396.752</v>
      </c>
      <c r="DD30">
        <v>15</v>
      </c>
      <c r="DE30">
        <v>1604000231</v>
      </c>
      <c r="DF30" t="s">
        <v>320</v>
      </c>
      <c r="DG30">
        <v>1604000231</v>
      </c>
      <c r="DH30">
        <v>1604000227</v>
      </c>
      <c r="DI30">
        <v>4</v>
      </c>
      <c r="DJ30">
        <v>0.082</v>
      </c>
      <c r="DK30">
        <v>-0.002</v>
      </c>
      <c r="DL30">
        <v>2.193</v>
      </c>
      <c r="DM30">
        <v>-0.002</v>
      </c>
      <c r="DN30">
        <v>400</v>
      </c>
      <c r="DO30">
        <v>13</v>
      </c>
      <c r="DP30">
        <v>0.26</v>
      </c>
      <c r="DQ30">
        <v>0.14</v>
      </c>
      <c r="DR30">
        <v>7.64832231360856</v>
      </c>
      <c r="DS30">
        <v>-0.185484274779492</v>
      </c>
      <c r="DT30">
        <v>0.0217794694968908</v>
      </c>
      <c r="DU30">
        <v>1</v>
      </c>
      <c r="DV30">
        <v>-10.5474129032258</v>
      </c>
      <c r="DW30">
        <v>0.235732258064512</v>
      </c>
      <c r="DX30">
        <v>0.0260004434445496</v>
      </c>
      <c r="DY30">
        <v>0</v>
      </c>
      <c r="DZ30">
        <v>3.46188322580645</v>
      </c>
      <c r="EA30">
        <v>-0.0105619354838839</v>
      </c>
      <c r="EB30">
        <v>0.00139548208133753</v>
      </c>
      <c r="EC30">
        <v>1</v>
      </c>
      <c r="ED30">
        <v>2</v>
      </c>
      <c r="EE30">
        <v>3</v>
      </c>
      <c r="EF30" t="s">
        <v>291</v>
      </c>
      <c r="EG30">
        <v>100</v>
      </c>
      <c r="EH30">
        <v>100</v>
      </c>
      <c r="EI30">
        <v>2.192</v>
      </c>
      <c r="EJ30">
        <v>-0.0024</v>
      </c>
      <c r="EK30">
        <v>2.1925500000001</v>
      </c>
      <c r="EL30">
        <v>0</v>
      </c>
      <c r="EM30">
        <v>0</v>
      </c>
      <c r="EN30">
        <v>0</v>
      </c>
      <c r="EO30">
        <v>-0.00236499999999928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38.1</v>
      </c>
      <c r="EX30">
        <v>38.2</v>
      </c>
      <c r="EY30">
        <v>2</v>
      </c>
      <c r="EZ30">
        <v>430.209</v>
      </c>
      <c r="FA30">
        <v>499.035</v>
      </c>
      <c r="FB30">
        <v>34.8876</v>
      </c>
      <c r="FC30">
        <v>32.1507</v>
      </c>
      <c r="FD30">
        <v>30.0001</v>
      </c>
      <c r="FE30">
        <v>32.0174</v>
      </c>
      <c r="FF30">
        <v>31.9829</v>
      </c>
      <c r="FG30">
        <v>22.2812</v>
      </c>
      <c r="FH30">
        <v>-30</v>
      </c>
      <c r="FI30">
        <v>-30</v>
      </c>
      <c r="FJ30">
        <v>-999.9</v>
      </c>
      <c r="FK30">
        <v>400</v>
      </c>
      <c r="FL30">
        <v>26.5489</v>
      </c>
      <c r="FM30">
        <v>101.649</v>
      </c>
      <c r="FN30">
        <v>101.014</v>
      </c>
    </row>
    <row r="31" spans="1:170">
      <c r="A31">
        <v>15</v>
      </c>
      <c r="B31">
        <v>1604002700.6</v>
      </c>
      <c r="C31">
        <v>3558</v>
      </c>
      <c r="D31" t="s">
        <v>358</v>
      </c>
      <c r="E31" t="s">
        <v>359</v>
      </c>
      <c r="F31" t="s">
        <v>299</v>
      </c>
      <c r="G31" t="s">
        <v>355</v>
      </c>
      <c r="H31">
        <v>1604002692.6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5</v>
      </c>
      <c r="AF31">
        <v>1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286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360</v>
      </c>
      <c r="AQ31">
        <v>1038.66230769231</v>
      </c>
      <c r="AR31">
        <v>1424.43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361</v>
      </c>
      <c r="BB31">
        <v>771.03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289</v>
      </c>
      <c r="BO31">
        <v>2</v>
      </c>
      <c r="BP31">
        <v>1604002692.6</v>
      </c>
      <c r="BQ31">
        <v>381.066161290323</v>
      </c>
      <c r="BR31">
        <v>399.979709677419</v>
      </c>
      <c r="BS31">
        <v>19.683164516129</v>
      </c>
      <c r="BT31">
        <v>12.684964516129</v>
      </c>
      <c r="BU31">
        <v>378.87364516129</v>
      </c>
      <c r="BV31">
        <v>19.6855322580645</v>
      </c>
      <c r="BW31">
        <v>500.005419354839</v>
      </c>
      <c r="BX31">
        <v>101.712258064516</v>
      </c>
      <c r="BY31">
        <v>0.100043190322581</v>
      </c>
      <c r="BZ31">
        <v>36.1255677419355</v>
      </c>
      <c r="CA31">
        <v>35.5724387096774</v>
      </c>
      <c r="CB31">
        <v>999.9</v>
      </c>
      <c r="CC31">
        <v>0</v>
      </c>
      <c r="CD31">
        <v>0</v>
      </c>
      <c r="CE31">
        <v>10001.6751612903</v>
      </c>
      <c r="CF31">
        <v>0</v>
      </c>
      <c r="CG31">
        <v>346.520419354839</v>
      </c>
      <c r="CH31">
        <v>1299.97870967742</v>
      </c>
      <c r="CI31">
        <v>0.899989548387097</v>
      </c>
      <c r="CJ31">
        <v>0.100010425806452</v>
      </c>
      <c r="CK31">
        <v>0</v>
      </c>
      <c r="CL31">
        <v>1040.18225806452</v>
      </c>
      <c r="CM31">
        <v>4.99975</v>
      </c>
      <c r="CN31">
        <v>13350.7612903226</v>
      </c>
      <c r="CO31">
        <v>11304.8516129032</v>
      </c>
      <c r="CP31">
        <v>47.7317096774193</v>
      </c>
      <c r="CQ31">
        <v>49.643</v>
      </c>
      <c r="CR31">
        <v>48.6288709677419</v>
      </c>
      <c r="CS31">
        <v>49.546</v>
      </c>
      <c r="CT31">
        <v>49.679064516129</v>
      </c>
      <c r="CU31">
        <v>1165.46870967742</v>
      </c>
      <c r="CV31">
        <v>129.51</v>
      </c>
      <c r="CW31">
        <v>0</v>
      </c>
      <c r="CX31">
        <v>182.299999952316</v>
      </c>
      <c r="CY31">
        <v>0</v>
      </c>
      <c r="CZ31">
        <v>1038.66230769231</v>
      </c>
      <c r="DA31">
        <v>-137.608205138128</v>
      </c>
      <c r="DB31">
        <v>-1761.0188036655</v>
      </c>
      <c r="DC31">
        <v>13331.6538461538</v>
      </c>
      <c r="DD31">
        <v>15</v>
      </c>
      <c r="DE31">
        <v>1604000231</v>
      </c>
      <c r="DF31" t="s">
        <v>320</v>
      </c>
      <c r="DG31">
        <v>1604000231</v>
      </c>
      <c r="DH31">
        <v>1604000227</v>
      </c>
      <c r="DI31">
        <v>4</v>
      </c>
      <c r="DJ31">
        <v>0.082</v>
      </c>
      <c r="DK31">
        <v>-0.002</v>
      </c>
      <c r="DL31">
        <v>2.193</v>
      </c>
      <c r="DM31">
        <v>-0.002</v>
      </c>
      <c r="DN31">
        <v>400</v>
      </c>
      <c r="DO31">
        <v>13</v>
      </c>
      <c r="DP31">
        <v>0.26</v>
      </c>
      <c r="DQ31">
        <v>0.14</v>
      </c>
      <c r="DR31">
        <v>13.512423510062</v>
      </c>
      <c r="DS31">
        <v>-1.21444702509776</v>
      </c>
      <c r="DT31">
        <v>0.0937995590357512</v>
      </c>
      <c r="DU31">
        <v>0</v>
      </c>
      <c r="DV31">
        <v>-18.9259677419355</v>
      </c>
      <c r="DW31">
        <v>1.69795645161294</v>
      </c>
      <c r="DX31">
        <v>0.129823712698305</v>
      </c>
      <c r="DY31">
        <v>0</v>
      </c>
      <c r="DZ31">
        <v>7.00339064516129</v>
      </c>
      <c r="EA31">
        <v>-0.623707741935524</v>
      </c>
      <c r="EB31">
        <v>0.0464976806175273</v>
      </c>
      <c r="EC31">
        <v>0</v>
      </c>
      <c r="ED31">
        <v>0</v>
      </c>
      <c r="EE31">
        <v>3</v>
      </c>
      <c r="EF31" t="s">
        <v>303</v>
      </c>
      <c r="EG31">
        <v>100</v>
      </c>
      <c r="EH31">
        <v>100</v>
      </c>
      <c r="EI31">
        <v>2.192</v>
      </c>
      <c r="EJ31">
        <v>-0.0023</v>
      </c>
      <c r="EK31">
        <v>2.1925500000001</v>
      </c>
      <c r="EL31">
        <v>0</v>
      </c>
      <c r="EM31">
        <v>0</v>
      </c>
      <c r="EN31">
        <v>0</v>
      </c>
      <c r="EO31">
        <v>-0.00236499999999928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41.2</v>
      </c>
      <c r="EX31">
        <v>41.2</v>
      </c>
      <c r="EY31">
        <v>2</v>
      </c>
      <c r="EZ31">
        <v>491.733</v>
      </c>
      <c r="FA31">
        <v>496.525</v>
      </c>
      <c r="FB31">
        <v>34.9067</v>
      </c>
      <c r="FC31">
        <v>32.1259</v>
      </c>
      <c r="FD31">
        <v>29.9999</v>
      </c>
      <c r="FE31">
        <v>31.9416</v>
      </c>
      <c r="FF31">
        <v>31.8962</v>
      </c>
      <c r="FG31">
        <v>22.3286</v>
      </c>
      <c r="FH31">
        <v>-30</v>
      </c>
      <c r="FI31">
        <v>-30</v>
      </c>
      <c r="FJ31">
        <v>-999.9</v>
      </c>
      <c r="FK31">
        <v>400</v>
      </c>
      <c r="FL31">
        <v>26.5489</v>
      </c>
      <c r="FM31">
        <v>101.648</v>
      </c>
      <c r="FN31">
        <v>101.022</v>
      </c>
    </row>
    <row r="32" spans="1:170">
      <c r="A32">
        <v>16</v>
      </c>
      <c r="B32">
        <v>1604002942.1</v>
      </c>
      <c r="C32">
        <v>3799.5</v>
      </c>
      <c r="D32" t="s">
        <v>362</v>
      </c>
      <c r="E32" t="s">
        <v>363</v>
      </c>
      <c r="F32" t="s">
        <v>364</v>
      </c>
      <c r="G32" t="s">
        <v>365</v>
      </c>
      <c r="H32">
        <v>1604002934.1</v>
      </c>
      <c r="I32">
        <f>BW32*AG32*(BS32-BT32)/(100*BL32*(1000-AG32*BS32))</f>
        <v>0</v>
      </c>
      <c r="J32">
        <f>BW32*AG32*(BR32-BQ32*(1000-AG32*BT32)/(1000-AG32*BS32))/(100*BL32)</f>
        <v>0</v>
      </c>
      <c r="K32">
        <f>BQ32 - IF(AG32&gt;1, J32*BL32*100.0/(AI32*CE32), 0)</f>
        <v>0</v>
      </c>
      <c r="L32">
        <f>((R32-I32/2)*K32-J32)/(R32+I32/2)</f>
        <v>0</v>
      </c>
      <c r="M32">
        <f>L32*(BX32+BY32)/1000.0</f>
        <v>0</v>
      </c>
      <c r="N32">
        <f>(BQ32 - IF(AG32&gt;1, J32*BL32*100.0/(AI32*CE32), 0))*(BX32+BY32)/1000.0</f>
        <v>0</v>
      </c>
      <c r="O32">
        <f>2.0/((1/Q32-1/P32)+SIGN(Q32)*SQRT((1/Q32-1/P32)*(1/Q32-1/P32) + 4*BM32/((BM32+1)*(BM32+1))*(2*1/Q32*1/P32-1/P32*1/P32)))</f>
        <v>0</v>
      </c>
      <c r="P32">
        <f>IF(LEFT(BN32,1)&lt;&gt;"0",IF(LEFT(BN32,1)="1",3.0,BO32),$D$5+$E$5*(CE32*BX32/($K$5*1000))+$F$5*(CE32*BX32/($K$5*1000))*MAX(MIN(BL32,$J$5),$I$5)*MAX(MIN(BL32,$J$5),$I$5)+$G$5*MAX(MIN(BL32,$J$5),$I$5)*(CE32*BX32/($K$5*1000))+$H$5*(CE32*BX32/($K$5*1000))*(CE32*BX32/($K$5*1000)))</f>
        <v>0</v>
      </c>
      <c r="Q32">
        <f>I32*(1000-(1000*0.61365*exp(17.502*U32/(240.97+U32))/(BX32+BY32)+BS32)/2)/(1000*0.61365*exp(17.502*U32/(240.97+U32))/(BX32+BY32)-BS32)</f>
        <v>0</v>
      </c>
      <c r="R32">
        <f>1/((BM32+1)/(O32/1.6)+1/(P32/1.37)) + BM32/((BM32+1)/(O32/1.6) + BM32/(P32/1.37))</f>
        <v>0</v>
      </c>
      <c r="S32">
        <f>(BI32*BK32)</f>
        <v>0</v>
      </c>
      <c r="T32">
        <f>(BZ32+(S32+2*0.95*5.67E-8*(((BZ32+$B$7)+273)^4-(BZ32+273)^4)-44100*I32)/(1.84*29.3*P32+8*0.95*5.67E-8*(BZ32+273)^3))</f>
        <v>0</v>
      </c>
      <c r="U32">
        <f>($C$7*CA32+$D$7*CB32+$E$7*T32)</f>
        <v>0</v>
      </c>
      <c r="V32">
        <f>0.61365*exp(17.502*U32/(240.97+U32))</f>
        <v>0</v>
      </c>
      <c r="W32">
        <f>(X32/Y32*100)</f>
        <v>0</v>
      </c>
      <c r="X32">
        <f>BS32*(BX32+BY32)/1000</f>
        <v>0</v>
      </c>
      <c r="Y32">
        <f>0.61365*exp(17.502*BZ32/(240.97+BZ32))</f>
        <v>0</v>
      </c>
      <c r="Z32">
        <f>(V32-BS32*(BX32+BY32)/1000)</f>
        <v>0</v>
      </c>
      <c r="AA32">
        <f>(-I32*44100)</f>
        <v>0</v>
      </c>
      <c r="AB32">
        <f>2*29.3*P32*0.92*(BZ32-U32)</f>
        <v>0</v>
      </c>
      <c r="AC32">
        <f>2*0.95*5.67E-8*(((BZ32+$B$7)+273)^4-(U32+273)^4)</f>
        <v>0</v>
      </c>
      <c r="AD32">
        <f>S32+AC32+AA32+AB32</f>
        <v>0</v>
      </c>
      <c r="AE32">
        <v>0</v>
      </c>
      <c r="AF32">
        <v>0</v>
      </c>
      <c r="AG32">
        <f>IF(AE32*$H$13&gt;=AI32,1.0,(AI32/(AI32-AE32*$H$13)))</f>
        <v>0</v>
      </c>
      <c r="AH32">
        <f>(AG32-1)*100</f>
        <v>0</v>
      </c>
      <c r="AI32">
        <f>MAX(0,($B$13+$C$13*CE32)/(1+$D$13*CE32)*BX32/(BZ32+273)*$E$13)</f>
        <v>0</v>
      </c>
      <c r="AJ32" t="s">
        <v>286</v>
      </c>
      <c r="AK32">
        <v>715.476923076923</v>
      </c>
      <c r="AL32">
        <v>3262.08</v>
      </c>
      <c r="AM32">
        <f>AL32-AK32</f>
        <v>0</v>
      </c>
      <c r="AN32">
        <f>AM32/AL32</f>
        <v>0</v>
      </c>
      <c r="AO32">
        <v>-0.577747479816223</v>
      </c>
      <c r="AP32" t="s">
        <v>366</v>
      </c>
      <c r="AQ32">
        <v>2092.6944</v>
      </c>
      <c r="AR32">
        <v>2346.14</v>
      </c>
      <c r="AS32">
        <f>1-AQ32/AR32</f>
        <v>0</v>
      </c>
      <c r="AT32">
        <v>0.5</v>
      </c>
      <c r="AU32">
        <f>BI32</f>
        <v>0</v>
      </c>
      <c r="AV32">
        <f>J32</f>
        <v>0</v>
      </c>
      <c r="AW32">
        <f>AS32*AT32*AU32</f>
        <v>0</v>
      </c>
      <c r="AX32">
        <f>BC32/AR32</f>
        <v>0</v>
      </c>
      <c r="AY32">
        <f>(AV32-AO32)/AU32</f>
        <v>0</v>
      </c>
      <c r="AZ32">
        <f>(AL32-AR32)/AR32</f>
        <v>0</v>
      </c>
      <c r="BA32" t="s">
        <v>367</v>
      </c>
      <c r="BB32">
        <v>824.85</v>
      </c>
      <c r="BC32">
        <f>AR32-BB32</f>
        <v>0</v>
      </c>
      <c r="BD32">
        <f>(AR32-AQ32)/(AR32-BB32)</f>
        <v>0</v>
      </c>
      <c r="BE32">
        <f>(AL32-AR32)/(AL32-BB32)</f>
        <v>0</v>
      </c>
      <c r="BF32">
        <f>(AR32-AQ32)/(AR32-AK32)</f>
        <v>0</v>
      </c>
      <c r="BG32">
        <f>(AL32-AR32)/(AL32-AK32)</f>
        <v>0</v>
      </c>
      <c r="BH32">
        <f>$B$11*CF32+$C$11*CG32+$F$11*CH32*(1-CK32)</f>
        <v>0</v>
      </c>
      <c r="BI32">
        <f>BH32*BJ32</f>
        <v>0</v>
      </c>
      <c r="BJ32">
        <f>($B$11*$D$9+$C$11*$D$9+$F$11*((CU32+CM32)/MAX(CU32+CM32+CV32, 0.1)*$I$9+CV32/MAX(CU32+CM32+CV32, 0.1)*$J$9))/($B$11+$C$11+$F$11)</f>
        <v>0</v>
      </c>
      <c r="BK32">
        <f>($B$11*$K$9+$C$11*$K$9+$F$11*((CU32+CM32)/MAX(CU32+CM32+CV32, 0.1)*$P$9+CV32/MAX(CU32+CM32+CV32, 0.1)*$Q$9))/($B$11+$C$11+$F$11)</f>
        <v>0</v>
      </c>
      <c r="BL32">
        <v>6</v>
      </c>
      <c r="BM32">
        <v>0.5</v>
      </c>
      <c r="BN32" t="s">
        <v>289</v>
      </c>
      <c r="BO32">
        <v>2</v>
      </c>
      <c r="BP32">
        <v>1604002934.1</v>
      </c>
      <c r="BQ32">
        <v>390.710516129032</v>
      </c>
      <c r="BR32">
        <v>399.998290322581</v>
      </c>
      <c r="BS32">
        <v>16.6615225806452</v>
      </c>
      <c r="BT32">
        <v>13.1311096774194</v>
      </c>
      <c r="BU32">
        <v>388.443322580645</v>
      </c>
      <c r="BV32">
        <v>16.6571903225806</v>
      </c>
      <c r="BW32">
        <v>500.028483870968</v>
      </c>
      <c r="BX32">
        <v>101.69735483871</v>
      </c>
      <c r="BY32">
        <v>0.100031009677419</v>
      </c>
      <c r="BZ32">
        <v>36.4521516129032</v>
      </c>
      <c r="CA32">
        <v>36.2368677419355</v>
      </c>
      <c r="CB32">
        <v>999.9</v>
      </c>
      <c r="CC32">
        <v>0</v>
      </c>
      <c r="CD32">
        <v>0</v>
      </c>
      <c r="CE32">
        <v>10001.7770967742</v>
      </c>
      <c r="CF32">
        <v>0</v>
      </c>
      <c r="CG32">
        <v>301.173709677419</v>
      </c>
      <c r="CH32">
        <v>1299.98322580645</v>
      </c>
      <c r="CI32">
        <v>0.899999838709677</v>
      </c>
      <c r="CJ32">
        <v>0.100000151612903</v>
      </c>
      <c r="CK32">
        <v>0</v>
      </c>
      <c r="CL32">
        <v>2096.69096774194</v>
      </c>
      <c r="CM32">
        <v>4.99975</v>
      </c>
      <c r="CN32">
        <v>27048.1193548387</v>
      </c>
      <c r="CO32">
        <v>11304.9387096774</v>
      </c>
      <c r="CP32">
        <v>48.528064516129</v>
      </c>
      <c r="CQ32">
        <v>50.54</v>
      </c>
      <c r="CR32">
        <v>49.4491935483871</v>
      </c>
      <c r="CS32">
        <v>50.3323870967742</v>
      </c>
      <c r="CT32">
        <v>50.419</v>
      </c>
      <c r="CU32">
        <v>1165.48451612903</v>
      </c>
      <c r="CV32">
        <v>129.498709677419</v>
      </c>
      <c r="CW32">
        <v>0</v>
      </c>
      <c r="CX32">
        <v>240.5</v>
      </c>
      <c r="CY32">
        <v>0</v>
      </c>
      <c r="CZ32">
        <v>2092.6944</v>
      </c>
      <c r="DA32">
        <v>-336.353077442499</v>
      </c>
      <c r="DB32">
        <v>-4301.83846805358</v>
      </c>
      <c r="DC32">
        <v>26997.272</v>
      </c>
      <c r="DD32">
        <v>15</v>
      </c>
      <c r="DE32">
        <v>1604002831.6</v>
      </c>
      <c r="DF32" t="s">
        <v>368</v>
      </c>
      <c r="DG32">
        <v>1604002831.6</v>
      </c>
      <c r="DH32">
        <v>1604002831.6</v>
      </c>
      <c r="DI32">
        <v>5</v>
      </c>
      <c r="DJ32">
        <v>0.075</v>
      </c>
      <c r="DK32">
        <v>0.007</v>
      </c>
      <c r="DL32">
        <v>2.267</v>
      </c>
      <c r="DM32">
        <v>0.004</v>
      </c>
      <c r="DN32">
        <v>400</v>
      </c>
      <c r="DO32">
        <v>13</v>
      </c>
      <c r="DP32">
        <v>0.29</v>
      </c>
      <c r="DQ32">
        <v>0.12</v>
      </c>
      <c r="DR32">
        <v>6.57751391594991</v>
      </c>
      <c r="DS32">
        <v>-0.997057723982739</v>
      </c>
      <c r="DT32">
        <v>0.0918647869184116</v>
      </c>
      <c r="DU32">
        <v>0</v>
      </c>
      <c r="DV32">
        <v>-9.28776096774194</v>
      </c>
      <c r="DW32">
        <v>1.38477580645162</v>
      </c>
      <c r="DX32">
        <v>0.120706094812441</v>
      </c>
      <c r="DY32">
        <v>0</v>
      </c>
      <c r="DZ32">
        <v>3.5304235483871</v>
      </c>
      <c r="EA32">
        <v>-0.177137419354849</v>
      </c>
      <c r="EB32">
        <v>0.0144319165893241</v>
      </c>
      <c r="EC32">
        <v>1</v>
      </c>
      <c r="ED32">
        <v>1</v>
      </c>
      <c r="EE32">
        <v>3</v>
      </c>
      <c r="EF32" t="s">
        <v>308</v>
      </c>
      <c r="EG32">
        <v>100</v>
      </c>
      <c r="EH32">
        <v>100</v>
      </c>
      <c r="EI32">
        <v>2.268</v>
      </c>
      <c r="EJ32">
        <v>0.0043</v>
      </c>
      <c r="EK32">
        <v>2.26724999999999</v>
      </c>
      <c r="EL32">
        <v>0</v>
      </c>
      <c r="EM32">
        <v>0</v>
      </c>
      <c r="EN32">
        <v>0</v>
      </c>
      <c r="EO32">
        <v>0.0043299999999995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1.8</v>
      </c>
      <c r="EX32">
        <v>1.8</v>
      </c>
      <c r="EY32">
        <v>2</v>
      </c>
      <c r="EZ32">
        <v>505.794</v>
      </c>
      <c r="FA32">
        <v>498.187</v>
      </c>
      <c r="FB32">
        <v>35.0627</v>
      </c>
      <c r="FC32">
        <v>31.9255</v>
      </c>
      <c r="FD32">
        <v>30</v>
      </c>
      <c r="FE32">
        <v>31.734</v>
      </c>
      <c r="FF32">
        <v>31.6919</v>
      </c>
      <c r="FG32">
        <v>22.3466</v>
      </c>
      <c r="FH32">
        <v>-30</v>
      </c>
      <c r="FI32">
        <v>-30</v>
      </c>
      <c r="FJ32">
        <v>-999.9</v>
      </c>
      <c r="FK32">
        <v>400</v>
      </c>
      <c r="FL32">
        <v>26.5489</v>
      </c>
      <c r="FM32">
        <v>101.692</v>
      </c>
      <c r="FN32">
        <v>101.068</v>
      </c>
    </row>
    <row r="33" spans="1:170">
      <c r="A33">
        <v>17</v>
      </c>
      <c r="B33">
        <v>1604003082.5</v>
      </c>
      <c r="C33">
        <v>3939.90000009537</v>
      </c>
      <c r="D33" t="s">
        <v>369</v>
      </c>
      <c r="E33" t="s">
        <v>370</v>
      </c>
      <c r="F33" t="s">
        <v>364</v>
      </c>
      <c r="G33" t="s">
        <v>365</v>
      </c>
      <c r="H33">
        <v>1604003074.75</v>
      </c>
      <c r="I33">
        <f>BW33*AG33*(BS33-BT33)/(100*BL33*(1000-AG33*BS33))</f>
        <v>0</v>
      </c>
      <c r="J33">
        <f>BW33*AG33*(BR33-BQ33*(1000-AG33*BT33)/(1000-AG33*BS33))/(100*BL33)</f>
        <v>0</v>
      </c>
      <c r="K33">
        <f>BQ33 - IF(AG33&gt;1, J33*BL33*100.0/(AI33*CE33), 0)</f>
        <v>0</v>
      </c>
      <c r="L33">
        <f>((R33-I33/2)*K33-J33)/(R33+I33/2)</f>
        <v>0</v>
      </c>
      <c r="M33">
        <f>L33*(BX33+BY33)/1000.0</f>
        <v>0</v>
      </c>
      <c r="N33">
        <f>(BQ33 - IF(AG33&gt;1, J33*BL33*100.0/(AI33*CE33), 0))*(BX33+BY33)/1000.0</f>
        <v>0</v>
      </c>
      <c r="O33">
        <f>2.0/((1/Q33-1/P33)+SIGN(Q33)*SQRT((1/Q33-1/P33)*(1/Q33-1/P33) + 4*BM33/((BM33+1)*(BM33+1))*(2*1/Q33*1/P33-1/P33*1/P33)))</f>
        <v>0</v>
      </c>
      <c r="P33">
        <f>IF(LEFT(BN33,1)&lt;&gt;"0",IF(LEFT(BN33,1)="1",3.0,BO33),$D$5+$E$5*(CE33*BX33/($K$5*1000))+$F$5*(CE33*BX33/($K$5*1000))*MAX(MIN(BL33,$J$5),$I$5)*MAX(MIN(BL33,$J$5),$I$5)+$G$5*MAX(MIN(BL33,$J$5),$I$5)*(CE33*BX33/($K$5*1000))+$H$5*(CE33*BX33/($K$5*1000))*(CE33*BX33/($K$5*1000)))</f>
        <v>0</v>
      </c>
      <c r="Q33">
        <f>I33*(1000-(1000*0.61365*exp(17.502*U33/(240.97+U33))/(BX33+BY33)+BS33)/2)/(1000*0.61365*exp(17.502*U33/(240.97+U33))/(BX33+BY33)-BS33)</f>
        <v>0</v>
      </c>
      <c r="R33">
        <f>1/((BM33+1)/(O33/1.6)+1/(P33/1.37)) + BM33/((BM33+1)/(O33/1.6) + BM33/(P33/1.37))</f>
        <v>0</v>
      </c>
      <c r="S33">
        <f>(BI33*BK33)</f>
        <v>0</v>
      </c>
      <c r="T33">
        <f>(BZ33+(S33+2*0.95*5.67E-8*(((BZ33+$B$7)+273)^4-(BZ33+273)^4)-44100*I33)/(1.84*29.3*P33+8*0.95*5.67E-8*(BZ33+273)^3))</f>
        <v>0</v>
      </c>
      <c r="U33">
        <f>($C$7*CA33+$D$7*CB33+$E$7*T33)</f>
        <v>0</v>
      </c>
      <c r="V33">
        <f>0.61365*exp(17.502*U33/(240.97+U33))</f>
        <v>0</v>
      </c>
      <c r="W33">
        <f>(X33/Y33*100)</f>
        <v>0</v>
      </c>
      <c r="X33">
        <f>BS33*(BX33+BY33)/1000</f>
        <v>0</v>
      </c>
      <c r="Y33">
        <f>0.61365*exp(17.502*BZ33/(240.97+BZ33))</f>
        <v>0</v>
      </c>
      <c r="Z33">
        <f>(V33-BS33*(BX33+BY33)/1000)</f>
        <v>0</v>
      </c>
      <c r="AA33">
        <f>(-I33*44100)</f>
        <v>0</v>
      </c>
      <c r="AB33">
        <f>2*29.3*P33*0.92*(BZ33-U33)</f>
        <v>0</v>
      </c>
      <c r="AC33">
        <f>2*0.95*5.67E-8*(((BZ33+$B$7)+273)^4-(U33+273)^4)</f>
        <v>0</v>
      </c>
      <c r="AD33">
        <f>S33+AC33+AA33+AB33</f>
        <v>0</v>
      </c>
      <c r="AE33">
        <v>0</v>
      </c>
      <c r="AF33">
        <v>0</v>
      </c>
      <c r="AG33">
        <f>IF(AE33*$H$13&gt;=AI33,1.0,(AI33/(AI33-AE33*$H$13)))</f>
        <v>0</v>
      </c>
      <c r="AH33">
        <f>(AG33-1)*100</f>
        <v>0</v>
      </c>
      <c r="AI33">
        <f>MAX(0,($B$13+$C$13*CE33)/(1+$D$13*CE33)*BX33/(BZ33+273)*$E$13)</f>
        <v>0</v>
      </c>
      <c r="AJ33" t="s">
        <v>286</v>
      </c>
      <c r="AK33">
        <v>715.476923076923</v>
      </c>
      <c r="AL33">
        <v>3262.08</v>
      </c>
      <c r="AM33">
        <f>AL33-AK33</f>
        <v>0</v>
      </c>
      <c r="AN33">
        <f>AM33/AL33</f>
        <v>0</v>
      </c>
      <c r="AO33">
        <v>-0.577747479816223</v>
      </c>
      <c r="AP33" t="s">
        <v>371</v>
      </c>
      <c r="AQ33">
        <v>1117.30307692308</v>
      </c>
      <c r="AR33">
        <v>1344.78</v>
      </c>
      <c r="AS33">
        <f>1-AQ33/AR33</f>
        <v>0</v>
      </c>
      <c r="AT33">
        <v>0.5</v>
      </c>
      <c r="AU33">
        <f>BI33</f>
        <v>0</v>
      </c>
      <c r="AV33">
        <f>J33</f>
        <v>0</v>
      </c>
      <c r="AW33">
        <f>AS33*AT33*AU33</f>
        <v>0</v>
      </c>
      <c r="AX33">
        <f>BC33/AR33</f>
        <v>0</v>
      </c>
      <c r="AY33">
        <f>(AV33-AO33)/AU33</f>
        <v>0</v>
      </c>
      <c r="AZ33">
        <f>(AL33-AR33)/AR33</f>
        <v>0</v>
      </c>
      <c r="BA33" t="s">
        <v>372</v>
      </c>
      <c r="BB33">
        <v>729.57</v>
      </c>
      <c r="BC33">
        <f>AR33-BB33</f>
        <v>0</v>
      </c>
      <c r="BD33">
        <f>(AR33-AQ33)/(AR33-BB33)</f>
        <v>0</v>
      </c>
      <c r="BE33">
        <f>(AL33-AR33)/(AL33-BB33)</f>
        <v>0</v>
      </c>
      <c r="BF33">
        <f>(AR33-AQ33)/(AR33-AK33)</f>
        <v>0</v>
      </c>
      <c r="BG33">
        <f>(AL33-AR33)/(AL33-AK33)</f>
        <v>0</v>
      </c>
      <c r="BH33">
        <f>$B$11*CF33+$C$11*CG33+$F$11*CH33*(1-CK33)</f>
        <v>0</v>
      </c>
      <c r="BI33">
        <f>BH33*BJ33</f>
        <v>0</v>
      </c>
      <c r="BJ33">
        <f>($B$11*$D$9+$C$11*$D$9+$F$11*((CU33+CM33)/MAX(CU33+CM33+CV33, 0.1)*$I$9+CV33/MAX(CU33+CM33+CV33, 0.1)*$J$9))/($B$11+$C$11+$F$11)</f>
        <v>0</v>
      </c>
      <c r="BK33">
        <f>($B$11*$K$9+$C$11*$K$9+$F$11*((CU33+CM33)/MAX(CU33+CM33+CV33, 0.1)*$P$9+CV33/MAX(CU33+CM33+CV33, 0.1)*$Q$9))/($B$11+$C$11+$F$11)</f>
        <v>0</v>
      </c>
      <c r="BL33">
        <v>6</v>
      </c>
      <c r="BM33">
        <v>0.5</v>
      </c>
      <c r="BN33" t="s">
        <v>289</v>
      </c>
      <c r="BO33">
        <v>2</v>
      </c>
      <c r="BP33">
        <v>1604003074.75</v>
      </c>
      <c r="BQ33">
        <v>391.980966666667</v>
      </c>
      <c r="BR33">
        <v>400.002433333333</v>
      </c>
      <c r="BS33">
        <v>16.1228733333333</v>
      </c>
      <c r="BT33">
        <v>13.2846833333333</v>
      </c>
      <c r="BU33">
        <v>389.7137</v>
      </c>
      <c r="BV33">
        <v>16.1185466666667</v>
      </c>
      <c r="BW33">
        <v>500.0112</v>
      </c>
      <c r="BX33">
        <v>101.695366666667</v>
      </c>
      <c r="BY33">
        <v>0.09999598</v>
      </c>
      <c r="BZ33">
        <v>36.51249</v>
      </c>
      <c r="CA33">
        <v>36.2166466666667</v>
      </c>
      <c r="CB33">
        <v>999.9</v>
      </c>
      <c r="CC33">
        <v>0</v>
      </c>
      <c r="CD33">
        <v>0</v>
      </c>
      <c r="CE33">
        <v>10006.6876666667</v>
      </c>
      <c r="CF33">
        <v>0</v>
      </c>
      <c r="CG33">
        <v>313.646033333333</v>
      </c>
      <c r="CH33">
        <v>1299.99766666667</v>
      </c>
      <c r="CI33">
        <v>0.900008433333333</v>
      </c>
      <c r="CJ33">
        <v>0.09999157</v>
      </c>
      <c r="CK33">
        <v>0</v>
      </c>
      <c r="CL33">
        <v>1118.96933333333</v>
      </c>
      <c r="CM33">
        <v>4.99975</v>
      </c>
      <c r="CN33">
        <v>14424.1333333333</v>
      </c>
      <c r="CO33">
        <v>11305.0866666667</v>
      </c>
      <c r="CP33">
        <v>48.8998</v>
      </c>
      <c r="CQ33">
        <v>50.9412</v>
      </c>
      <c r="CR33">
        <v>49.854</v>
      </c>
      <c r="CS33">
        <v>50.6746666666667</v>
      </c>
      <c r="CT33">
        <v>50.7872</v>
      </c>
      <c r="CU33">
        <v>1165.50933333333</v>
      </c>
      <c r="CV33">
        <v>129.489333333333</v>
      </c>
      <c r="CW33">
        <v>0</v>
      </c>
      <c r="CX33">
        <v>139.900000095367</v>
      </c>
      <c r="CY33">
        <v>0</v>
      </c>
      <c r="CZ33">
        <v>1117.30307692308</v>
      </c>
      <c r="DA33">
        <v>-203.796923205775</v>
      </c>
      <c r="DB33">
        <v>-2606.98119834624</v>
      </c>
      <c r="DC33">
        <v>14402.5692307692</v>
      </c>
      <c r="DD33">
        <v>15</v>
      </c>
      <c r="DE33">
        <v>1604002831.6</v>
      </c>
      <c r="DF33" t="s">
        <v>368</v>
      </c>
      <c r="DG33">
        <v>1604002831.6</v>
      </c>
      <c r="DH33">
        <v>1604002831.6</v>
      </c>
      <c r="DI33">
        <v>5</v>
      </c>
      <c r="DJ33">
        <v>0.075</v>
      </c>
      <c r="DK33">
        <v>0.007</v>
      </c>
      <c r="DL33">
        <v>2.267</v>
      </c>
      <c r="DM33">
        <v>0.004</v>
      </c>
      <c r="DN33">
        <v>400</v>
      </c>
      <c r="DO33">
        <v>13</v>
      </c>
      <c r="DP33">
        <v>0.29</v>
      </c>
      <c r="DQ33">
        <v>0.12</v>
      </c>
      <c r="DR33">
        <v>5.75150801002454</v>
      </c>
      <c r="DS33">
        <v>-0.477657240564574</v>
      </c>
      <c r="DT33">
        <v>0.047590484493702</v>
      </c>
      <c r="DU33">
        <v>1</v>
      </c>
      <c r="DV33">
        <v>-8.02154466666667</v>
      </c>
      <c r="DW33">
        <v>0.496697486095673</v>
      </c>
      <c r="DX33">
        <v>0.0512960804697157</v>
      </c>
      <c r="DY33">
        <v>0</v>
      </c>
      <c r="DZ33">
        <v>2.83819166666667</v>
      </c>
      <c r="EA33">
        <v>0.0618866295884355</v>
      </c>
      <c r="EB33">
        <v>0.00523164670273351</v>
      </c>
      <c r="EC33">
        <v>1</v>
      </c>
      <c r="ED33">
        <v>2</v>
      </c>
      <c r="EE33">
        <v>3</v>
      </c>
      <c r="EF33" t="s">
        <v>291</v>
      </c>
      <c r="EG33">
        <v>100</v>
      </c>
      <c r="EH33">
        <v>100</v>
      </c>
      <c r="EI33">
        <v>2.267</v>
      </c>
      <c r="EJ33">
        <v>0.0043</v>
      </c>
      <c r="EK33">
        <v>2.26724999999999</v>
      </c>
      <c r="EL33">
        <v>0</v>
      </c>
      <c r="EM33">
        <v>0</v>
      </c>
      <c r="EN33">
        <v>0</v>
      </c>
      <c r="EO33">
        <v>0.0043299999999995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4.2</v>
      </c>
      <c r="EX33">
        <v>4.2</v>
      </c>
      <c r="EY33">
        <v>2</v>
      </c>
      <c r="EZ33">
        <v>503.868</v>
      </c>
      <c r="FA33">
        <v>498.261</v>
      </c>
      <c r="FB33">
        <v>35.0823</v>
      </c>
      <c r="FC33">
        <v>31.8806</v>
      </c>
      <c r="FD33">
        <v>30</v>
      </c>
      <c r="FE33">
        <v>31.6769</v>
      </c>
      <c r="FF33">
        <v>31.6359</v>
      </c>
      <c r="FG33">
        <v>22.3534</v>
      </c>
      <c r="FH33">
        <v>-30</v>
      </c>
      <c r="FI33">
        <v>-30</v>
      </c>
      <c r="FJ33">
        <v>-999.9</v>
      </c>
      <c r="FK33">
        <v>400</v>
      </c>
      <c r="FL33">
        <v>26.5489</v>
      </c>
      <c r="FM33">
        <v>101.697</v>
      </c>
      <c r="FN33">
        <v>101.078</v>
      </c>
    </row>
    <row r="34" spans="1:170">
      <c r="A34">
        <v>18</v>
      </c>
      <c r="B34">
        <v>1604003193.5</v>
      </c>
      <c r="C34">
        <v>4050.90000009537</v>
      </c>
      <c r="D34" t="s">
        <v>373</v>
      </c>
      <c r="E34" t="s">
        <v>374</v>
      </c>
      <c r="F34" t="s">
        <v>375</v>
      </c>
      <c r="G34" t="s">
        <v>300</v>
      </c>
      <c r="H34">
        <v>1604003185.5</v>
      </c>
      <c r="I34">
        <f>BW34*AG34*(BS34-BT34)/(100*BL34*(1000-AG34*BS34))</f>
        <v>0</v>
      </c>
      <c r="J34">
        <f>BW34*AG34*(BR34-BQ34*(1000-AG34*BT34)/(1000-AG34*BS34))/(100*BL34)</f>
        <v>0</v>
      </c>
      <c r="K34">
        <f>BQ34 - IF(AG34&gt;1, J34*BL34*100.0/(AI34*CE34), 0)</f>
        <v>0</v>
      </c>
      <c r="L34">
        <f>((R34-I34/2)*K34-J34)/(R34+I34/2)</f>
        <v>0</v>
      </c>
      <c r="M34">
        <f>L34*(BX34+BY34)/1000.0</f>
        <v>0</v>
      </c>
      <c r="N34">
        <f>(BQ34 - IF(AG34&gt;1, J34*BL34*100.0/(AI34*CE34), 0))*(BX34+BY34)/1000.0</f>
        <v>0</v>
      </c>
      <c r="O34">
        <f>2.0/((1/Q34-1/P34)+SIGN(Q34)*SQRT((1/Q34-1/P34)*(1/Q34-1/P34) + 4*BM34/((BM34+1)*(BM34+1))*(2*1/Q34*1/P34-1/P34*1/P34)))</f>
        <v>0</v>
      </c>
      <c r="P34">
        <f>IF(LEFT(BN34,1)&lt;&gt;"0",IF(LEFT(BN34,1)="1",3.0,BO34),$D$5+$E$5*(CE34*BX34/($K$5*1000))+$F$5*(CE34*BX34/($K$5*1000))*MAX(MIN(BL34,$J$5),$I$5)*MAX(MIN(BL34,$J$5),$I$5)+$G$5*MAX(MIN(BL34,$J$5),$I$5)*(CE34*BX34/($K$5*1000))+$H$5*(CE34*BX34/($K$5*1000))*(CE34*BX34/($K$5*1000)))</f>
        <v>0</v>
      </c>
      <c r="Q34">
        <f>I34*(1000-(1000*0.61365*exp(17.502*U34/(240.97+U34))/(BX34+BY34)+BS34)/2)/(1000*0.61365*exp(17.502*U34/(240.97+U34))/(BX34+BY34)-BS34)</f>
        <v>0</v>
      </c>
      <c r="R34">
        <f>1/((BM34+1)/(O34/1.6)+1/(P34/1.37)) + BM34/((BM34+1)/(O34/1.6) + BM34/(P34/1.37))</f>
        <v>0</v>
      </c>
      <c r="S34">
        <f>(BI34*BK34)</f>
        <v>0</v>
      </c>
      <c r="T34">
        <f>(BZ34+(S34+2*0.95*5.67E-8*(((BZ34+$B$7)+273)^4-(BZ34+273)^4)-44100*I34)/(1.84*29.3*P34+8*0.95*5.67E-8*(BZ34+273)^3))</f>
        <v>0</v>
      </c>
      <c r="U34">
        <f>($C$7*CA34+$D$7*CB34+$E$7*T34)</f>
        <v>0</v>
      </c>
      <c r="V34">
        <f>0.61365*exp(17.502*U34/(240.97+U34))</f>
        <v>0</v>
      </c>
      <c r="W34">
        <f>(X34/Y34*100)</f>
        <v>0</v>
      </c>
      <c r="X34">
        <f>BS34*(BX34+BY34)/1000</f>
        <v>0</v>
      </c>
      <c r="Y34">
        <f>0.61365*exp(17.502*BZ34/(240.97+BZ34))</f>
        <v>0</v>
      </c>
      <c r="Z34">
        <f>(V34-BS34*(BX34+BY34)/1000)</f>
        <v>0</v>
      </c>
      <c r="AA34">
        <f>(-I34*44100)</f>
        <v>0</v>
      </c>
      <c r="AB34">
        <f>2*29.3*P34*0.92*(BZ34-U34)</f>
        <v>0</v>
      </c>
      <c r="AC34">
        <f>2*0.95*5.67E-8*(((BZ34+$B$7)+273)^4-(U34+273)^4)</f>
        <v>0</v>
      </c>
      <c r="AD34">
        <f>S34+AC34+AA34+AB34</f>
        <v>0</v>
      </c>
      <c r="AE34">
        <v>9</v>
      </c>
      <c r="AF34">
        <v>2</v>
      </c>
      <c r="AG34">
        <f>IF(AE34*$H$13&gt;=AI34,1.0,(AI34/(AI34-AE34*$H$13)))</f>
        <v>0</v>
      </c>
      <c r="AH34">
        <f>(AG34-1)*100</f>
        <v>0</v>
      </c>
      <c r="AI34">
        <f>MAX(0,($B$13+$C$13*CE34)/(1+$D$13*CE34)*BX34/(BZ34+273)*$E$13)</f>
        <v>0</v>
      </c>
      <c r="AJ34" t="s">
        <v>286</v>
      </c>
      <c r="AK34">
        <v>715.476923076923</v>
      </c>
      <c r="AL34">
        <v>3262.08</v>
      </c>
      <c r="AM34">
        <f>AL34-AK34</f>
        <v>0</v>
      </c>
      <c r="AN34">
        <f>AM34/AL34</f>
        <v>0</v>
      </c>
      <c r="AO34">
        <v>-0.577747479816223</v>
      </c>
      <c r="AP34" t="s">
        <v>376</v>
      </c>
      <c r="AQ34">
        <v>1287.95</v>
      </c>
      <c r="AR34">
        <v>1615.74</v>
      </c>
      <c r="AS34">
        <f>1-AQ34/AR34</f>
        <v>0</v>
      </c>
      <c r="AT34">
        <v>0.5</v>
      </c>
      <c r="AU34">
        <f>BI34</f>
        <v>0</v>
      </c>
      <c r="AV34">
        <f>J34</f>
        <v>0</v>
      </c>
      <c r="AW34">
        <f>AS34*AT34*AU34</f>
        <v>0</v>
      </c>
      <c r="AX34">
        <f>BC34/AR34</f>
        <v>0</v>
      </c>
      <c r="AY34">
        <f>(AV34-AO34)/AU34</f>
        <v>0</v>
      </c>
      <c r="AZ34">
        <f>(AL34-AR34)/AR34</f>
        <v>0</v>
      </c>
      <c r="BA34" t="s">
        <v>377</v>
      </c>
      <c r="BB34">
        <v>848.27</v>
      </c>
      <c r="BC34">
        <f>AR34-BB34</f>
        <v>0</v>
      </c>
      <c r="BD34">
        <f>(AR34-AQ34)/(AR34-BB34)</f>
        <v>0</v>
      </c>
      <c r="BE34">
        <f>(AL34-AR34)/(AL34-BB34)</f>
        <v>0</v>
      </c>
      <c r="BF34">
        <f>(AR34-AQ34)/(AR34-AK34)</f>
        <v>0</v>
      </c>
      <c r="BG34">
        <f>(AL34-AR34)/(AL34-AK34)</f>
        <v>0</v>
      </c>
      <c r="BH34">
        <f>$B$11*CF34+$C$11*CG34+$F$11*CH34*(1-CK34)</f>
        <v>0</v>
      </c>
      <c r="BI34">
        <f>BH34*BJ34</f>
        <v>0</v>
      </c>
      <c r="BJ34">
        <f>($B$11*$D$9+$C$11*$D$9+$F$11*((CU34+CM34)/MAX(CU34+CM34+CV34, 0.1)*$I$9+CV34/MAX(CU34+CM34+CV34, 0.1)*$J$9))/($B$11+$C$11+$F$11)</f>
        <v>0</v>
      </c>
      <c r="BK34">
        <f>($B$11*$K$9+$C$11*$K$9+$F$11*((CU34+CM34)/MAX(CU34+CM34+CV34, 0.1)*$P$9+CV34/MAX(CU34+CM34+CV34, 0.1)*$Q$9))/($B$11+$C$11+$F$11)</f>
        <v>0</v>
      </c>
      <c r="BL34">
        <v>6</v>
      </c>
      <c r="BM34">
        <v>0.5</v>
      </c>
      <c r="BN34" t="s">
        <v>289</v>
      </c>
      <c r="BO34">
        <v>2</v>
      </c>
      <c r="BP34">
        <v>1604003185.5</v>
      </c>
      <c r="BQ34">
        <v>385.216548387097</v>
      </c>
      <c r="BR34">
        <v>400.002548387097</v>
      </c>
      <c r="BS34">
        <v>18.7997548387097</v>
      </c>
      <c r="BT34">
        <v>13.3409709677419</v>
      </c>
      <c r="BU34">
        <v>382.94935483871</v>
      </c>
      <c r="BV34">
        <v>18.795435483871</v>
      </c>
      <c r="BW34">
        <v>500.007258064516</v>
      </c>
      <c r="BX34">
        <v>101.693</v>
      </c>
      <c r="BY34">
        <v>0.100027738709677</v>
      </c>
      <c r="BZ34">
        <v>36.3963838709677</v>
      </c>
      <c r="CA34">
        <v>34.4396774193548</v>
      </c>
      <c r="CB34">
        <v>999.9</v>
      </c>
      <c r="CC34">
        <v>0</v>
      </c>
      <c r="CD34">
        <v>0</v>
      </c>
      <c r="CE34">
        <v>9994.91129032258</v>
      </c>
      <c r="CF34">
        <v>0</v>
      </c>
      <c r="CG34">
        <v>266.921709677419</v>
      </c>
      <c r="CH34">
        <v>1299.99</v>
      </c>
      <c r="CI34">
        <v>0.899997451612903</v>
      </c>
      <c r="CJ34">
        <v>0.100002483870968</v>
      </c>
      <c r="CK34">
        <v>0</v>
      </c>
      <c r="CL34">
        <v>1295.16387096774</v>
      </c>
      <c r="CM34">
        <v>4.99975</v>
      </c>
      <c r="CN34">
        <v>16826.4806451613</v>
      </c>
      <c r="CO34">
        <v>11304.9774193548</v>
      </c>
      <c r="CP34">
        <v>49.0823225806451</v>
      </c>
      <c r="CQ34">
        <v>51.062</v>
      </c>
      <c r="CR34">
        <v>50.062</v>
      </c>
      <c r="CS34">
        <v>50.758</v>
      </c>
      <c r="CT34">
        <v>50.9491935483871</v>
      </c>
      <c r="CU34">
        <v>1165.48741935484</v>
      </c>
      <c r="CV34">
        <v>129.502580645161</v>
      </c>
      <c r="CW34">
        <v>0</v>
      </c>
      <c r="CX34">
        <v>110.299999952316</v>
      </c>
      <c r="CY34">
        <v>0</v>
      </c>
      <c r="CZ34">
        <v>1287.95</v>
      </c>
      <c r="DA34">
        <v>-662.947008628524</v>
      </c>
      <c r="DB34">
        <v>-8593.29572724223</v>
      </c>
      <c r="DC34">
        <v>16732.9653846154</v>
      </c>
      <c r="DD34">
        <v>15</v>
      </c>
      <c r="DE34">
        <v>1604002831.6</v>
      </c>
      <c r="DF34" t="s">
        <v>368</v>
      </c>
      <c r="DG34">
        <v>1604002831.6</v>
      </c>
      <c r="DH34">
        <v>1604002831.6</v>
      </c>
      <c r="DI34">
        <v>5</v>
      </c>
      <c r="DJ34">
        <v>0.075</v>
      </c>
      <c r="DK34">
        <v>0.007</v>
      </c>
      <c r="DL34">
        <v>2.267</v>
      </c>
      <c r="DM34">
        <v>0.004</v>
      </c>
      <c r="DN34">
        <v>400</v>
      </c>
      <c r="DO34">
        <v>13</v>
      </c>
      <c r="DP34">
        <v>0.29</v>
      </c>
      <c r="DQ34">
        <v>0.12</v>
      </c>
      <c r="DR34">
        <v>10.5379959194755</v>
      </c>
      <c r="DS34">
        <v>0.189791437891143</v>
      </c>
      <c r="DT34">
        <v>0.0265573724819662</v>
      </c>
      <c r="DU34">
        <v>1</v>
      </c>
      <c r="DV34">
        <v>-14.78906</v>
      </c>
      <c r="DW34">
        <v>-0.372664738598464</v>
      </c>
      <c r="DX34">
        <v>0.0444320950065005</v>
      </c>
      <c r="DY34">
        <v>0</v>
      </c>
      <c r="DZ34">
        <v>5.46237333333333</v>
      </c>
      <c r="EA34">
        <v>0.642745628476097</v>
      </c>
      <c r="EB34">
        <v>0.0475318175775156</v>
      </c>
      <c r="EC34">
        <v>0</v>
      </c>
      <c r="ED34">
        <v>1</v>
      </c>
      <c r="EE34">
        <v>3</v>
      </c>
      <c r="EF34" t="s">
        <v>308</v>
      </c>
      <c r="EG34">
        <v>100</v>
      </c>
      <c r="EH34">
        <v>100</v>
      </c>
      <c r="EI34">
        <v>2.267</v>
      </c>
      <c r="EJ34">
        <v>0.0043</v>
      </c>
      <c r="EK34">
        <v>2.26724999999999</v>
      </c>
      <c r="EL34">
        <v>0</v>
      </c>
      <c r="EM34">
        <v>0</v>
      </c>
      <c r="EN34">
        <v>0</v>
      </c>
      <c r="EO34">
        <v>0.0043299999999995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6</v>
      </c>
      <c r="EX34">
        <v>6</v>
      </c>
      <c r="EY34">
        <v>2</v>
      </c>
      <c r="EZ34">
        <v>486.347</v>
      </c>
      <c r="FA34">
        <v>497.925</v>
      </c>
      <c r="FB34">
        <v>35.0499</v>
      </c>
      <c r="FC34">
        <v>31.854</v>
      </c>
      <c r="FD34">
        <v>29.9998</v>
      </c>
      <c r="FE34">
        <v>31.6436</v>
      </c>
      <c r="FF34">
        <v>31.5898</v>
      </c>
      <c r="FG34">
        <v>22.3556</v>
      </c>
      <c r="FH34">
        <v>-30</v>
      </c>
      <c r="FI34">
        <v>-30</v>
      </c>
      <c r="FJ34">
        <v>-999.9</v>
      </c>
      <c r="FK34">
        <v>400</v>
      </c>
      <c r="FL34">
        <v>26.5489</v>
      </c>
      <c r="FM34">
        <v>101.702</v>
      </c>
      <c r="FN34">
        <v>101.084</v>
      </c>
    </row>
    <row r="35" spans="1:170">
      <c r="A35">
        <v>19</v>
      </c>
      <c r="B35">
        <v>1604003295.5</v>
      </c>
      <c r="C35">
        <v>4152.90000009537</v>
      </c>
      <c r="D35" t="s">
        <v>378</v>
      </c>
      <c r="E35" t="s">
        <v>379</v>
      </c>
      <c r="F35" t="s">
        <v>375</v>
      </c>
      <c r="G35" t="s">
        <v>300</v>
      </c>
      <c r="H35">
        <v>1604003287.5</v>
      </c>
      <c r="I35">
        <f>BW35*AG35*(BS35-BT35)/(100*BL35*(1000-AG35*BS35))</f>
        <v>0</v>
      </c>
      <c r="J35">
        <f>BW35*AG35*(BR35-BQ35*(1000-AG35*BT35)/(1000-AG35*BS35))/(100*BL35)</f>
        <v>0</v>
      </c>
      <c r="K35">
        <f>BQ35 - IF(AG35&gt;1, J35*BL35*100.0/(AI35*CE35), 0)</f>
        <v>0</v>
      </c>
      <c r="L35">
        <f>((R35-I35/2)*K35-J35)/(R35+I35/2)</f>
        <v>0</v>
      </c>
      <c r="M35">
        <f>L35*(BX35+BY35)/1000.0</f>
        <v>0</v>
      </c>
      <c r="N35">
        <f>(BQ35 - IF(AG35&gt;1, J35*BL35*100.0/(AI35*CE35), 0))*(BX35+BY35)/1000.0</f>
        <v>0</v>
      </c>
      <c r="O35">
        <f>2.0/((1/Q35-1/P35)+SIGN(Q35)*SQRT((1/Q35-1/P35)*(1/Q35-1/P35) + 4*BM35/((BM35+1)*(BM35+1))*(2*1/Q35*1/P35-1/P35*1/P35)))</f>
        <v>0</v>
      </c>
      <c r="P35">
        <f>IF(LEFT(BN35,1)&lt;&gt;"0",IF(LEFT(BN35,1)="1",3.0,BO35),$D$5+$E$5*(CE35*BX35/($K$5*1000))+$F$5*(CE35*BX35/($K$5*1000))*MAX(MIN(BL35,$J$5),$I$5)*MAX(MIN(BL35,$J$5),$I$5)+$G$5*MAX(MIN(BL35,$J$5),$I$5)*(CE35*BX35/($K$5*1000))+$H$5*(CE35*BX35/($K$5*1000))*(CE35*BX35/($K$5*1000)))</f>
        <v>0</v>
      </c>
      <c r="Q35">
        <f>I35*(1000-(1000*0.61365*exp(17.502*U35/(240.97+U35))/(BX35+BY35)+BS35)/2)/(1000*0.61365*exp(17.502*U35/(240.97+U35))/(BX35+BY35)-BS35)</f>
        <v>0</v>
      </c>
      <c r="R35">
        <f>1/((BM35+1)/(O35/1.6)+1/(P35/1.37)) + BM35/((BM35+1)/(O35/1.6) + BM35/(P35/1.37))</f>
        <v>0</v>
      </c>
      <c r="S35">
        <f>(BI35*BK35)</f>
        <v>0</v>
      </c>
      <c r="T35">
        <f>(BZ35+(S35+2*0.95*5.67E-8*(((BZ35+$B$7)+273)^4-(BZ35+273)^4)-44100*I35)/(1.84*29.3*P35+8*0.95*5.67E-8*(BZ35+273)^3))</f>
        <v>0</v>
      </c>
      <c r="U35">
        <f>($C$7*CA35+$D$7*CB35+$E$7*T35)</f>
        <v>0</v>
      </c>
      <c r="V35">
        <f>0.61365*exp(17.502*U35/(240.97+U35))</f>
        <v>0</v>
      </c>
      <c r="W35">
        <f>(X35/Y35*100)</f>
        <v>0</v>
      </c>
      <c r="X35">
        <f>BS35*(BX35+BY35)/1000</f>
        <v>0</v>
      </c>
      <c r="Y35">
        <f>0.61365*exp(17.502*BZ35/(240.97+BZ35))</f>
        <v>0</v>
      </c>
      <c r="Z35">
        <f>(V35-BS35*(BX35+BY35)/1000)</f>
        <v>0</v>
      </c>
      <c r="AA35">
        <f>(-I35*44100)</f>
        <v>0</v>
      </c>
      <c r="AB35">
        <f>2*29.3*P35*0.92*(BZ35-U35)</f>
        <v>0</v>
      </c>
      <c r="AC35">
        <f>2*0.95*5.67E-8*(((BZ35+$B$7)+273)^4-(U35+273)^4)</f>
        <v>0</v>
      </c>
      <c r="AD35">
        <f>S35+AC35+AA35+AB35</f>
        <v>0</v>
      </c>
      <c r="AE35">
        <v>0</v>
      </c>
      <c r="AF35">
        <v>0</v>
      </c>
      <c r="AG35">
        <f>IF(AE35*$H$13&gt;=AI35,1.0,(AI35/(AI35-AE35*$H$13)))</f>
        <v>0</v>
      </c>
      <c r="AH35">
        <f>(AG35-1)*100</f>
        <v>0</v>
      </c>
      <c r="AI35">
        <f>MAX(0,($B$13+$C$13*CE35)/(1+$D$13*CE35)*BX35/(BZ35+273)*$E$13)</f>
        <v>0</v>
      </c>
      <c r="AJ35" t="s">
        <v>286</v>
      </c>
      <c r="AK35">
        <v>715.476923076923</v>
      </c>
      <c r="AL35">
        <v>3262.08</v>
      </c>
      <c r="AM35">
        <f>AL35-AK35</f>
        <v>0</v>
      </c>
      <c r="AN35">
        <f>AM35/AL35</f>
        <v>0</v>
      </c>
      <c r="AO35">
        <v>-0.577747479816223</v>
      </c>
      <c r="AP35" t="s">
        <v>380</v>
      </c>
      <c r="AQ35">
        <v>959.67584</v>
      </c>
      <c r="AR35">
        <v>1287.42</v>
      </c>
      <c r="AS35">
        <f>1-AQ35/AR35</f>
        <v>0</v>
      </c>
      <c r="AT35">
        <v>0.5</v>
      </c>
      <c r="AU35">
        <f>BI35</f>
        <v>0</v>
      </c>
      <c r="AV35">
        <f>J35</f>
        <v>0</v>
      </c>
      <c r="AW35">
        <f>AS35*AT35*AU35</f>
        <v>0</v>
      </c>
      <c r="AX35">
        <f>BC35/AR35</f>
        <v>0</v>
      </c>
      <c r="AY35">
        <f>(AV35-AO35)/AU35</f>
        <v>0</v>
      </c>
      <c r="AZ35">
        <f>(AL35-AR35)/AR35</f>
        <v>0</v>
      </c>
      <c r="BA35" t="s">
        <v>381</v>
      </c>
      <c r="BB35">
        <v>715.87</v>
      </c>
      <c r="BC35">
        <f>AR35-BB35</f>
        <v>0</v>
      </c>
      <c r="BD35">
        <f>(AR35-AQ35)/(AR35-BB35)</f>
        <v>0</v>
      </c>
      <c r="BE35">
        <f>(AL35-AR35)/(AL35-BB35)</f>
        <v>0</v>
      </c>
      <c r="BF35">
        <f>(AR35-AQ35)/(AR35-AK35)</f>
        <v>0</v>
      </c>
      <c r="BG35">
        <f>(AL35-AR35)/(AL35-AK35)</f>
        <v>0</v>
      </c>
      <c r="BH35">
        <f>$B$11*CF35+$C$11*CG35+$F$11*CH35*(1-CK35)</f>
        <v>0</v>
      </c>
      <c r="BI35">
        <f>BH35*BJ35</f>
        <v>0</v>
      </c>
      <c r="BJ35">
        <f>($B$11*$D$9+$C$11*$D$9+$F$11*((CU35+CM35)/MAX(CU35+CM35+CV35, 0.1)*$I$9+CV35/MAX(CU35+CM35+CV35, 0.1)*$J$9))/($B$11+$C$11+$F$11)</f>
        <v>0</v>
      </c>
      <c r="BK35">
        <f>($B$11*$K$9+$C$11*$K$9+$F$11*((CU35+CM35)/MAX(CU35+CM35+CV35, 0.1)*$P$9+CV35/MAX(CU35+CM35+CV35, 0.1)*$Q$9))/($B$11+$C$11+$F$11)</f>
        <v>0</v>
      </c>
      <c r="BL35">
        <v>6</v>
      </c>
      <c r="BM35">
        <v>0.5</v>
      </c>
      <c r="BN35" t="s">
        <v>289</v>
      </c>
      <c r="BO35">
        <v>2</v>
      </c>
      <c r="BP35">
        <v>1604003287.5</v>
      </c>
      <c r="BQ35">
        <v>384.79535483871</v>
      </c>
      <c r="BR35">
        <v>399.992806451613</v>
      </c>
      <c r="BS35">
        <v>18.7570064516129</v>
      </c>
      <c r="BT35">
        <v>13.4171322580645</v>
      </c>
      <c r="BU35">
        <v>382.527935483871</v>
      </c>
      <c r="BV35">
        <v>18.7526806451613</v>
      </c>
      <c r="BW35">
        <v>499.990838709677</v>
      </c>
      <c r="BX35">
        <v>101.689</v>
      </c>
      <c r="BY35">
        <v>0.0999355741935484</v>
      </c>
      <c r="BZ35">
        <v>36.4410935483871</v>
      </c>
      <c r="CA35">
        <v>35.0513741935484</v>
      </c>
      <c r="CB35">
        <v>999.9</v>
      </c>
      <c r="CC35">
        <v>0</v>
      </c>
      <c r="CD35">
        <v>0</v>
      </c>
      <c r="CE35">
        <v>10001.9693548387</v>
      </c>
      <c r="CF35">
        <v>0</v>
      </c>
      <c r="CG35">
        <v>262.559741935484</v>
      </c>
      <c r="CH35">
        <v>1299.99225806452</v>
      </c>
      <c r="CI35">
        <v>0.900004032258064</v>
      </c>
      <c r="CJ35">
        <v>0.0999959677419355</v>
      </c>
      <c r="CK35">
        <v>0</v>
      </c>
      <c r="CL35">
        <v>963.134612903226</v>
      </c>
      <c r="CM35">
        <v>4.99975</v>
      </c>
      <c r="CN35">
        <v>12535.0258064516</v>
      </c>
      <c r="CO35">
        <v>11305.0129032258</v>
      </c>
      <c r="CP35">
        <v>49.272</v>
      </c>
      <c r="CQ35">
        <v>51.175</v>
      </c>
      <c r="CR35">
        <v>50.2296774193548</v>
      </c>
      <c r="CS35">
        <v>50.909</v>
      </c>
      <c r="CT35">
        <v>51.120935483871</v>
      </c>
      <c r="CU35">
        <v>1165.49806451613</v>
      </c>
      <c r="CV35">
        <v>129.494193548387</v>
      </c>
      <c r="CW35">
        <v>0</v>
      </c>
      <c r="CX35">
        <v>101.299999952316</v>
      </c>
      <c r="CY35">
        <v>0</v>
      </c>
      <c r="CZ35">
        <v>959.67584</v>
      </c>
      <c r="DA35">
        <v>-210.781231082272</v>
      </c>
      <c r="DB35">
        <v>-2705.66154253993</v>
      </c>
      <c r="DC35">
        <v>12491.02</v>
      </c>
      <c r="DD35">
        <v>15</v>
      </c>
      <c r="DE35">
        <v>1604002831.6</v>
      </c>
      <c r="DF35" t="s">
        <v>368</v>
      </c>
      <c r="DG35">
        <v>1604002831.6</v>
      </c>
      <c r="DH35">
        <v>1604002831.6</v>
      </c>
      <c r="DI35">
        <v>5</v>
      </c>
      <c r="DJ35">
        <v>0.075</v>
      </c>
      <c r="DK35">
        <v>0.007</v>
      </c>
      <c r="DL35">
        <v>2.267</v>
      </c>
      <c r="DM35">
        <v>0.004</v>
      </c>
      <c r="DN35">
        <v>400</v>
      </c>
      <c r="DO35">
        <v>13</v>
      </c>
      <c r="DP35">
        <v>0.29</v>
      </c>
      <c r="DQ35">
        <v>0.12</v>
      </c>
      <c r="DR35">
        <v>10.923597603894</v>
      </c>
      <c r="DS35">
        <v>-1.0318584990271</v>
      </c>
      <c r="DT35">
        <v>0.0782022270663171</v>
      </c>
      <c r="DU35">
        <v>0</v>
      </c>
      <c r="DV35">
        <v>-15.1920666666667</v>
      </c>
      <c r="DW35">
        <v>1.20408987764182</v>
      </c>
      <c r="DX35">
        <v>0.0913623639993819</v>
      </c>
      <c r="DY35">
        <v>0</v>
      </c>
      <c r="DZ35">
        <v>5.34039466666667</v>
      </c>
      <c r="EA35">
        <v>0.0286125917686301</v>
      </c>
      <c r="EB35">
        <v>0.00507745259838924</v>
      </c>
      <c r="EC35">
        <v>1</v>
      </c>
      <c r="ED35">
        <v>1</v>
      </c>
      <c r="EE35">
        <v>3</v>
      </c>
      <c r="EF35" t="s">
        <v>308</v>
      </c>
      <c r="EG35">
        <v>100</v>
      </c>
      <c r="EH35">
        <v>100</v>
      </c>
      <c r="EI35">
        <v>2.268</v>
      </c>
      <c r="EJ35">
        <v>0.0043</v>
      </c>
      <c r="EK35">
        <v>2.26724999999999</v>
      </c>
      <c r="EL35">
        <v>0</v>
      </c>
      <c r="EM35">
        <v>0</v>
      </c>
      <c r="EN35">
        <v>0</v>
      </c>
      <c r="EO35">
        <v>0.0043299999999995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7.7</v>
      </c>
      <c r="EX35">
        <v>7.7</v>
      </c>
      <c r="EY35">
        <v>2</v>
      </c>
      <c r="EZ35">
        <v>507.139</v>
      </c>
      <c r="FA35">
        <v>498.117</v>
      </c>
      <c r="FB35">
        <v>35.0397</v>
      </c>
      <c r="FC35">
        <v>31.7785</v>
      </c>
      <c r="FD35">
        <v>29.9998</v>
      </c>
      <c r="FE35">
        <v>31.5642</v>
      </c>
      <c r="FF35">
        <v>31.5135</v>
      </c>
      <c r="FG35">
        <v>22.3582</v>
      </c>
      <c r="FH35">
        <v>-30</v>
      </c>
      <c r="FI35">
        <v>-30</v>
      </c>
      <c r="FJ35">
        <v>-999.9</v>
      </c>
      <c r="FK35">
        <v>400</v>
      </c>
      <c r="FL35">
        <v>26.5489</v>
      </c>
      <c r="FM35">
        <v>101.722</v>
      </c>
      <c r="FN35">
        <v>101.108</v>
      </c>
    </row>
    <row r="36" spans="1:170">
      <c r="A36">
        <v>20</v>
      </c>
      <c r="B36">
        <v>1604003466</v>
      </c>
      <c r="C36">
        <v>4323.40000009537</v>
      </c>
      <c r="D36" t="s">
        <v>382</v>
      </c>
      <c r="E36" t="s">
        <v>383</v>
      </c>
      <c r="F36" t="s">
        <v>384</v>
      </c>
      <c r="G36" t="s">
        <v>365</v>
      </c>
      <c r="H36">
        <v>1604003458</v>
      </c>
      <c r="I36">
        <f>BW36*AG36*(BS36-BT36)/(100*BL36*(1000-AG36*BS36))</f>
        <v>0</v>
      </c>
      <c r="J36">
        <f>BW36*AG36*(BR36-BQ36*(1000-AG36*BT36)/(1000-AG36*BS36))/(100*BL36)</f>
        <v>0</v>
      </c>
      <c r="K36">
        <f>BQ36 - IF(AG36&gt;1, J36*BL36*100.0/(AI36*CE36), 0)</f>
        <v>0</v>
      </c>
      <c r="L36">
        <f>((R36-I36/2)*K36-J36)/(R36+I36/2)</f>
        <v>0</v>
      </c>
      <c r="M36">
        <f>L36*(BX36+BY36)/1000.0</f>
        <v>0</v>
      </c>
      <c r="N36">
        <f>(BQ36 - IF(AG36&gt;1, J36*BL36*100.0/(AI36*CE36), 0))*(BX36+BY36)/1000.0</f>
        <v>0</v>
      </c>
      <c r="O36">
        <f>2.0/((1/Q36-1/P36)+SIGN(Q36)*SQRT((1/Q36-1/P36)*(1/Q36-1/P36) + 4*BM36/((BM36+1)*(BM36+1))*(2*1/Q36*1/P36-1/P36*1/P36)))</f>
        <v>0</v>
      </c>
      <c r="P36">
        <f>IF(LEFT(BN36,1)&lt;&gt;"0",IF(LEFT(BN36,1)="1",3.0,BO36),$D$5+$E$5*(CE36*BX36/($K$5*1000))+$F$5*(CE36*BX36/($K$5*1000))*MAX(MIN(BL36,$J$5),$I$5)*MAX(MIN(BL36,$J$5),$I$5)+$G$5*MAX(MIN(BL36,$J$5),$I$5)*(CE36*BX36/($K$5*1000))+$H$5*(CE36*BX36/($K$5*1000))*(CE36*BX36/($K$5*1000)))</f>
        <v>0</v>
      </c>
      <c r="Q36">
        <f>I36*(1000-(1000*0.61365*exp(17.502*U36/(240.97+U36))/(BX36+BY36)+BS36)/2)/(1000*0.61365*exp(17.502*U36/(240.97+U36))/(BX36+BY36)-BS36)</f>
        <v>0</v>
      </c>
      <c r="R36">
        <f>1/((BM36+1)/(O36/1.6)+1/(P36/1.37)) + BM36/((BM36+1)/(O36/1.6) + BM36/(P36/1.37))</f>
        <v>0</v>
      </c>
      <c r="S36">
        <f>(BI36*BK36)</f>
        <v>0</v>
      </c>
      <c r="T36">
        <f>(BZ36+(S36+2*0.95*5.67E-8*(((BZ36+$B$7)+273)^4-(BZ36+273)^4)-44100*I36)/(1.84*29.3*P36+8*0.95*5.67E-8*(BZ36+273)^3))</f>
        <v>0</v>
      </c>
      <c r="U36">
        <f>($C$7*CA36+$D$7*CB36+$E$7*T36)</f>
        <v>0</v>
      </c>
      <c r="V36">
        <f>0.61365*exp(17.502*U36/(240.97+U36))</f>
        <v>0</v>
      </c>
      <c r="W36">
        <f>(X36/Y36*100)</f>
        <v>0</v>
      </c>
      <c r="X36">
        <f>BS36*(BX36+BY36)/1000</f>
        <v>0</v>
      </c>
      <c r="Y36">
        <f>0.61365*exp(17.502*BZ36/(240.97+BZ36))</f>
        <v>0</v>
      </c>
      <c r="Z36">
        <f>(V36-BS36*(BX36+BY36)/1000)</f>
        <v>0</v>
      </c>
      <c r="AA36">
        <f>(-I36*44100)</f>
        <v>0</v>
      </c>
      <c r="AB36">
        <f>2*29.3*P36*0.92*(BZ36-U36)</f>
        <v>0</v>
      </c>
      <c r="AC36">
        <f>2*0.95*5.67E-8*(((BZ36+$B$7)+273)^4-(U36+273)^4)</f>
        <v>0</v>
      </c>
      <c r="AD36">
        <f>S36+AC36+AA36+AB36</f>
        <v>0</v>
      </c>
      <c r="AE36">
        <v>0</v>
      </c>
      <c r="AF36">
        <v>0</v>
      </c>
      <c r="AG36">
        <f>IF(AE36*$H$13&gt;=AI36,1.0,(AI36/(AI36-AE36*$H$13)))</f>
        <v>0</v>
      </c>
      <c r="AH36">
        <f>(AG36-1)*100</f>
        <v>0</v>
      </c>
      <c r="AI36">
        <f>MAX(0,($B$13+$C$13*CE36)/(1+$D$13*CE36)*BX36/(BZ36+273)*$E$13)</f>
        <v>0</v>
      </c>
      <c r="AJ36" t="s">
        <v>286</v>
      </c>
      <c r="AK36">
        <v>715.476923076923</v>
      </c>
      <c r="AL36">
        <v>3262.08</v>
      </c>
      <c r="AM36">
        <f>AL36-AK36</f>
        <v>0</v>
      </c>
      <c r="AN36">
        <f>AM36/AL36</f>
        <v>0</v>
      </c>
      <c r="AO36">
        <v>-0.577747479816223</v>
      </c>
      <c r="AP36" t="s">
        <v>385</v>
      </c>
      <c r="AQ36">
        <v>1084.4188</v>
      </c>
      <c r="AR36">
        <v>1372.91</v>
      </c>
      <c r="AS36">
        <f>1-AQ36/AR36</f>
        <v>0</v>
      </c>
      <c r="AT36">
        <v>0.5</v>
      </c>
      <c r="AU36">
        <f>BI36</f>
        <v>0</v>
      </c>
      <c r="AV36">
        <f>J36</f>
        <v>0</v>
      </c>
      <c r="AW36">
        <f>AS36*AT36*AU36</f>
        <v>0</v>
      </c>
      <c r="AX36">
        <f>BC36/AR36</f>
        <v>0</v>
      </c>
      <c r="AY36">
        <f>(AV36-AO36)/AU36</f>
        <v>0</v>
      </c>
      <c r="AZ36">
        <f>(AL36-AR36)/AR36</f>
        <v>0</v>
      </c>
      <c r="BA36" t="s">
        <v>386</v>
      </c>
      <c r="BB36">
        <v>-28.55</v>
      </c>
      <c r="BC36">
        <f>AR36-BB36</f>
        <v>0</v>
      </c>
      <c r="BD36">
        <f>(AR36-AQ36)/(AR36-BB36)</f>
        <v>0</v>
      </c>
      <c r="BE36">
        <f>(AL36-AR36)/(AL36-BB36)</f>
        <v>0</v>
      </c>
      <c r="BF36">
        <f>(AR36-AQ36)/(AR36-AK36)</f>
        <v>0</v>
      </c>
      <c r="BG36">
        <f>(AL36-AR36)/(AL36-AK36)</f>
        <v>0</v>
      </c>
      <c r="BH36">
        <f>$B$11*CF36+$C$11*CG36+$F$11*CH36*(1-CK36)</f>
        <v>0</v>
      </c>
      <c r="BI36">
        <f>BH36*BJ36</f>
        <v>0</v>
      </c>
      <c r="BJ36">
        <f>($B$11*$D$9+$C$11*$D$9+$F$11*((CU36+CM36)/MAX(CU36+CM36+CV36, 0.1)*$I$9+CV36/MAX(CU36+CM36+CV36, 0.1)*$J$9))/($B$11+$C$11+$F$11)</f>
        <v>0</v>
      </c>
      <c r="BK36">
        <f>($B$11*$K$9+$C$11*$K$9+$F$11*((CU36+CM36)/MAX(CU36+CM36+CV36, 0.1)*$P$9+CV36/MAX(CU36+CM36+CV36, 0.1)*$Q$9))/($B$11+$C$11+$F$11)</f>
        <v>0</v>
      </c>
      <c r="BL36">
        <v>6</v>
      </c>
      <c r="BM36">
        <v>0.5</v>
      </c>
      <c r="BN36" t="s">
        <v>289</v>
      </c>
      <c r="BO36">
        <v>2</v>
      </c>
      <c r="BP36">
        <v>1604003458</v>
      </c>
      <c r="BQ36">
        <v>386.493</v>
      </c>
      <c r="BR36">
        <v>399.984225806452</v>
      </c>
      <c r="BS36">
        <v>17.8949967741936</v>
      </c>
      <c r="BT36">
        <v>13.2419032258065</v>
      </c>
      <c r="BU36">
        <v>384.225677419355</v>
      </c>
      <c r="BV36">
        <v>17.890664516129</v>
      </c>
      <c r="BW36">
        <v>500.017580645161</v>
      </c>
      <c r="BX36">
        <v>101.68164516129</v>
      </c>
      <c r="BY36">
        <v>0.0999707032258065</v>
      </c>
      <c r="BZ36">
        <v>36.2930870967742</v>
      </c>
      <c r="CA36">
        <v>36.0497225806452</v>
      </c>
      <c r="CB36">
        <v>999.9</v>
      </c>
      <c r="CC36">
        <v>0</v>
      </c>
      <c r="CD36">
        <v>0</v>
      </c>
      <c r="CE36">
        <v>9998.06387096774</v>
      </c>
      <c r="CF36">
        <v>0</v>
      </c>
      <c r="CG36">
        <v>590.320225806452</v>
      </c>
      <c r="CH36">
        <v>1300</v>
      </c>
      <c r="CI36">
        <v>0.899998741935484</v>
      </c>
      <c r="CJ36">
        <v>0.100001148387097</v>
      </c>
      <c r="CK36">
        <v>0</v>
      </c>
      <c r="CL36">
        <v>1086.61548387097</v>
      </c>
      <c r="CM36">
        <v>4.99975</v>
      </c>
      <c r="CN36">
        <v>14076.9548387097</v>
      </c>
      <c r="CO36">
        <v>11305.0709677419</v>
      </c>
      <c r="CP36">
        <v>49.4877419354839</v>
      </c>
      <c r="CQ36">
        <v>51.4471612903226</v>
      </c>
      <c r="CR36">
        <v>50.4594193548387</v>
      </c>
      <c r="CS36">
        <v>51.183129032258</v>
      </c>
      <c r="CT36">
        <v>51.300064516129</v>
      </c>
      <c r="CU36">
        <v>1165.49903225806</v>
      </c>
      <c r="CV36">
        <v>129.500967741936</v>
      </c>
      <c r="CW36">
        <v>0</v>
      </c>
      <c r="CX36">
        <v>169.700000047684</v>
      </c>
      <c r="CY36">
        <v>0</v>
      </c>
      <c r="CZ36">
        <v>1084.4188</v>
      </c>
      <c r="DA36">
        <v>-147.091538249376</v>
      </c>
      <c r="DB36">
        <v>-1870.18461261237</v>
      </c>
      <c r="DC36">
        <v>14049.056</v>
      </c>
      <c r="DD36">
        <v>15</v>
      </c>
      <c r="DE36">
        <v>1604002831.6</v>
      </c>
      <c r="DF36" t="s">
        <v>368</v>
      </c>
      <c r="DG36">
        <v>1604002831.6</v>
      </c>
      <c r="DH36">
        <v>1604002831.6</v>
      </c>
      <c r="DI36">
        <v>5</v>
      </c>
      <c r="DJ36">
        <v>0.075</v>
      </c>
      <c r="DK36">
        <v>0.007</v>
      </c>
      <c r="DL36">
        <v>2.267</v>
      </c>
      <c r="DM36">
        <v>0.004</v>
      </c>
      <c r="DN36">
        <v>400</v>
      </c>
      <c r="DO36">
        <v>13</v>
      </c>
      <c r="DP36">
        <v>0.29</v>
      </c>
      <c r="DQ36">
        <v>0.12</v>
      </c>
      <c r="DR36">
        <v>9.72089549926977</v>
      </c>
      <c r="DS36">
        <v>-0.325707797583068</v>
      </c>
      <c r="DT36">
        <v>0.0273077844833657</v>
      </c>
      <c r="DU36">
        <v>1</v>
      </c>
      <c r="DV36">
        <v>-13.4928866666667</v>
      </c>
      <c r="DW36">
        <v>0.396429810900994</v>
      </c>
      <c r="DX36">
        <v>0.0325042841620746</v>
      </c>
      <c r="DY36">
        <v>0</v>
      </c>
      <c r="DZ36">
        <v>4.65315633333333</v>
      </c>
      <c r="EA36">
        <v>0.0104892547274788</v>
      </c>
      <c r="EB36">
        <v>0.00332704221327122</v>
      </c>
      <c r="EC36">
        <v>1</v>
      </c>
      <c r="ED36">
        <v>2</v>
      </c>
      <c r="EE36">
        <v>3</v>
      </c>
      <c r="EF36" t="s">
        <v>291</v>
      </c>
      <c r="EG36">
        <v>100</v>
      </c>
      <c r="EH36">
        <v>100</v>
      </c>
      <c r="EI36">
        <v>2.268</v>
      </c>
      <c r="EJ36">
        <v>0.0043</v>
      </c>
      <c r="EK36">
        <v>2.26724999999999</v>
      </c>
      <c r="EL36">
        <v>0</v>
      </c>
      <c r="EM36">
        <v>0</v>
      </c>
      <c r="EN36">
        <v>0</v>
      </c>
      <c r="EO36">
        <v>0.0043299999999995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10.6</v>
      </c>
      <c r="EX36">
        <v>10.6</v>
      </c>
      <c r="EY36">
        <v>2</v>
      </c>
      <c r="EZ36">
        <v>505.471</v>
      </c>
      <c r="FA36">
        <v>499.13</v>
      </c>
      <c r="FB36">
        <v>34.9206</v>
      </c>
      <c r="FC36">
        <v>31.6486</v>
      </c>
      <c r="FD36">
        <v>29.9999</v>
      </c>
      <c r="FE36">
        <v>31.4346</v>
      </c>
      <c r="FF36">
        <v>31.3864</v>
      </c>
      <c r="FG36">
        <v>22.3384</v>
      </c>
      <c r="FH36">
        <v>-30</v>
      </c>
      <c r="FI36">
        <v>-30</v>
      </c>
      <c r="FJ36">
        <v>-999.9</v>
      </c>
      <c r="FK36">
        <v>400</v>
      </c>
      <c r="FL36">
        <v>26.5489</v>
      </c>
      <c r="FM36">
        <v>101.744</v>
      </c>
      <c r="FN36">
        <v>101.128</v>
      </c>
    </row>
    <row r="37" spans="1:170">
      <c r="A37">
        <v>21</v>
      </c>
      <c r="B37">
        <v>1604003620</v>
      </c>
      <c r="C37">
        <v>4477.40000009537</v>
      </c>
      <c r="D37" t="s">
        <v>387</v>
      </c>
      <c r="E37" t="s">
        <v>388</v>
      </c>
      <c r="F37" t="s">
        <v>384</v>
      </c>
      <c r="G37" t="s">
        <v>365</v>
      </c>
      <c r="H37">
        <v>1604003612.25</v>
      </c>
      <c r="I37">
        <f>BW37*AG37*(BS37-BT37)/(100*BL37*(1000-AG37*BS37))</f>
        <v>0</v>
      </c>
      <c r="J37">
        <f>BW37*AG37*(BR37-BQ37*(1000-AG37*BT37)/(1000-AG37*BS37))/(100*BL37)</f>
        <v>0</v>
      </c>
      <c r="K37">
        <f>BQ37 - IF(AG37&gt;1, J37*BL37*100.0/(AI37*CE37), 0)</f>
        <v>0</v>
      </c>
      <c r="L37">
        <f>((R37-I37/2)*K37-J37)/(R37+I37/2)</f>
        <v>0</v>
      </c>
      <c r="M37">
        <f>L37*(BX37+BY37)/1000.0</f>
        <v>0</v>
      </c>
      <c r="N37">
        <f>(BQ37 - IF(AG37&gt;1, J37*BL37*100.0/(AI37*CE37), 0))*(BX37+BY37)/1000.0</f>
        <v>0</v>
      </c>
      <c r="O37">
        <f>2.0/((1/Q37-1/P37)+SIGN(Q37)*SQRT((1/Q37-1/P37)*(1/Q37-1/P37) + 4*BM37/((BM37+1)*(BM37+1))*(2*1/Q37*1/P37-1/P37*1/P37)))</f>
        <v>0</v>
      </c>
      <c r="P37">
        <f>IF(LEFT(BN37,1)&lt;&gt;"0",IF(LEFT(BN37,1)="1",3.0,BO37),$D$5+$E$5*(CE37*BX37/($K$5*1000))+$F$5*(CE37*BX37/($K$5*1000))*MAX(MIN(BL37,$J$5),$I$5)*MAX(MIN(BL37,$J$5),$I$5)+$G$5*MAX(MIN(BL37,$J$5),$I$5)*(CE37*BX37/($K$5*1000))+$H$5*(CE37*BX37/($K$5*1000))*(CE37*BX37/($K$5*1000)))</f>
        <v>0</v>
      </c>
      <c r="Q37">
        <f>I37*(1000-(1000*0.61365*exp(17.502*U37/(240.97+U37))/(BX37+BY37)+BS37)/2)/(1000*0.61365*exp(17.502*U37/(240.97+U37))/(BX37+BY37)-BS37)</f>
        <v>0</v>
      </c>
      <c r="R37">
        <f>1/((BM37+1)/(O37/1.6)+1/(P37/1.37)) + BM37/((BM37+1)/(O37/1.6) + BM37/(P37/1.37))</f>
        <v>0</v>
      </c>
      <c r="S37">
        <f>(BI37*BK37)</f>
        <v>0</v>
      </c>
      <c r="T37">
        <f>(BZ37+(S37+2*0.95*5.67E-8*(((BZ37+$B$7)+273)^4-(BZ37+273)^4)-44100*I37)/(1.84*29.3*P37+8*0.95*5.67E-8*(BZ37+273)^3))</f>
        <v>0</v>
      </c>
      <c r="U37">
        <f>($C$7*CA37+$D$7*CB37+$E$7*T37)</f>
        <v>0</v>
      </c>
      <c r="V37">
        <f>0.61365*exp(17.502*U37/(240.97+U37))</f>
        <v>0</v>
      </c>
      <c r="W37">
        <f>(X37/Y37*100)</f>
        <v>0</v>
      </c>
      <c r="X37">
        <f>BS37*(BX37+BY37)/1000</f>
        <v>0</v>
      </c>
      <c r="Y37">
        <f>0.61365*exp(17.502*BZ37/(240.97+BZ37))</f>
        <v>0</v>
      </c>
      <c r="Z37">
        <f>(V37-BS37*(BX37+BY37)/1000)</f>
        <v>0</v>
      </c>
      <c r="AA37">
        <f>(-I37*44100)</f>
        <v>0</v>
      </c>
      <c r="AB37">
        <f>2*29.3*P37*0.92*(BZ37-U37)</f>
        <v>0</v>
      </c>
      <c r="AC37">
        <f>2*0.95*5.67E-8*(((BZ37+$B$7)+273)^4-(U37+273)^4)</f>
        <v>0</v>
      </c>
      <c r="AD37">
        <f>S37+AC37+AA37+AB37</f>
        <v>0</v>
      </c>
      <c r="AE37">
        <v>0</v>
      </c>
      <c r="AF37">
        <v>0</v>
      </c>
      <c r="AG37">
        <f>IF(AE37*$H$13&gt;=AI37,1.0,(AI37/(AI37-AE37*$H$13)))</f>
        <v>0</v>
      </c>
      <c r="AH37">
        <f>(AG37-1)*100</f>
        <v>0</v>
      </c>
      <c r="AI37">
        <f>MAX(0,($B$13+$C$13*CE37)/(1+$D$13*CE37)*BX37/(BZ37+273)*$E$13)</f>
        <v>0</v>
      </c>
      <c r="AJ37" t="s">
        <v>286</v>
      </c>
      <c r="AK37">
        <v>715.476923076923</v>
      </c>
      <c r="AL37">
        <v>3262.08</v>
      </c>
      <c r="AM37">
        <f>AL37-AK37</f>
        <v>0</v>
      </c>
      <c r="AN37">
        <f>AM37/AL37</f>
        <v>0</v>
      </c>
      <c r="AO37">
        <v>-0.577747479816223</v>
      </c>
      <c r="AP37" t="s">
        <v>389</v>
      </c>
      <c r="AQ37">
        <v>1038.29576923077</v>
      </c>
      <c r="AR37">
        <v>1369.32</v>
      </c>
      <c r="AS37">
        <f>1-AQ37/AR37</f>
        <v>0</v>
      </c>
      <c r="AT37">
        <v>0.5</v>
      </c>
      <c r="AU37">
        <f>BI37</f>
        <v>0</v>
      </c>
      <c r="AV37">
        <f>J37</f>
        <v>0</v>
      </c>
      <c r="AW37">
        <f>AS37*AT37*AU37</f>
        <v>0</v>
      </c>
      <c r="AX37">
        <f>BC37/AR37</f>
        <v>0</v>
      </c>
      <c r="AY37">
        <f>(AV37-AO37)/AU37</f>
        <v>0</v>
      </c>
      <c r="AZ37">
        <f>(AL37-AR37)/AR37</f>
        <v>0</v>
      </c>
      <c r="BA37" t="s">
        <v>390</v>
      </c>
      <c r="BB37">
        <v>806.43</v>
      </c>
      <c r="BC37">
        <f>AR37-BB37</f>
        <v>0</v>
      </c>
      <c r="BD37">
        <f>(AR37-AQ37)/(AR37-BB37)</f>
        <v>0</v>
      </c>
      <c r="BE37">
        <f>(AL37-AR37)/(AL37-BB37)</f>
        <v>0</v>
      </c>
      <c r="BF37">
        <f>(AR37-AQ37)/(AR37-AK37)</f>
        <v>0</v>
      </c>
      <c r="BG37">
        <f>(AL37-AR37)/(AL37-AK37)</f>
        <v>0</v>
      </c>
      <c r="BH37">
        <f>$B$11*CF37+$C$11*CG37+$F$11*CH37*(1-CK37)</f>
        <v>0</v>
      </c>
      <c r="BI37">
        <f>BH37*BJ37</f>
        <v>0</v>
      </c>
      <c r="BJ37">
        <f>($B$11*$D$9+$C$11*$D$9+$F$11*((CU37+CM37)/MAX(CU37+CM37+CV37, 0.1)*$I$9+CV37/MAX(CU37+CM37+CV37, 0.1)*$J$9))/($B$11+$C$11+$F$11)</f>
        <v>0</v>
      </c>
      <c r="BK37">
        <f>($B$11*$K$9+$C$11*$K$9+$F$11*((CU37+CM37)/MAX(CU37+CM37+CV37, 0.1)*$P$9+CV37/MAX(CU37+CM37+CV37, 0.1)*$Q$9))/($B$11+$C$11+$F$11)</f>
        <v>0</v>
      </c>
      <c r="BL37">
        <v>6</v>
      </c>
      <c r="BM37">
        <v>0.5</v>
      </c>
      <c r="BN37" t="s">
        <v>289</v>
      </c>
      <c r="BO37">
        <v>2</v>
      </c>
      <c r="BP37">
        <v>1604003612.25</v>
      </c>
      <c r="BQ37">
        <v>387.361766666667</v>
      </c>
      <c r="BR37">
        <v>400.009933333333</v>
      </c>
      <c r="BS37">
        <v>17.1262133333333</v>
      </c>
      <c r="BT37">
        <v>13.0313366666667</v>
      </c>
      <c r="BU37">
        <v>385.0945</v>
      </c>
      <c r="BV37">
        <v>17.1218833333333</v>
      </c>
      <c r="BW37">
        <v>500.013933333333</v>
      </c>
      <c r="BX37">
        <v>101.6773</v>
      </c>
      <c r="BY37">
        <v>0.09994073</v>
      </c>
      <c r="BZ37">
        <v>36.27038</v>
      </c>
      <c r="CA37">
        <v>36.3488366666667</v>
      </c>
      <c r="CB37">
        <v>999.9</v>
      </c>
      <c r="CC37">
        <v>0</v>
      </c>
      <c r="CD37">
        <v>0</v>
      </c>
      <c r="CE37">
        <v>10003.834</v>
      </c>
      <c r="CF37">
        <v>0</v>
      </c>
      <c r="CG37">
        <v>700.151866666667</v>
      </c>
      <c r="CH37">
        <v>1299.95333333333</v>
      </c>
      <c r="CI37">
        <v>0.9000006</v>
      </c>
      <c r="CJ37">
        <v>0.0999994</v>
      </c>
      <c r="CK37">
        <v>0</v>
      </c>
      <c r="CL37">
        <v>1038.445</v>
      </c>
      <c r="CM37">
        <v>4.99975</v>
      </c>
      <c r="CN37">
        <v>13362.5133333333</v>
      </c>
      <c r="CO37">
        <v>11304.6766666667</v>
      </c>
      <c r="CP37">
        <v>49.6456666666667</v>
      </c>
      <c r="CQ37">
        <v>51.5578666666666</v>
      </c>
      <c r="CR37">
        <v>50.625</v>
      </c>
      <c r="CS37">
        <v>51.312</v>
      </c>
      <c r="CT37">
        <v>51.4122</v>
      </c>
      <c r="CU37">
        <v>1165.46</v>
      </c>
      <c r="CV37">
        <v>129.493333333333</v>
      </c>
      <c r="CW37">
        <v>0</v>
      </c>
      <c r="CX37">
        <v>153.100000143051</v>
      </c>
      <c r="CY37">
        <v>0</v>
      </c>
      <c r="CZ37">
        <v>1038.29576923077</v>
      </c>
      <c r="DA37">
        <v>-63.7911111095963</v>
      </c>
      <c r="DB37">
        <v>-792.772649466327</v>
      </c>
      <c r="DC37">
        <v>13360.3692307692</v>
      </c>
      <c r="DD37">
        <v>15</v>
      </c>
      <c r="DE37">
        <v>1604002831.6</v>
      </c>
      <c r="DF37" t="s">
        <v>368</v>
      </c>
      <c r="DG37">
        <v>1604002831.6</v>
      </c>
      <c r="DH37">
        <v>1604002831.6</v>
      </c>
      <c r="DI37">
        <v>5</v>
      </c>
      <c r="DJ37">
        <v>0.075</v>
      </c>
      <c r="DK37">
        <v>0.007</v>
      </c>
      <c r="DL37">
        <v>2.267</v>
      </c>
      <c r="DM37">
        <v>0.004</v>
      </c>
      <c r="DN37">
        <v>400</v>
      </c>
      <c r="DO37">
        <v>13</v>
      </c>
      <c r="DP37">
        <v>0.29</v>
      </c>
      <c r="DQ37">
        <v>0.12</v>
      </c>
      <c r="DR37">
        <v>9.19756255462776</v>
      </c>
      <c r="DS37">
        <v>0.00337205241598184</v>
      </c>
      <c r="DT37">
        <v>0.0309824756693802</v>
      </c>
      <c r="DU37">
        <v>1</v>
      </c>
      <c r="DV37">
        <v>-12.6485166666667</v>
      </c>
      <c r="DW37">
        <v>-0.0429730812013465</v>
      </c>
      <c r="DX37">
        <v>0.0373037717783187</v>
      </c>
      <c r="DY37">
        <v>1</v>
      </c>
      <c r="DZ37">
        <v>4.094008</v>
      </c>
      <c r="EA37">
        <v>0.0955055839822012</v>
      </c>
      <c r="EB37">
        <v>0.00694621594826987</v>
      </c>
      <c r="EC37">
        <v>1</v>
      </c>
      <c r="ED37">
        <v>3</v>
      </c>
      <c r="EE37">
        <v>3</v>
      </c>
      <c r="EF37" t="s">
        <v>296</v>
      </c>
      <c r="EG37">
        <v>100</v>
      </c>
      <c r="EH37">
        <v>100</v>
      </c>
      <c r="EI37">
        <v>2.267</v>
      </c>
      <c r="EJ37">
        <v>0.0043</v>
      </c>
      <c r="EK37">
        <v>2.26724999999999</v>
      </c>
      <c r="EL37">
        <v>0</v>
      </c>
      <c r="EM37">
        <v>0</v>
      </c>
      <c r="EN37">
        <v>0</v>
      </c>
      <c r="EO37">
        <v>0.0043299999999995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13.1</v>
      </c>
      <c r="EX37">
        <v>13.1</v>
      </c>
      <c r="EY37">
        <v>2</v>
      </c>
      <c r="EZ37">
        <v>503.49</v>
      </c>
      <c r="FA37">
        <v>498.259</v>
      </c>
      <c r="FB37">
        <v>34.8148</v>
      </c>
      <c r="FC37">
        <v>31.5539</v>
      </c>
      <c r="FD37">
        <v>30.0001</v>
      </c>
      <c r="FE37">
        <v>31.3421</v>
      </c>
      <c r="FF37">
        <v>31.2967</v>
      </c>
      <c r="FG37">
        <v>22.3233</v>
      </c>
      <c r="FH37">
        <v>-30</v>
      </c>
      <c r="FI37">
        <v>-30</v>
      </c>
      <c r="FJ37">
        <v>-999.9</v>
      </c>
      <c r="FK37">
        <v>400</v>
      </c>
      <c r="FL37">
        <v>26.5489</v>
      </c>
      <c r="FM37">
        <v>101.749</v>
      </c>
      <c r="FN37">
        <v>101.134</v>
      </c>
    </row>
    <row r="38" spans="1:170">
      <c r="A38">
        <v>22</v>
      </c>
      <c r="B38">
        <v>1604003726.5</v>
      </c>
      <c r="C38">
        <v>4583.90000009537</v>
      </c>
      <c r="D38" t="s">
        <v>391</v>
      </c>
      <c r="E38" t="s">
        <v>392</v>
      </c>
      <c r="F38" t="s">
        <v>337</v>
      </c>
      <c r="G38" t="s">
        <v>300</v>
      </c>
      <c r="H38">
        <v>1604003718.75</v>
      </c>
      <c r="I38">
        <f>BW38*AG38*(BS38-BT38)/(100*BL38*(1000-AG38*BS38))</f>
        <v>0</v>
      </c>
      <c r="J38">
        <f>BW38*AG38*(BR38-BQ38*(1000-AG38*BT38)/(1000-AG38*BS38))/(100*BL38)</f>
        <v>0</v>
      </c>
      <c r="K38">
        <f>BQ38 - IF(AG38&gt;1, J38*BL38*100.0/(AI38*CE38), 0)</f>
        <v>0</v>
      </c>
      <c r="L38">
        <f>((R38-I38/2)*K38-J38)/(R38+I38/2)</f>
        <v>0</v>
      </c>
      <c r="M38">
        <f>L38*(BX38+BY38)/1000.0</f>
        <v>0</v>
      </c>
      <c r="N38">
        <f>(BQ38 - IF(AG38&gt;1, J38*BL38*100.0/(AI38*CE38), 0))*(BX38+BY38)/1000.0</f>
        <v>0</v>
      </c>
      <c r="O38">
        <f>2.0/((1/Q38-1/P38)+SIGN(Q38)*SQRT((1/Q38-1/P38)*(1/Q38-1/P38) + 4*BM38/((BM38+1)*(BM38+1))*(2*1/Q38*1/P38-1/P38*1/P38)))</f>
        <v>0</v>
      </c>
      <c r="P38">
        <f>IF(LEFT(BN38,1)&lt;&gt;"0",IF(LEFT(BN38,1)="1",3.0,BO38),$D$5+$E$5*(CE38*BX38/($K$5*1000))+$F$5*(CE38*BX38/($K$5*1000))*MAX(MIN(BL38,$J$5),$I$5)*MAX(MIN(BL38,$J$5),$I$5)+$G$5*MAX(MIN(BL38,$J$5),$I$5)*(CE38*BX38/($K$5*1000))+$H$5*(CE38*BX38/($K$5*1000))*(CE38*BX38/($K$5*1000)))</f>
        <v>0</v>
      </c>
      <c r="Q38">
        <f>I38*(1000-(1000*0.61365*exp(17.502*U38/(240.97+U38))/(BX38+BY38)+BS38)/2)/(1000*0.61365*exp(17.502*U38/(240.97+U38))/(BX38+BY38)-BS38)</f>
        <v>0</v>
      </c>
      <c r="R38">
        <f>1/((BM38+1)/(O38/1.6)+1/(P38/1.37)) + BM38/((BM38+1)/(O38/1.6) + BM38/(P38/1.37))</f>
        <v>0</v>
      </c>
      <c r="S38">
        <f>(BI38*BK38)</f>
        <v>0</v>
      </c>
      <c r="T38">
        <f>(BZ38+(S38+2*0.95*5.67E-8*(((BZ38+$B$7)+273)^4-(BZ38+273)^4)-44100*I38)/(1.84*29.3*P38+8*0.95*5.67E-8*(BZ38+273)^3))</f>
        <v>0</v>
      </c>
      <c r="U38">
        <f>($C$7*CA38+$D$7*CB38+$E$7*T38)</f>
        <v>0</v>
      </c>
      <c r="V38">
        <f>0.61365*exp(17.502*U38/(240.97+U38))</f>
        <v>0</v>
      </c>
      <c r="W38">
        <f>(X38/Y38*100)</f>
        <v>0</v>
      </c>
      <c r="X38">
        <f>BS38*(BX38+BY38)/1000</f>
        <v>0</v>
      </c>
      <c r="Y38">
        <f>0.61365*exp(17.502*BZ38/(240.97+BZ38))</f>
        <v>0</v>
      </c>
      <c r="Z38">
        <f>(V38-BS38*(BX38+BY38)/1000)</f>
        <v>0</v>
      </c>
      <c r="AA38">
        <f>(-I38*44100)</f>
        <v>0</v>
      </c>
      <c r="AB38">
        <f>2*29.3*P38*0.92*(BZ38-U38)</f>
        <v>0</v>
      </c>
      <c r="AC38">
        <f>2*0.95*5.67E-8*(((BZ38+$B$7)+273)^4-(U38+273)^4)</f>
        <v>0</v>
      </c>
      <c r="AD38">
        <f>S38+AC38+AA38+AB38</f>
        <v>0</v>
      </c>
      <c r="AE38">
        <v>0</v>
      </c>
      <c r="AF38">
        <v>0</v>
      </c>
      <c r="AG38">
        <f>IF(AE38*$H$13&gt;=AI38,1.0,(AI38/(AI38-AE38*$H$13)))</f>
        <v>0</v>
      </c>
      <c r="AH38">
        <f>(AG38-1)*100</f>
        <v>0</v>
      </c>
      <c r="AI38">
        <f>MAX(0,($B$13+$C$13*CE38)/(1+$D$13*CE38)*BX38/(BZ38+273)*$E$13)</f>
        <v>0</v>
      </c>
      <c r="AJ38" t="s">
        <v>286</v>
      </c>
      <c r="AK38">
        <v>715.476923076923</v>
      </c>
      <c r="AL38">
        <v>3262.08</v>
      </c>
      <c r="AM38">
        <f>AL38-AK38</f>
        <v>0</v>
      </c>
      <c r="AN38">
        <f>AM38/AL38</f>
        <v>0</v>
      </c>
      <c r="AO38">
        <v>-0.577747479816223</v>
      </c>
      <c r="AP38" t="s">
        <v>393</v>
      </c>
      <c r="AQ38">
        <v>1122.99192307692</v>
      </c>
      <c r="AR38">
        <v>1273.1</v>
      </c>
      <c r="AS38">
        <f>1-AQ38/AR38</f>
        <v>0</v>
      </c>
      <c r="AT38">
        <v>0.5</v>
      </c>
      <c r="AU38">
        <f>BI38</f>
        <v>0</v>
      </c>
      <c r="AV38">
        <f>J38</f>
        <v>0</v>
      </c>
      <c r="AW38">
        <f>AS38*AT38*AU38</f>
        <v>0</v>
      </c>
      <c r="AX38">
        <f>BC38/AR38</f>
        <v>0</v>
      </c>
      <c r="AY38">
        <f>(AV38-AO38)/AU38</f>
        <v>0</v>
      </c>
      <c r="AZ38">
        <f>(AL38-AR38)/AR38</f>
        <v>0</v>
      </c>
      <c r="BA38" t="s">
        <v>394</v>
      </c>
      <c r="BB38">
        <v>-286.15</v>
      </c>
      <c r="BC38">
        <f>AR38-BB38</f>
        <v>0</v>
      </c>
      <c r="BD38">
        <f>(AR38-AQ38)/(AR38-BB38)</f>
        <v>0</v>
      </c>
      <c r="BE38">
        <f>(AL38-AR38)/(AL38-BB38)</f>
        <v>0</v>
      </c>
      <c r="BF38">
        <f>(AR38-AQ38)/(AR38-AK38)</f>
        <v>0</v>
      </c>
      <c r="BG38">
        <f>(AL38-AR38)/(AL38-AK38)</f>
        <v>0</v>
      </c>
      <c r="BH38">
        <f>$B$11*CF38+$C$11*CG38+$F$11*CH38*(1-CK38)</f>
        <v>0</v>
      </c>
      <c r="BI38">
        <f>BH38*BJ38</f>
        <v>0</v>
      </c>
      <c r="BJ38">
        <f>($B$11*$D$9+$C$11*$D$9+$F$11*((CU38+CM38)/MAX(CU38+CM38+CV38, 0.1)*$I$9+CV38/MAX(CU38+CM38+CV38, 0.1)*$J$9))/($B$11+$C$11+$F$11)</f>
        <v>0</v>
      </c>
      <c r="BK38">
        <f>($B$11*$K$9+$C$11*$K$9+$F$11*((CU38+CM38)/MAX(CU38+CM38+CV38, 0.1)*$P$9+CV38/MAX(CU38+CM38+CV38, 0.1)*$Q$9))/($B$11+$C$11+$F$11)</f>
        <v>0</v>
      </c>
      <c r="BL38">
        <v>6</v>
      </c>
      <c r="BM38">
        <v>0.5</v>
      </c>
      <c r="BN38" t="s">
        <v>289</v>
      </c>
      <c r="BO38">
        <v>2</v>
      </c>
      <c r="BP38">
        <v>1604003718.75</v>
      </c>
      <c r="BQ38">
        <v>394.3832</v>
      </c>
      <c r="BR38">
        <v>400.009433333333</v>
      </c>
      <c r="BS38">
        <v>15.0172333333333</v>
      </c>
      <c r="BT38">
        <v>12.97226</v>
      </c>
      <c r="BU38">
        <v>392.1161</v>
      </c>
      <c r="BV38">
        <v>15.0128966666667</v>
      </c>
      <c r="BW38">
        <v>500.010633333333</v>
      </c>
      <c r="BX38">
        <v>101.672766666667</v>
      </c>
      <c r="BY38">
        <v>0.0999880066666667</v>
      </c>
      <c r="BZ38">
        <v>36.3545033333333</v>
      </c>
      <c r="CA38">
        <v>35.4838633333333</v>
      </c>
      <c r="CB38">
        <v>999.9</v>
      </c>
      <c r="CC38">
        <v>0</v>
      </c>
      <c r="CD38">
        <v>0</v>
      </c>
      <c r="CE38">
        <v>9998.295</v>
      </c>
      <c r="CF38">
        <v>0</v>
      </c>
      <c r="CG38">
        <v>387.377233333333</v>
      </c>
      <c r="CH38">
        <v>1299.952</v>
      </c>
      <c r="CI38">
        <v>0.900001266666667</v>
      </c>
      <c r="CJ38">
        <v>0.0999987733333333</v>
      </c>
      <c r="CK38">
        <v>0</v>
      </c>
      <c r="CL38">
        <v>1122.89333333333</v>
      </c>
      <c r="CM38">
        <v>4.99975</v>
      </c>
      <c r="CN38">
        <v>14559.8933333333</v>
      </c>
      <c r="CO38">
        <v>11304.6566666667</v>
      </c>
      <c r="CP38">
        <v>49.8666</v>
      </c>
      <c r="CQ38">
        <v>51.7248</v>
      </c>
      <c r="CR38">
        <v>50.7541333333333</v>
      </c>
      <c r="CS38">
        <v>51.5413333333333</v>
      </c>
      <c r="CT38">
        <v>51.5809</v>
      </c>
      <c r="CU38">
        <v>1165.45933333333</v>
      </c>
      <c r="CV38">
        <v>129.492666666667</v>
      </c>
      <c r="CW38">
        <v>0</v>
      </c>
      <c r="CX38">
        <v>105.5</v>
      </c>
      <c r="CY38">
        <v>0</v>
      </c>
      <c r="CZ38">
        <v>1122.99192307692</v>
      </c>
      <c r="DA38">
        <v>-381.215384842829</v>
      </c>
      <c r="DB38">
        <v>-4860.67692630716</v>
      </c>
      <c r="DC38">
        <v>14561.2769230769</v>
      </c>
      <c r="DD38">
        <v>15</v>
      </c>
      <c r="DE38">
        <v>1604002831.6</v>
      </c>
      <c r="DF38" t="s">
        <v>368</v>
      </c>
      <c r="DG38">
        <v>1604002831.6</v>
      </c>
      <c r="DH38">
        <v>1604002831.6</v>
      </c>
      <c r="DI38">
        <v>5</v>
      </c>
      <c r="DJ38">
        <v>0.075</v>
      </c>
      <c r="DK38">
        <v>0.007</v>
      </c>
      <c r="DL38">
        <v>2.267</v>
      </c>
      <c r="DM38">
        <v>0.004</v>
      </c>
      <c r="DN38">
        <v>400</v>
      </c>
      <c r="DO38">
        <v>13</v>
      </c>
      <c r="DP38">
        <v>0.29</v>
      </c>
      <c r="DQ38">
        <v>0.12</v>
      </c>
      <c r="DR38">
        <v>4.0088571814433</v>
      </c>
      <c r="DS38">
        <v>-0.287082916576853</v>
      </c>
      <c r="DT38">
        <v>0.0265271695179511</v>
      </c>
      <c r="DU38">
        <v>1</v>
      </c>
      <c r="DV38">
        <v>-5.62624166666667</v>
      </c>
      <c r="DW38">
        <v>0.33598585094549</v>
      </c>
      <c r="DX38">
        <v>0.0310831412058405</v>
      </c>
      <c r="DY38">
        <v>0</v>
      </c>
      <c r="DZ38">
        <v>2.04497366666667</v>
      </c>
      <c r="EA38">
        <v>0.0287559510567292</v>
      </c>
      <c r="EB38">
        <v>0.00380767863081377</v>
      </c>
      <c r="EC38">
        <v>1</v>
      </c>
      <c r="ED38">
        <v>2</v>
      </c>
      <c r="EE38">
        <v>3</v>
      </c>
      <c r="EF38" t="s">
        <v>291</v>
      </c>
      <c r="EG38">
        <v>100</v>
      </c>
      <c r="EH38">
        <v>100</v>
      </c>
      <c r="EI38">
        <v>2.268</v>
      </c>
      <c r="EJ38">
        <v>0.0043</v>
      </c>
      <c r="EK38">
        <v>2.26724999999999</v>
      </c>
      <c r="EL38">
        <v>0</v>
      </c>
      <c r="EM38">
        <v>0</v>
      </c>
      <c r="EN38">
        <v>0</v>
      </c>
      <c r="EO38">
        <v>0.0043299999999995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14.9</v>
      </c>
      <c r="EX38">
        <v>14.9</v>
      </c>
      <c r="EY38">
        <v>2</v>
      </c>
      <c r="EZ38">
        <v>498.982</v>
      </c>
      <c r="FA38">
        <v>497.896</v>
      </c>
      <c r="FB38">
        <v>34.8376</v>
      </c>
      <c r="FC38">
        <v>31.5407</v>
      </c>
      <c r="FD38">
        <v>30</v>
      </c>
      <c r="FE38">
        <v>31.3139</v>
      </c>
      <c r="FF38">
        <v>31.2668</v>
      </c>
      <c r="FG38">
        <v>22.3225</v>
      </c>
      <c r="FH38">
        <v>-30</v>
      </c>
      <c r="FI38">
        <v>-30</v>
      </c>
      <c r="FJ38">
        <v>-999.9</v>
      </c>
      <c r="FK38">
        <v>400</v>
      </c>
      <c r="FL38">
        <v>26.5489</v>
      </c>
      <c r="FM38">
        <v>101.748</v>
      </c>
      <c r="FN38">
        <v>101.132</v>
      </c>
    </row>
    <row r="39" spans="1:170">
      <c r="A39">
        <v>23</v>
      </c>
      <c r="B39">
        <v>1604003844</v>
      </c>
      <c r="C39">
        <v>4701.40000009537</v>
      </c>
      <c r="D39" t="s">
        <v>395</v>
      </c>
      <c r="E39" t="s">
        <v>396</v>
      </c>
      <c r="F39" t="s">
        <v>337</v>
      </c>
      <c r="G39" t="s">
        <v>300</v>
      </c>
      <c r="H39">
        <v>1604003836</v>
      </c>
      <c r="I39">
        <f>BW39*AG39*(BS39-BT39)/(100*BL39*(1000-AG39*BS39))</f>
        <v>0</v>
      </c>
      <c r="J39">
        <f>BW39*AG39*(BR39-BQ39*(1000-AG39*BT39)/(1000-AG39*BS39))/(100*BL39)</f>
        <v>0</v>
      </c>
      <c r="K39">
        <f>BQ39 - IF(AG39&gt;1, J39*BL39*100.0/(AI39*CE39), 0)</f>
        <v>0</v>
      </c>
      <c r="L39">
        <f>((R39-I39/2)*K39-J39)/(R39+I39/2)</f>
        <v>0</v>
      </c>
      <c r="M39">
        <f>L39*(BX39+BY39)/1000.0</f>
        <v>0</v>
      </c>
      <c r="N39">
        <f>(BQ39 - IF(AG39&gt;1, J39*BL39*100.0/(AI39*CE39), 0))*(BX39+BY39)/1000.0</f>
        <v>0</v>
      </c>
      <c r="O39">
        <f>2.0/((1/Q39-1/P39)+SIGN(Q39)*SQRT((1/Q39-1/P39)*(1/Q39-1/P39) + 4*BM39/((BM39+1)*(BM39+1))*(2*1/Q39*1/P39-1/P39*1/P39)))</f>
        <v>0</v>
      </c>
      <c r="P39">
        <f>IF(LEFT(BN39,1)&lt;&gt;"0",IF(LEFT(BN39,1)="1",3.0,BO39),$D$5+$E$5*(CE39*BX39/($K$5*1000))+$F$5*(CE39*BX39/($K$5*1000))*MAX(MIN(BL39,$J$5),$I$5)*MAX(MIN(BL39,$J$5),$I$5)+$G$5*MAX(MIN(BL39,$J$5),$I$5)*(CE39*BX39/($K$5*1000))+$H$5*(CE39*BX39/($K$5*1000))*(CE39*BX39/($K$5*1000)))</f>
        <v>0</v>
      </c>
      <c r="Q39">
        <f>I39*(1000-(1000*0.61365*exp(17.502*U39/(240.97+U39))/(BX39+BY39)+BS39)/2)/(1000*0.61365*exp(17.502*U39/(240.97+U39))/(BX39+BY39)-BS39)</f>
        <v>0</v>
      </c>
      <c r="R39">
        <f>1/((BM39+1)/(O39/1.6)+1/(P39/1.37)) + BM39/((BM39+1)/(O39/1.6) + BM39/(P39/1.37))</f>
        <v>0</v>
      </c>
      <c r="S39">
        <f>(BI39*BK39)</f>
        <v>0</v>
      </c>
      <c r="T39">
        <f>(BZ39+(S39+2*0.95*5.67E-8*(((BZ39+$B$7)+273)^4-(BZ39+273)^4)-44100*I39)/(1.84*29.3*P39+8*0.95*5.67E-8*(BZ39+273)^3))</f>
        <v>0</v>
      </c>
      <c r="U39">
        <f>($C$7*CA39+$D$7*CB39+$E$7*T39)</f>
        <v>0</v>
      </c>
      <c r="V39">
        <f>0.61365*exp(17.502*U39/(240.97+U39))</f>
        <v>0</v>
      </c>
      <c r="W39">
        <f>(X39/Y39*100)</f>
        <v>0</v>
      </c>
      <c r="X39">
        <f>BS39*(BX39+BY39)/1000</f>
        <v>0</v>
      </c>
      <c r="Y39">
        <f>0.61365*exp(17.502*BZ39/(240.97+BZ39))</f>
        <v>0</v>
      </c>
      <c r="Z39">
        <f>(V39-BS39*(BX39+BY39)/1000)</f>
        <v>0</v>
      </c>
      <c r="AA39">
        <f>(-I39*44100)</f>
        <v>0</v>
      </c>
      <c r="AB39">
        <f>2*29.3*P39*0.92*(BZ39-U39)</f>
        <v>0</v>
      </c>
      <c r="AC39">
        <f>2*0.95*5.67E-8*(((BZ39+$B$7)+273)^4-(U39+273)^4)</f>
        <v>0</v>
      </c>
      <c r="AD39">
        <f>S39+AC39+AA39+AB39</f>
        <v>0</v>
      </c>
      <c r="AE39">
        <v>0</v>
      </c>
      <c r="AF39">
        <v>0</v>
      </c>
      <c r="AG39">
        <f>IF(AE39*$H$13&gt;=AI39,1.0,(AI39/(AI39-AE39*$H$13)))</f>
        <v>0</v>
      </c>
      <c r="AH39">
        <f>(AG39-1)*100</f>
        <v>0</v>
      </c>
      <c r="AI39">
        <f>MAX(0,($B$13+$C$13*CE39)/(1+$D$13*CE39)*BX39/(BZ39+273)*$E$13)</f>
        <v>0</v>
      </c>
      <c r="AJ39" t="s">
        <v>286</v>
      </c>
      <c r="AK39">
        <v>715.476923076923</v>
      </c>
      <c r="AL39">
        <v>3262.08</v>
      </c>
      <c r="AM39">
        <f>AL39-AK39</f>
        <v>0</v>
      </c>
      <c r="AN39">
        <f>AM39/AL39</f>
        <v>0</v>
      </c>
      <c r="AO39">
        <v>-0.577747479816223</v>
      </c>
      <c r="AP39" t="s">
        <v>397</v>
      </c>
      <c r="AQ39">
        <v>800.79464</v>
      </c>
      <c r="AR39">
        <v>985.17</v>
      </c>
      <c r="AS39">
        <f>1-AQ39/AR39</f>
        <v>0</v>
      </c>
      <c r="AT39">
        <v>0.5</v>
      </c>
      <c r="AU39">
        <f>BI39</f>
        <v>0</v>
      </c>
      <c r="AV39">
        <f>J39</f>
        <v>0</v>
      </c>
      <c r="AW39">
        <f>AS39*AT39*AU39</f>
        <v>0</v>
      </c>
      <c r="AX39">
        <f>BC39/AR39</f>
        <v>0</v>
      </c>
      <c r="AY39">
        <f>(AV39-AO39)/AU39</f>
        <v>0</v>
      </c>
      <c r="AZ39">
        <f>(AL39-AR39)/AR39</f>
        <v>0</v>
      </c>
      <c r="BA39" t="s">
        <v>398</v>
      </c>
      <c r="BB39">
        <v>593.61</v>
      </c>
      <c r="BC39">
        <f>AR39-BB39</f>
        <v>0</v>
      </c>
      <c r="BD39">
        <f>(AR39-AQ39)/(AR39-BB39)</f>
        <v>0</v>
      </c>
      <c r="BE39">
        <f>(AL39-AR39)/(AL39-BB39)</f>
        <v>0</v>
      </c>
      <c r="BF39">
        <f>(AR39-AQ39)/(AR39-AK39)</f>
        <v>0</v>
      </c>
      <c r="BG39">
        <f>(AL39-AR39)/(AL39-AK39)</f>
        <v>0</v>
      </c>
      <c r="BH39">
        <f>$B$11*CF39+$C$11*CG39+$F$11*CH39*(1-CK39)</f>
        <v>0</v>
      </c>
      <c r="BI39">
        <f>BH39*BJ39</f>
        <v>0</v>
      </c>
      <c r="BJ39">
        <f>($B$11*$D$9+$C$11*$D$9+$F$11*((CU39+CM39)/MAX(CU39+CM39+CV39, 0.1)*$I$9+CV39/MAX(CU39+CM39+CV39, 0.1)*$J$9))/($B$11+$C$11+$F$11)</f>
        <v>0</v>
      </c>
      <c r="BK39">
        <f>($B$11*$K$9+$C$11*$K$9+$F$11*((CU39+CM39)/MAX(CU39+CM39+CV39, 0.1)*$P$9+CV39/MAX(CU39+CM39+CV39, 0.1)*$Q$9))/($B$11+$C$11+$F$11)</f>
        <v>0</v>
      </c>
      <c r="BL39">
        <v>6</v>
      </c>
      <c r="BM39">
        <v>0.5</v>
      </c>
      <c r="BN39" t="s">
        <v>289</v>
      </c>
      <c r="BO39">
        <v>2</v>
      </c>
      <c r="BP39">
        <v>1604003836</v>
      </c>
      <c r="BQ39">
        <v>390.785322580645</v>
      </c>
      <c r="BR39">
        <v>400.000935483871</v>
      </c>
      <c r="BS39">
        <v>16.0769096774194</v>
      </c>
      <c r="BT39">
        <v>12.9924096774194</v>
      </c>
      <c r="BU39">
        <v>388.518032258065</v>
      </c>
      <c r="BV39">
        <v>16.0725709677419</v>
      </c>
      <c r="BW39">
        <v>500.015516129032</v>
      </c>
      <c r="BX39">
        <v>101.672903225806</v>
      </c>
      <c r="BY39">
        <v>0.0999664741935484</v>
      </c>
      <c r="BZ39">
        <v>36.3888677419355</v>
      </c>
      <c r="CA39">
        <v>35.9323387096774</v>
      </c>
      <c r="CB39">
        <v>999.9</v>
      </c>
      <c r="CC39">
        <v>0</v>
      </c>
      <c r="CD39">
        <v>0</v>
      </c>
      <c r="CE39">
        <v>10000.7651612903</v>
      </c>
      <c r="CF39">
        <v>0</v>
      </c>
      <c r="CG39">
        <v>517.443225806452</v>
      </c>
      <c r="CH39">
        <v>1300.00709677419</v>
      </c>
      <c r="CI39">
        <v>0.900000290322581</v>
      </c>
      <c r="CJ39">
        <v>0.099999864516129</v>
      </c>
      <c r="CK39">
        <v>0</v>
      </c>
      <c r="CL39">
        <v>801.511096774194</v>
      </c>
      <c r="CM39">
        <v>4.99975</v>
      </c>
      <c r="CN39">
        <v>10350.0774193548</v>
      </c>
      <c r="CO39">
        <v>11305.135483871</v>
      </c>
      <c r="CP39">
        <v>50.01</v>
      </c>
      <c r="CQ39">
        <v>51.891</v>
      </c>
      <c r="CR39">
        <v>50.9594193548387</v>
      </c>
      <c r="CS39">
        <v>51.7113225806451</v>
      </c>
      <c r="CT39">
        <v>51.8</v>
      </c>
      <c r="CU39">
        <v>1165.50419354839</v>
      </c>
      <c r="CV39">
        <v>129.502903225806</v>
      </c>
      <c r="CW39">
        <v>0</v>
      </c>
      <c r="CX39">
        <v>116.5</v>
      </c>
      <c r="CY39">
        <v>0</v>
      </c>
      <c r="CZ39">
        <v>800.79464</v>
      </c>
      <c r="DA39">
        <v>-63.6276924056641</v>
      </c>
      <c r="DB39">
        <v>-785.100001064024</v>
      </c>
      <c r="DC39">
        <v>10340.932</v>
      </c>
      <c r="DD39">
        <v>15</v>
      </c>
      <c r="DE39">
        <v>1604002831.6</v>
      </c>
      <c r="DF39" t="s">
        <v>368</v>
      </c>
      <c r="DG39">
        <v>1604002831.6</v>
      </c>
      <c r="DH39">
        <v>1604002831.6</v>
      </c>
      <c r="DI39">
        <v>5</v>
      </c>
      <c r="DJ39">
        <v>0.075</v>
      </c>
      <c r="DK39">
        <v>0.007</v>
      </c>
      <c r="DL39">
        <v>2.267</v>
      </c>
      <c r="DM39">
        <v>0.004</v>
      </c>
      <c r="DN39">
        <v>400</v>
      </c>
      <c r="DO39">
        <v>13</v>
      </c>
      <c r="DP39">
        <v>0.29</v>
      </c>
      <c r="DQ39">
        <v>0.12</v>
      </c>
      <c r="DR39">
        <v>6.66474379402807</v>
      </c>
      <c r="DS39">
        <v>-0.462170122893598</v>
      </c>
      <c r="DT39">
        <v>0.0509109169673378</v>
      </c>
      <c r="DU39">
        <v>1</v>
      </c>
      <c r="DV39">
        <v>-9.216958</v>
      </c>
      <c r="DW39">
        <v>0.48580431590658</v>
      </c>
      <c r="DX39">
        <v>0.0576763675116017</v>
      </c>
      <c r="DY39">
        <v>0</v>
      </c>
      <c r="DZ39">
        <v>3.08428033333333</v>
      </c>
      <c r="EA39">
        <v>0.124356040044495</v>
      </c>
      <c r="EB39">
        <v>0.00999076589767887</v>
      </c>
      <c r="EC39">
        <v>1</v>
      </c>
      <c r="ED39">
        <v>2</v>
      </c>
      <c r="EE39">
        <v>3</v>
      </c>
      <c r="EF39" t="s">
        <v>291</v>
      </c>
      <c r="EG39">
        <v>100</v>
      </c>
      <c r="EH39">
        <v>100</v>
      </c>
      <c r="EI39">
        <v>2.267</v>
      </c>
      <c r="EJ39">
        <v>0.0043</v>
      </c>
      <c r="EK39">
        <v>2.26724999999999</v>
      </c>
      <c r="EL39">
        <v>0</v>
      </c>
      <c r="EM39">
        <v>0</v>
      </c>
      <c r="EN39">
        <v>0</v>
      </c>
      <c r="EO39">
        <v>0.0043299999999995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16.9</v>
      </c>
      <c r="EX39">
        <v>16.9</v>
      </c>
      <c r="EY39">
        <v>2</v>
      </c>
      <c r="EZ39">
        <v>500.174</v>
      </c>
      <c r="FA39">
        <v>497.731</v>
      </c>
      <c r="FB39">
        <v>34.8809</v>
      </c>
      <c r="FC39">
        <v>31.5425</v>
      </c>
      <c r="FD39">
        <v>30.0001</v>
      </c>
      <c r="FE39">
        <v>31.3084</v>
      </c>
      <c r="FF39">
        <v>31.2559</v>
      </c>
      <c r="FG39">
        <v>22.3266</v>
      </c>
      <c r="FH39">
        <v>-30</v>
      </c>
      <c r="FI39">
        <v>-30</v>
      </c>
      <c r="FJ39">
        <v>-999.9</v>
      </c>
      <c r="FK39">
        <v>400</v>
      </c>
      <c r="FL39">
        <v>26.5489</v>
      </c>
      <c r="FM39">
        <v>101.753</v>
      </c>
      <c r="FN39">
        <v>101.145</v>
      </c>
    </row>
    <row r="40" spans="1:170">
      <c r="A40">
        <v>24</v>
      </c>
      <c r="B40">
        <v>1604004031.5</v>
      </c>
      <c r="C40">
        <v>4888.90000009537</v>
      </c>
      <c r="D40" t="s">
        <v>399</v>
      </c>
      <c r="E40" t="s">
        <v>400</v>
      </c>
      <c r="F40" t="s">
        <v>401</v>
      </c>
      <c r="G40" t="s">
        <v>285</v>
      </c>
      <c r="H40">
        <v>1604004023.75</v>
      </c>
      <c r="I40">
        <f>BW40*AG40*(BS40-BT40)/(100*BL40*(1000-AG40*BS40))</f>
        <v>0</v>
      </c>
      <c r="J40">
        <f>BW40*AG40*(BR40-BQ40*(1000-AG40*BT40)/(1000-AG40*BS40))/(100*BL40)</f>
        <v>0</v>
      </c>
      <c r="K40">
        <f>BQ40 - IF(AG40&gt;1, J40*BL40*100.0/(AI40*CE40), 0)</f>
        <v>0</v>
      </c>
      <c r="L40">
        <f>((R40-I40/2)*K40-J40)/(R40+I40/2)</f>
        <v>0</v>
      </c>
      <c r="M40">
        <f>L40*(BX40+BY40)/1000.0</f>
        <v>0</v>
      </c>
      <c r="N40">
        <f>(BQ40 - IF(AG40&gt;1, J40*BL40*100.0/(AI40*CE40), 0))*(BX40+BY40)/1000.0</f>
        <v>0</v>
      </c>
      <c r="O40">
        <f>2.0/((1/Q40-1/P40)+SIGN(Q40)*SQRT((1/Q40-1/P40)*(1/Q40-1/P40) + 4*BM40/((BM40+1)*(BM40+1))*(2*1/Q40*1/P40-1/P40*1/P40)))</f>
        <v>0</v>
      </c>
      <c r="P40">
        <f>IF(LEFT(BN40,1)&lt;&gt;"0",IF(LEFT(BN40,1)="1",3.0,BO40),$D$5+$E$5*(CE40*BX40/($K$5*1000))+$F$5*(CE40*BX40/($K$5*1000))*MAX(MIN(BL40,$J$5),$I$5)*MAX(MIN(BL40,$J$5),$I$5)+$G$5*MAX(MIN(BL40,$J$5),$I$5)*(CE40*BX40/($K$5*1000))+$H$5*(CE40*BX40/($K$5*1000))*(CE40*BX40/($K$5*1000)))</f>
        <v>0</v>
      </c>
      <c r="Q40">
        <f>I40*(1000-(1000*0.61365*exp(17.502*U40/(240.97+U40))/(BX40+BY40)+BS40)/2)/(1000*0.61365*exp(17.502*U40/(240.97+U40))/(BX40+BY40)-BS40)</f>
        <v>0</v>
      </c>
      <c r="R40">
        <f>1/((BM40+1)/(O40/1.6)+1/(P40/1.37)) + BM40/((BM40+1)/(O40/1.6) + BM40/(P40/1.37))</f>
        <v>0</v>
      </c>
      <c r="S40">
        <f>(BI40*BK40)</f>
        <v>0</v>
      </c>
      <c r="T40">
        <f>(BZ40+(S40+2*0.95*5.67E-8*(((BZ40+$B$7)+273)^4-(BZ40+273)^4)-44100*I40)/(1.84*29.3*P40+8*0.95*5.67E-8*(BZ40+273)^3))</f>
        <v>0</v>
      </c>
      <c r="U40">
        <f>($C$7*CA40+$D$7*CB40+$E$7*T40)</f>
        <v>0</v>
      </c>
      <c r="V40">
        <f>0.61365*exp(17.502*U40/(240.97+U40))</f>
        <v>0</v>
      </c>
      <c r="W40">
        <f>(X40/Y40*100)</f>
        <v>0</v>
      </c>
      <c r="X40">
        <f>BS40*(BX40+BY40)/1000</f>
        <v>0</v>
      </c>
      <c r="Y40">
        <f>0.61365*exp(17.502*BZ40/(240.97+BZ40))</f>
        <v>0</v>
      </c>
      <c r="Z40">
        <f>(V40-BS40*(BX40+BY40)/1000)</f>
        <v>0</v>
      </c>
      <c r="AA40">
        <f>(-I40*44100)</f>
        <v>0</v>
      </c>
      <c r="AB40">
        <f>2*29.3*P40*0.92*(BZ40-U40)</f>
        <v>0</v>
      </c>
      <c r="AC40">
        <f>2*0.95*5.67E-8*(((BZ40+$B$7)+273)^4-(U40+273)^4)</f>
        <v>0</v>
      </c>
      <c r="AD40">
        <f>S40+AC40+AA40+AB40</f>
        <v>0</v>
      </c>
      <c r="AE40">
        <v>0</v>
      </c>
      <c r="AF40">
        <v>0</v>
      </c>
      <c r="AG40">
        <f>IF(AE40*$H$13&gt;=AI40,1.0,(AI40/(AI40-AE40*$H$13)))</f>
        <v>0</v>
      </c>
      <c r="AH40">
        <f>(AG40-1)*100</f>
        <v>0</v>
      </c>
      <c r="AI40">
        <f>MAX(0,($B$13+$C$13*CE40)/(1+$D$13*CE40)*BX40/(BZ40+273)*$E$13)</f>
        <v>0</v>
      </c>
      <c r="AJ40" t="s">
        <v>286</v>
      </c>
      <c r="AK40">
        <v>715.476923076923</v>
      </c>
      <c r="AL40">
        <v>3262.08</v>
      </c>
      <c r="AM40">
        <f>AL40-AK40</f>
        <v>0</v>
      </c>
      <c r="AN40">
        <f>AM40/AL40</f>
        <v>0</v>
      </c>
      <c r="AO40">
        <v>-0.577747479816223</v>
      </c>
      <c r="AP40" t="s">
        <v>402</v>
      </c>
      <c r="AQ40">
        <v>1312.66730769231</v>
      </c>
      <c r="AR40">
        <v>1562.15</v>
      </c>
      <c r="AS40">
        <f>1-AQ40/AR40</f>
        <v>0</v>
      </c>
      <c r="AT40">
        <v>0.5</v>
      </c>
      <c r="AU40">
        <f>BI40</f>
        <v>0</v>
      </c>
      <c r="AV40">
        <f>J40</f>
        <v>0</v>
      </c>
      <c r="AW40">
        <f>AS40*AT40*AU40</f>
        <v>0</v>
      </c>
      <c r="AX40">
        <f>BC40/AR40</f>
        <v>0</v>
      </c>
      <c r="AY40">
        <f>(AV40-AO40)/AU40</f>
        <v>0</v>
      </c>
      <c r="AZ40">
        <f>(AL40-AR40)/AR40</f>
        <v>0</v>
      </c>
      <c r="BA40" t="s">
        <v>403</v>
      </c>
      <c r="BB40">
        <v>862.79</v>
      </c>
      <c r="BC40">
        <f>AR40-BB40</f>
        <v>0</v>
      </c>
      <c r="BD40">
        <f>(AR40-AQ40)/(AR40-BB40)</f>
        <v>0</v>
      </c>
      <c r="BE40">
        <f>(AL40-AR40)/(AL40-BB40)</f>
        <v>0</v>
      </c>
      <c r="BF40">
        <f>(AR40-AQ40)/(AR40-AK40)</f>
        <v>0</v>
      </c>
      <c r="BG40">
        <f>(AL40-AR40)/(AL40-AK40)</f>
        <v>0</v>
      </c>
      <c r="BH40">
        <f>$B$11*CF40+$C$11*CG40+$F$11*CH40*(1-CK40)</f>
        <v>0</v>
      </c>
      <c r="BI40">
        <f>BH40*BJ40</f>
        <v>0</v>
      </c>
      <c r="BJ40">
        <f>($B$11*$D$9+$C$11*$D$9+$F$11*((CU40+CM40)/MAX(CU40+CM40+CV40, 0.1)*$I$9+CV40/MAX(CU40+CM40+CV40, 0.1)*$J$9))/($B$11+$C$11+$F$11)</f>
        <v>0</v>
      </c>
      <c r="BK40">
        <f>($B$11*$K$9+$C$11*$K$9+$F$11*((CU40+CM40)/MAX(CU40+CM40+CV40, 0.1)*$P$9+CV40/MAX(CU40+CM40+CV40, 0.1)*$Q$9))/($B$11+$C$11+$F$11)</f>
        <v>0</v>
      </c>
      <c r="BL40">
        <v>6</v>
      </c>
      <c r="BM40">
        <v>0.5</v>
      </c>
      <c r="BN40" t="s">
        <v>289</v>
      </c>
      <c r="BO40">
        <v>2</v>
      </c>
      <c r="BP40">
        <v>1604004023.75</v>
      </c>
      <c r="BQ40">
        <v>393.334066666667</v>
      </c>
      <c r="BR40">
        <v>400.0057</v>
      </c>
      <c r="BS40">
        <v>15.4516933333333</v>
      </c>
      <c r="BT40">
        <v>12.9816066666667</v>
      </c>
      <c r="BU40">
        <v>391.0417</v>
      </c>
      <c r="BV40">
        <v>15.4502466666667</v>
      </c>
      <c r="BW40">
        <v>500.003633333333</v>
      </c>
      <c r="BX40">
        <v>101.670766666667</v>
      </c>
      <c r="BY40">
        <v>0.0999934833333333</v>
      </c>
      <c r="BZ40">
        <v>36.3436966666667</v>
      </c>
      <c r="CA40">
        <v>35.2581633333333</v>
      </c>
      <c r="CB40">
        <v>999.9</v>
      </c>
      <c r="CC40">
        <v>0</v>
      </c>
      <c r="CD40">
        <v>0</v>
      </c>
      <c r="CE40">
        <v>9994.005</v>
      </c>
      <c r="CF40">
        <v>0</v>
      </c>
      <c r="CG40">
        <v>510.4575</v>
      </c>
      <c r="CH40">
        <v>1299.97666666667</v>
      </c>
      <c r="CI40">
        <v>0.900004066666666</v>
      </c>
      <c r="CJ40">
        <v>0.0999962333333333</v>
      </c>
      <c r="CK40">
        <v>0</v>
      </c>
      <c r="CL40">
        <v>1314.39666666667</v>
      </c>
      <c r="CM40">
        <v>4.99975</v>
      </c>
      <c r="CN40">
        <v>16981.9833333333</v>
      </c>
      <c r="CO40">
        <v>11304.8833333333</v>
      </c>
      <c r="CP40">
        <v>49.2415</v>
      </c>
      <c r="CQ40">
        <v>51.1102333333333</v>
      </c>
      <c r="CR40">
        <v>50.1164333333333</v>
      </c>
      <c r="CS40">
        <v>50.8079666666667</v>
      </c>
      <c r="CT40">
        <v>51.0664333333333</v>
      </c>
      <c r="CU40">
        <v>1165.48366666667</v>
      </c>
      <c r="CV40">
        <v>129.493</v>
      </c>
      <c r="CW40">
        <v>0</v>
      </c>
      <c r="CX40">
        <v>186.900000095367</v>
      </c>
      <c r="CY40">
        <v>0</v>
      </c>
      <c r="CZ40">
        <v>1312.66730769231</v>
      </c>
      <c r="DA40">
        <v>-221.759658257343</v>
      </c>
      <c r="DB40">
        <v>-2883.47350615428</v>
      </c>
      <c r="DC40">
        <v>16959.6461538462</v>
      </c>
      <c r="DD40">
        <v>15</v>
      </c>
      <c r="DE40">
        <v>1604003912.5</v>
      </c>
      <c r="DF40" t="s">
        <v>404</v>
      </c>
      <c r="DG40">
        <v>1604003902.5</v>
      </c>
      <c r="DH40">
        <v>1604003912.5</v>
      </c>
      <c r="DI40">
        <v>6</v>
      </c>
      <c r="DJ40">
        <v>0.025</v>
      </c>
      <c r="DK40">
        <v>-0.003</v>
      </c>
      <c r="DL40">
        <v>2.292</v>
      </c>
      <c r="DM40">
        <v>0.001</v>
      </c>
      <c r="DN40">
        <v>400</v>
      </c>
      <c r="DO40">
        <v>13</v>
      </c>
      <c r="DP40">
        <v>0.33</v>
      </c>
      <c r="DQ40">
        <v>0.04</v>
      </c>
      <c r="DR40">
        <v>4.72100066250166</v>
      </c>
      <c r="DS40">
        <v>0.930864470994723</v>
      </c>
      <c r="DT40">
        <v>0.0874509987727586</v>
      </c>
      <c r="DU40">
        <v>0</v>
      </c>
      <c r="DV40">
        <v>-6.67170533333333</v>
      </c>
      <c r="DW40">
        <v>-1.01562126807563</v>
      </c>
      <c r="DX40">
        <v>0.0948493732797194</v>
      </c>
      <c r="DY40">
        <v>0</v>
      </c>
      <c r="DZ40">
        <v>2.47008266666667</v>
      </c>
      <c r="EA40">
        <v>0.17445784204672</v>
      </c>
      <c r="EB40">
        <v>0.0135033459886388</v>
      </c>
      <c r="EC40">
        <v>1</v>
      </c>
      <c r="ED40">
        <v>1</v>
      </c>
      <c r="EE40">
        <v>3</v>
      </c>
      <c r="EF40" t="s">
        <v>308</v>
      </c>
      <c r="EG40">
        <v>100</v>
      </c>
      <c r="EH40">
        <v>100</v>
      </c>
      <c r="EI40">
        <v>2.292</v>
      </c>
      <c r="EJ40">
        <v>0.0014</v>
      </c>
      <c r="EK40">
        <v>2.29234999999994</v>
      </c>
      <c r="EL40">
        <v>0</v>
      </c>
      <c r="EM40">
        <v>0</v>
      </c>
      <c r="EN40">
        <v>0</v>
      </c>
      <c r="EO40">
        <v>0.00143999999999878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2.1</v>
      </c>
      <c r="EX40">
        <v>2</v>
      </c>
      <c r="EY40">
        <v>2</v>
      </c>
      <c r="EZ40">
        <v>498.355</v>
      </c>
      <c r="FA40">
        <v>498.367</v>
      </c>
      <c r="FB40">
        <v>34.8802</v>
      </c>
      <c r="FC40">
        <v>31.4504</v>
      </c>
      <c r="FD40">
        <v>29.9998</v>
      </c>
      <c r="FE40">
        <v>31.2198</v>
      </c>
      <c r="FF40">
        <v>31.1685</v>
      </c>
      <c r="FG40">
        <v>22.3327</v>
      </c>
      <c r="FH40">
        <v>-30</v>
      </c>
      <c r="FI40">
        <v>-30</v>
      </c>
      <c r="FJ40">
        <v>-999.9</v>
      </c>
      <c r="FK40">
        <v>400</v>
      </c>
      <c r="FL40">
        <v>26.5489</v>
      </c>
      <c r="FM40">
        <v>101.776</v>
      </c>
      <c r="FN40">
        <v>101.167</v>
      </c>
    </row>
    <row r="41" spans="1:170">
      <c r="A41">
        <v>25</v>
      </c>
      <c r="B41">
        <v>1604004156</v>
      </c>
      <c r="C41">
        <v>5013.40000009537</v>
      </c>
      <c r="D41" t="s">
        <v>405</v>
      </c>
      <c r="E41" t="s">
        <v>406</v>
      </c>
      <c r="F41" t="s">
        <v>401</v>
      </c>
      <c r="G41" t="s">
        <v>285</v>
      </c>
      <c r="H41">
        <v>1604004148</v>
      </c>
      <c r="I41">
        <f>BW41*AG41*(BS41-BT41)/(100*BL41*(1000-AG41*BS41))</f>
        <v>0</v>
      </c>
      <c r="J41">
        <f>BW41*AG41*(BR41-BQ41*(1000-AG41*BT41)/(1000-AG41*BS41))/(100*BL41)</f>
        <v>0</v>
      </c>
      <c r="K41">
        <f>BQ41 - IF(AG41&gt;1, J41*BL41*100.0/(AI41*CE41), 0)</f>
        <v>0</v>
      </c>
      <c r="L41">
        <f>((R41-I41/2)*K41-J41)/(R41+I41/2)</f>
        <v>0</v>
      </c>
      <c r="M41">
        <f>L41*(BX41+BY41)/1000.0</f>
        <v>0</v>
      </c>
      <c r="N41">
        <f>(BQ41 - IF(AG41&gt;1, J41*BL41*100.0/(AI41*CE41), 0))*(BX41+BY41)/1000.0</f>
        <v>0</v>
      </c>
      <c r="O41">
        <f>2.0/((1/Q41-1/P41)+SIGN(Q41)*SQRT((1/Q41-1/P41)*(1/Q41-1/P41) + 4*BM41/((BM41+1)*(BM41+1))*(2*1/Q41*1/P41-1/P41*1/P41)))</f>
        <v>0</v>
      </c>
      <c r="P41">
        <f>IF(LEFT(BN41,1)&lt;&gt;"0",IF(LEFT(BN41,1)="1",3.0,BO41),$D$5+$E$5*(CE41*BX41/($K$5*1000))+$F$5*(CE41*BX41/($K$5*1000))*MAX(MIN(BL41,$J$5),$I$5)*MAX(MIN(BL41,$J$5),$I$5)+$G$5*MAX(MIN(BL41,$J$5),$I$5)*(CE41*BX41/($K$5*1000))+$H$5*(CE41*BX41/($K$5*1000))*(CE41*BX41/($K$5*1000)))</f>
        <v>0</v>
      </c>
      <c r="Q41">
        <f>I41*(1000-(1000*0.61365*exp(17.502*U41/(240.97+U41))/(BX41+BY41)+BS41)/2)/(1000*0.61365*exp(17.502*U41/(240.97+U41))/(BX41+BY41)-BS41)</f>
        <v>0</v>
      </c>
      <c r="R41">
        <f>1/((BM41+1)/(O41/1.6)+1/(P41/1.37)) + BM41/((BM41+1)/(O41/1.6) + BM41/(P41/1.37))</f>
        <v>0</v>
      </c>
      <c r="S41">
        <f>(BI41*BK41)</f>
        <v>0</v>
      </c>
      <c r="T41">
        <f>(BZ41+(S41+2*0.95*5.67E-8*(((BZ41+$B$7)+273)^4-(BZ41+273)^4)-44100*I41)/(1.84*29.3*P41+8*0.95*5.67E-8*(BZ41+273)^3))</f>
        <v>0</v>
      </c>
      <c r="U41">
        <f>($C$7*CA41+$D$7*CB41+$E$7*T41)</f>
        <v>0</v>
      </c>
      <c r="V41">
        <f>0.61365*exp(17.502*U41/(240.97+U41))</f>
        <v>0</v>
      </c>
      <c r="W41">
        <f>(X41/Y41*100)</f>
        <v>0</v>
      </c>
      <c r="X41">
        <f>BS41*(BX41+BY41)/1000</f>
        <v>0</v>
      </c>
      <c r="Y41">
        <f>0.61365*exp(17.502*BZ41/(240.97+BZ41))</f>
        <v>0</v>
      </c>
      <c r="Z41">
        <f>(V41-BS41*(BX41+BY41)/1000)</f>
        <v>0</v>
      </c>
      <c r="AA41">
        <f>(-I41*44100)</f>
        <v>0</v>
      </c>
      <c r="AB41">
        <f>2*29.3*P41*0.92*(BZ41-U41)</f>
        <v>0</v>
      </c>
      <c r="AC41">
        <f>2*0.95*5.67E-8*(((BZ41+$B$7)+273)^4-(U41+273)^4)</f>
        <v>0</v>
      </c>
      <c r="AD41">
        <f>S41+AC41+AA41+AB41</f>
        <v>0</v>
      </c>
      <c r="AE41">
        <v>3</v>
      </c>
      <c r="AF41">
        <v>1</v>
      </c>
      <c r="AG41">
        <f>IF(AE41*$H$13&gt;=AI41,1.0,(AI41/(AI41-AE41*$H$13)))</f>
        <v>0</v>
      </c>
      <c r="AH41">
        <f>(AG41-1)*100</f>
        <v>0</v>
      </c>
      <c r="AI41">
        <f>MAX(0,($B$13+$C$13*CE41)/(1+$D$13*CE41)*BX41/(BZ41+273)*$E$13)</f>
        <v>0</v>
      </c>
      <c r="AJ41" t="s">
        <v>286</v>
      </c>
      <c r="AK41">
        <v>715.476923076923</v>
      </c>
      <c r="AL41">
        <v>3262.08</v>
      </c>
      <c r="AM41">
        <f>AL41-AK41</f>
        <v>0</v>
      </c>
      <c r="AN41">
        <f>AM41/AL41</f>
        <v>0</v>
      </c>
      <c r="AO41">
        <v>-0.577747479816223</v>
      </c>
      <c r="AP41" t="s">
        <v>407</v>
      </c>
      <c r="AQ41">
        <v>1648.1</v>
      </c>
      <c r="AR41">
        <v>1934.57</v>
      </c>
      <c r="AS41">
        <f>1-AQ41/AR41</f>
        <v>0</v>
      </c>
      <c r="AT41">
        <v>0.5</v>
      </c>
      <c r="AU41">
        <f>BI41</f>
        <v>0</v>
      </c>
      <c r="AV41">
        <f>J41</f>
        <v>0</v>
      </c>
      <c r="AW41">
        <f>AS41*AT41*AU41</f>
        <v>0</v>
      </c>
      <c r="AX41">
        <f>BC41/AR41</f>
        <v>0</v>
      </c>
      <c r="AY41">
        <f>(AV41-AO41)/AU41</f>
        <v>0</v>
      </c>
      <c r="AZ41">
        <f>(AL41-AR41)/AR41</f>
        <v>0</v>
      </c>
      <c r="BA41" t="s">
        <v>408</v>
      </c>
      <c r="BB41">
        <v>-132.07</v>
      </c>
      <c r="BC41">
        <f>AR41-BB41</f>
        <v>0</v>
      </c>
      <c r="BD41">
        <f>(AR41-AQ41)/(AR41-BB41)</f>
        <v>0</v>
      </c>
      <c r="BE41">
        <f>(AL41-AR41)/(AL41-BB41)</f>
        <v>0</v>
      </c>
      <c r="BF41">
        <f>(AR41-AQ41)/(AR41-AK41)</f>
        <v>0</v>
      </c>
      <c r="BG41">
        <f>(AL41-AR41)/(AL41-AK41)</f>
        <v>0</v>
      </c>
      <c r="BH41">
        <f>$B$11*CF41+$C$11*CG41+$F$11*CH41*(1-CK41)</f>
        <v>0</v>
      </c>
      <c r="BI41">
        <f>BH41*BJ41</f>
        <v>0</v>
      </c>
      <c r="BJ41">
        <f>($B$11*$D$9+$C$11*$D$9+$F$11*((CU41+CM41)/MAX(CU41+CM41+CV41, 0.1)*$I$9+CV41/MAX(CU41+CM41+CV41, 0.1)*$J$9))/($B$11+$C$11+$F$11)</f>
        <v>0</v>
      </c>
      <c r="BK41">
        <f>($B$11*$K$9+$C$11*$K$9+$F$11*((CU41+CM41)/MAX(CU41+CM41+CV41, 0.1)*$P$9+CV41/MAX(CU41+CM41+CV41, 0.1)*$Q$9))/($B$11+$C$11+$F$11)</f>
        <v>0</v>
      </c>
      <c r="BL41">
        <v>6</v>
      </c>
      <c r="BM41">
        <v>0.5</v>
      </c>
      <c r="BN41" t="s">
        <v>289</v>
      </c>
      <c r="BO41">
        <v>2</v>
      </c>
      <c r="BP41">
        <v>1604004148</v>
      </c>
      <c r="BQ41">
        <v>391.97964516129</v>
      </c>
      <c r="BR41">
        <v>399.993709677419</v>
      </c>
      <c r="BS41">
        <v>15.7204677419355</v>
      </c>
      <c r="BT41">
        <v>12.9641258064516</v>
      </c>
      <c r="BU41">
        <v>389.687193548387</v>
      </c>
      <c r="BV41">
        <v>15.7190258064516</v>
      </c>
      <c r="BW41">
        <v>500.020774193548</v>
      </c>
      <c r="BX41">
        <v>101.670838709677</v>
      </c>
      <c r="BY41">
        <v>0.0999818903225807</v>
      </c>
      <c r="BZ41">
        <v>36.2259</v>
      </c>
      <c r="CA41">
        <v>35.2972096774194</v>
      </c>
      <c r="CB41">
        <v>999.9</v>
      </c>
      <c r="CC41">
        <v>0</v>
      </c>
      <c r="CD41">
        <v>0</v>
      </c>
      <c r="CE41">
        <v>10001.4790322581</v>
      </c>
      <c r="CF41">
        <v>0</v>
      </c>
      <c r="CG41">
        <v>508.791838709677</v>
      </c>
      <c r="CH41">
        <v>1299.97322580645</v>
      </c>
      <c r="CI41">
        <v>0.899999774193548</v>
      </c>
      <c r="CJ41">
        <v>0.100000212903226</v>
      </c>
      <c r="CK41">
        <v>0</v>
      </c>
      <c r="CL41">
        <v>1649.67677419355</v>
      </c>
      <c r="CM41">
        <v>4.99975</v>
      </c>
      <c r="CN41">
        <v>21322.8967741935</v>
      </c>
      <c r="CO41">
        <v>11304.8322580645</v>
      </c>
      <c r="CP41">
        <v>48.419</v>
      </c>
      <c r="CQ41">
        <v>50.3828709677419</v>
      </c>
      <c r="CR41">
        <v>49.274</v>
      </c>
      <c r="CS41">
        <v>50.1067096774193</v>
      </c>
      <c r="CT41">
        <v>50.3343870967742</v>
      </c>
      <c r="CU41">
        <v>1165.4735483871</v>
      </c>
      <c r="CV41">
        <v>129.499677419355</v>
      </c>
      <c r="CW41">
        <v>0</v>
      </c>
      <c r="CX41">
        <v>123.5</v>
      </c>
      <c r="CY41">
        <v>0</v>
      </c>
      <c r="CZ41">
        <v>1648.1</v>
      </c>
      <c r="DA41">
        <v>-260.827350613237</v>
      </c>
      <c r="DB41">
        <v>-3335.68889142021</v>
      </c>
      <c r="DC41">
        <v>21303.4115384615</v>
      </c>
      <c r="DD41">
        <v>15</v>
      </c>
      <c r="DE41">
        <v>1604003912.5</v>
      </c>
      <c r="DF41" t="s">
        <v>404</v>
      </c>
      <c r="DG41">
        <v>1604003902.5</v>
      </c>
      <c r="DH41">
        <v>1604003912.5</v>
      </c>
      <c r="DI41">
        <v>6</v>
      </c>
      <c r="DJ41">
        <v>0.025</v>
      </c>
      <c r="DK41">
        <v>-0.003</v>
      </c>
      <c r="DL41">
        <v>2.292</v>
      </c>
      <c r="DM41">
        <v>0.001</v>
      </c>
      <c r="DN41">
        <v>400</v>
      </c>
      <c r="DO41">
        <v>13</v>
      </c>
      <c r="DP41">
        <v>0.33</v>
      </c>
      <c r="DQ41">
        <v>0.04</v>
      </c>
      <c r="DR41">
        <v>5.78203959905864</v>
      </c>
      <c r="DS41">
        <v>-0.893205836309109</v>
      </c>
      <c r="DT41">
        <v>0.0771277706827951</v>
      </c>
      <c r="DU41">
        <v>0</v>
      </c>
      <c r="DV41">
        <v>-8.01855033333333</v>
      </c>
      <c r="DW41">
        <v>1.04584338153505</v>
      </c>
      <c r="DX41">
        <v>0.0850609743452045</v>
      </c>
      <c r="DY41">
        <v>0</v>
      </c>
      <c r="DZ41">
        <v>2.75819933333333</v>
      </c>
      <c r="EA41">
        <v>-0.398589543937707</v>
      </c>
      <c r="EB41">
        <v>0.0288122488921331</v>
      </c>
      <c r="EC41">
        <v>0</v>
      </c>
      <c r="ED41">
        <v>0</v>
      </c>
      <c r="EE41">
        <v>3</v>
      </c>
      <c r="EF41" t="s">
        <v>303</v>
      </c>
      <c r="EG41">
        <v>100</v>
      </c>
      <c r="EH41">
        <v>100</v>
      </c>
      <c r="EI41">
        <v>2.292</v>
      </c>
      <c r="EJ41">
        <v>0.0015</v>
      </c>
      <c r="EK41">
        <v>2.29234999999994</v>
      </c>
      <c r="EL41">
        <v>0</v>
      </c>
      <c r="EM41">
        <v>0</v>
      </c>
      <c r="EN41">
        <v>0</v>
      </c>
      <c r="EO41">
        <v>0.00143999999999878</v>
      </c>
      <c r="EP41">
        <v>0</v>
      </c>
      <c r="EQ41">
        <v>0</v>
      </c>
      <c r="ER41">
        <v>0</v>
      </c>
      <c r="ES41">
        <v>-1</v>
      </c>
      <c r="ET41">
        <v>-1</v>
      </c>
      <c r="EU41">
        <v>-1</v>
      </c>
      <c r="EV41">
        <v>-1</v>
      </c>
      <c r="EW41">
        <v>4.2</v>
      </c>
      <c r="EX41">
        <v>4.1</v>
      </c>
      <c r="EY41">
        <v>2</v>
      </c>
      <c r="EZ41">
        <v>494.319</v>
      </c>
      <c r="FA41">
        <v>499.122</v>
      </c>
      <c r="FB41">
        <v>34.847</v>
      </c>
      <c r="FC41">
        <v>31.3669</v>
      </c>
      <c r="FD41">
        <v>30</v>
      </c>
      <c r="FE41">
        <v>31.1401</v>
      </c>
      <c r="FF41">
        <v>31.0931</v>
      </c>
      <c r="FG41">
        <v>22.3319</v>
      </c>
      <c r="FH41">
        <v>-30</v>
      </c>
      <c r="FI41">
        <v>-30</v>
      </c>
      <c r="FJ41">
        <v>-999.9</v>
      </c>
      <c r="FK41">
        <v>400</v>
      </c>
      <c r="FL41">
        <v>26.5489</v>
      </c>
      <c r="FM41">
        <v>101.795</v>
      </c>
      <c r="FN41">
        <v>101.189</v>
      </c>
    </row>
    <row r="42" spans="1:170">
      <c r="A42">
        <v>26</v>
      </c>
      <c r="B42">
        <v>1604004286</v>
      </c>
      <c r="C42">
        <v>5143.40000009537</v>
      </c>
      <c r="D42" t="s">
        <v>409</v>
      </c>
      <c r="E42" t="s">
        <v>410</v>
      </c>
      <c r="F42" t="s">
        <v>327</v>
      </c>
      <c r="G42" t="s">
        <v>411</v>
      </c>
      <c r="H42">
        <v>1604004278</v>
      </c>
      <c r="I42">
        <f>BW42*AG42*(BS42-BT42)/(100*BL42*(1000-AG42*BS42))</f>
        <v>0</v>
      </c>
      <c r="J42">
        <f>BW42*AG42*(BR42-BQ42*(1000-AG42*BT42)/(1000-AG42*BS42))/(100*BL42)</f>
        <v>0</v>
      </c>
      <c r="K42">
        <f>BQ42 - IF(AG42&gt;1, J42*BL42*100.0/(AI42*CE42), 0)</f>
        <v>0</v>
      </c>
      <c r="L42">
        <f>((R42-I42/2)*K42-J42)/(R42+I42/2)</f>
        <v>0</v>
      </c>
      <c r="M42">
        <f>L42*(BX42+BY42)/1000.0</f>
        <v>0</v>
      </c>
      <c r="N42">
        <f>(BQ42 - IF(AG42&gt;1, J42*BL42*100.0/(AI42*CE42), 0))*(BX42+BY42)/1000.0</f>
        <v>0</v>
      </c>
      <c r="O42">
        <f>2.0/((1/Q42-1/P42)+SIGN(Q42)*SQRT((1/Q42-1/P42)*(1/Q42-1/P42) + 4*BM42/((BM42+1)*(BM42+1))*(2*1/Q42*1/P42-1/P42*1/P42)))</f>
        <v>0</v>
      </c>
      <c r="P42">
        <f>IF(LEFT(BN42,1)&lt;&gt;"0",IF(LEFT(BN42,1)="1",3.0,BO42),$D$5+$E$5*(CE42*BX42/($K$5*1000))+$F$5*(CE42*BX42/($K$5*1000))*MAX(MIN(BL42,$J$5),$I$5)*MAX(MIN(BL42,$J$5),$I$5)+$G$5*MAX(MIN(BL42,$J$5),$I$5)*(CE42*BX42/($K$5*1000))+$H$5*(CE42*BX42/($K$5*1000))*(CE42*BX42/($K$5*1000)))</f>
        <v>0</v>
      </c>
      <c r="Q42">
        <f>I42*(1000-(1000*0.61365*exp(17.502*U42/(240.97+U42))/(BX42+BY42)+BS42)/2)/(1000*0.61365*exp(17.502*U42/(240.97+U42))/(BX42+BY42)-BS42)</f>
        <v>0</v>
      </c>
      <c r="R42">
        <f>1/((BM42+1)/(O42/1.6)+1/(P42/1.37)) + BM42/((BM42+1)/(O42/1.6) + BM42/(P42/1.37))</f>
        <v>0</v>
      </c>
      <c r="S42">
        <f>(BI42*BK42)</f>
        <v>0</v>
      </c>
      <c r="T42">
        <f>(BZ42+(S42+2*0.95*5.67E-8*(((BZ42+$B$7)+273)^4-(BZ42+273)^4)-44100*I42)/(1.84*29.3*P42+8*0.95*5.67E-8*(BZ42+273)^3))</f>
        <v>0</v>
      </c>
      <c r="U42">
        <f>($C$7*CA42+$D$7*CB42+$E$7*T42)</f>
        <v>0</v>
      </c>
      <c r="V42">
        <f>0.61365*exp(17.502*U42/(240.97+U42))</f>
        <v>0</v>
      </c>
      <c r="W42">
        <f>(X42/Y42*100)</f>
        <v>0</v>
      </c>
      <c r="X42">
        <f>BS42*(BX42+BY42)/1000</f>
        <v>0</v>
      </c>
      <c r="Y42">
        <f>0.61365*exp(17.502*BZ42/(240.97+BZ42))</f>
        <v>0</v>
      </c>
      <c r="Z42">
        <f>(V42-BS42*(BX42+BY42)/1000)</f>
        <v>0</v>
      </c>
      <c r="AA42">
        <f>(-I42*44100)</f>
        <v>0</v>
      </c>
      <c r="AB42">
        <f>2*29.3*P42*0.92*(BZ42-U42)</f>
        <v>0</v>
      </c>
      <c r="AC42">
        <f>2*0.95*5.67E-8*(((BZ42+$B$7)+273)^4-(U42+273)^4)</f>
        <v>0</v>
      </c>
      <c r="AD42">
        <f>S42+AC42+AA42+AB42</f>
        <v>0</v>
      </c>
      <c r="AE42">
        <v>1</v>
      </c>
      <c r="AF42">
        <v>0</v>
      </c>
      <c r="AG42">
        <f>IF(AE42*$H$13&gt;=AI42,1.0,(AI42/(AI42-AE42*$H$13)))</f>
        <v>0</v>
      </c>
      <c r="AH42">
        <f>(AG42-1)*100</f>
        <v>0</v>
      </c>
      <c r="AI42">
        <f>MAX(0,($B$13+$C$13*CE42)/(1+$D$13*CE42)*BX42/(BZ42+273)*$E$13)</f>
        <v>0</v>
      </c>
      <c r="AJ42" t="s">
        <v>286</v>
      </c>
      <c r="AK42">
        <v>715.476923076923</v>
      </c>
      <c r="AL42">
        <v>3262.08</v>
      </c>
      <c r="AM42">
        <f>AL42-AK42</f>
        <v>0</v>
      </c>
      <c r="AN42">
        <f>AM42/AL42</f>
        <v>0</v>
      </c>
      <c r="AO42">
        <v>-0.577747479816223</v>
      </c>
      <c r="AP42" t="s">
        <v>412</v>
      </c>
      <c r="AQ42">
        <v>1097.30692307692</v>
      </c>
      <c r="AR42">
        <v>1441.53</v>
      </c>
      <c r="AS42">
        <f>1-AQ42/AR42</f>
        <v>0</v>
      </c>
      <c r="AT42">
        <v>0.5</v>
      </c>
      <c r="AU42">
        <f>BI42</f>
        <v>0</v>
      </c>
      <c r="AV42">
        <f>J42</f>
        <v>0</v>
      </c>
      <c r="AW42">
        <f>AS42*AT42*AU42</f>
        <v>0</v>
      </c>
      <c r="AX42">
        <f>BC42/AR42</f>
        <v>0</v>
      </c>
      <c r="AY42">
        <f>(AV42-AO42)/AU42</f>
        <v>0</v>
      </c>
      <c r="AZ42">
        <f>(AL42-AR42)/AR42</f>
        <v>0</v>
      </c>
      <c r="BA42" t="s">
        <v>413</v>
      </c>
      <c r="BB42">
        <v>775.69</v>
      </c>
      <c r="BC42">
        <f>AR42-BB42</f>
        <v>0</v>
      </c>
      <c r="BD42">
        <f>(AR42-AQ42)/(AR42-BB42)</f>
        <v>0</v>
      </c>
      <c r="BE42">
        <f>(AL42-AR42)/(AL42-BB42)</f>
        <v>0</v>
      </c>
      <c r="BF42">
        <f>(AR42-AQ42)/(AR42-AK42)</f>
        <v>0</v>
      </c>
      <c r="BG42">
        <f>(AL42-AR42)/(AL42-AK42)</f>
        <v>0</v>
      </c>
      <c r="BH42">
        <f>$B$11*CF42+$C$11*CG42+$F$11*CH42*(1-CK42)</f>
        <v>0</v>
      </c>
      <c r="BI42">
        <f>BH42*BJ42</f>
        <v>0</v>
      </c>
      <c r="BJ42">
        <f>($B$11*$D$9+$C$11*$D$9+$F$11*((CU42+CM42)/MAX(CU42+CM42+CV42, 0.1)*$I$9+CV42/MAX(CU42+CM42+CV42, 0.1)*$J$9))/($B$11+$C$11+$F$11)</f>
        <v>0</v>
      </c>
      <c r="BK42">
        <f>($B$11*$K$9+$C$11*$K$9+$F$11*((CU42+CM42)/MAX(CU42+CM42+CV42, 0.1)*$P$9+CV42/MAX(CU42+CM42+CV42, 0.1)*$Q$9))/($B$11+$C$11+$F$11)</f>
        <v>0</v>
      </c>
      <c r="BL42">
        <v>6</v>
      </c>
      <c r="BM42">
        <v>0.5</v>
      </c>
      <c r="BN42" t="s">
        <v>289</v>
      </c>
      <c r="BO42">
        <v>2</v>
      </c>
      <c r="BP42">
        <v>1604004278</v>
      </c>
      <c r="BQ42">
        <v>381.844483870968</v>
      </c>
      <c r="BR42">
        <v>400.006161290323</v>
      </c>
      <c r="BS42">
        <v>19.2226129032258</v>
      </c>
      <c r="BT42">
        <v>12.9622225806452</v>
      </c>
      <c r="BU42">
        <v>379.552129032258</v>
      </c>
      <c r="BV42">
        <v>19.2211677419355</v>
      </c>
      <c r="BW42">
        <v>500.024612903226</v>
      </c>
      <c r="BX42">
        <v>101.669967741935</v>
      </c>
      <c r="BY42">
        <v>0.0999879161290323</v>
      </c>
      <c r="BZ42">
        <v>35.8992483870968</v>
      </c>
      <c r="CA42">
        <v>34.8406935483871</v>
      </c>
      <c r="CB42">
        <v>999.9</v>
      </c>
      <c r="CC42">
        <v>0</v>
      </c>
      <c r="CD42">
        <v>0</v>
      </c>
      <c r="CE42">
        <v>10004.945483871</v>
      </c>
      <c r="CF42">
        <v>0</v>
      </c>
      <c r="CG42">
        <v>346.465709677419</v>
      </c>
      <c r="CH42">
        <v>1299.98806451613</v>
      </c>
      <c r="CI42">
        <v>0.899991774193548</v>
      </c>
      <c r="CJ42">
        <v>0.100008216129032</v>
      </c>
      <c r="CK42">
        <v>0</v>
      </c>
      <c r="CL42">
        <v>1099.74032258065</v>
      </c>
      <c r="CM42">
        <v>4.99975</v>
      </c>
      <c r="CN42">
        <v>14001.7580645161</v>
      </c>
      <c r="CO42">
        <v>11304.935483871</v>
      </c>
      <c r="CP42">
        <v>47.6228709677419</v>
      </c>
      <c r="CQ42">
        <v>49.5481612903226</v>
      </c>
      <c r="CR42">
        <v>48.4270967741935</v>
      </c>
      <c r="CS42">
        <v>49.268</v>
      </c>
      <c r="CT42">
        <v>49.542</v>
      </c>
      <c r="CU42">
        <v>1165.47709677419</v>
      </c>
      <c r="CV42">
        <v>129.510967741936</v>
      </c>
      <c r="CW42">
        <v>0</v>
      </c>
      <c r="CX42">
        <v>129.200000047684</v>
      </c>
      <c r="CY42">
        <v>0</v>
      </c>
      <c r="CZ42">
        <v>1097.30692307692</v>
      </c>
      <c r="DA42">
        <v>-266.103247506925</v>
      </c>
      <c r="DB42">
        <v>-3313.2341836178</v>
      </c>
      <c r="DC42">
        <v>13971.2115384615</v>
      </c>
      <c r="DD42">
        <v>15</v>
      </c>
      <c r="DE42">
        <v>1604003912.5</v>
      </c>
      <c r="DF42" t="s">
        <v>404</v>
      </c>
      <c r="DG42">
        <v>1604003902.5</v>
      </c>
      <c r="DH42">
        <v>1604003912.5</v>
      </c>
      <c r="DI42">
        <v>6</v>
      </c>
      <c r="DJ42">
        <v>0.025</v>
      </c>
      <c r="DK42">
        <v>-0.003</v>
      </c>
      <c r="DL42">
        <v>2.292</v>
      </c>
      <c r="DM42">
        <v>0.001</v>
      </c>
      <c r="DN42">
        <v>400</v>
      </c>
      <c r="DO42">
        <v>13</v>
      </c>
      <c r="DP42">
        <v>0.33</v>
      </c>
      <c r="DQ42">
        <v>0.04</v>
      </c>
      <c r="DR42">
        <v>13.0959999878632</v>
      </c>
      <c r="DS42">
        <v>0.0816119279376398</v>
      </c>
      <c r="DT42">
        <v>0.0326700118906851</v>
      </c>
      <c r="DU42">
        <v>1</v>
      </c>
      <c r="DV42">
        <v>-18.1583266666667</v>
      </c>
      <c r="DW42">
        <v>-0.226379532814249</v>
      </c>
      <c r="DX42">
        <v>0.0408625495479115</v>
      </c>
      <c r="DY42">
        <v>0</v>
      </c>
      <c r="DZ42">
        <v>6.258943</v>
      </c>
      <c r="EA42">
        <v>0.412513014460515</v>
      </c>
      <c r="EB42">
        <v>0.0300331033084051</v>
      </c>
      <c r="EC42">
        <v>0</v>
      </c>
      <c r="ED42">
        <v>1</v>
      </c>
      <c r="EE42">
        <v>3</v>
      </c>
      <c r="EF42" t="s">
        <v>308</v>
      </c>
      <c r="EG42">
        <v>100</v>
      </c>
      <c r="EH42">
        <v>100</v>
      </c>
      <c r="EI42">
        <v>2.293</v>
      </c>
      <c r="EJ42">
        <v>0.0014</v>
      </c>
      <c r="EK42">
        <v>2.29234999999994</v>
      </c>
      <c r="EL42">
        <v>0</v>
      </c>
      <c r="EM42">
        <v>0</v>
      </c>
      <c r="EN42">
        <v>0</v>
      </c>
      <c r="EO42">
        <v>0.00143999999999878</v>
      </c>
      <c r="EP42">
        <v>0</v>
      </c>
      <c r="EQ42">
        <v>0</v>
      </c>
      <c r="ER42">
        <v>0</v>
      </c>
      <c r="ES42">
        <v>-1</v>
      </c>
      <c r="ET42">
        <v>-1</v>
      </c>
      <c r="EU42">
        <v>-1</v>
      </c>
      <c r="EV42">
        <v>-1</v>
      </c>
      <c r="EW42">
        <v>6.4</v>
      </c>
      <c r="EX42">
        <v>6.2</v>
      </c>
      <c r="EY42">
        <v>2</v>
      </c>
      <c r="EZ42">
        <v>497.543</v>
      </c>
      <c r="FA42">
        <v>499.377</v>
      </c>
      <c r="FB42">
        <v>34.7043</v>
      </c>
      <c r="FC42">
        <v>31.2669</v>
      </c>
      <c r="FD42">
        <v>30</v>
      </c>
      <c r="FE42">
        <v>31.0522</v>
      </c>
      <c r="FF42">
        <v>30.9976</v>
      </c>
      <c r="FG42">
        <v>22.3238</v>
      </c>
      <c r="FH42">
        <v>-30</v>
      </c>
      <c r="FI42">
        <v>-30</v>
      </c>
      <c r="FJ42">
        <v>-999.9</v>
      </c>
      <c r="FK42">
        <v>400</v>
      </c>
      <c r="FL42">
        <v>26.5489</v>
      </c>
      <c r="FM42">
        <v>101.799</v>
      </c>
      <c r="FN42">
        <v>101.195</v>
      </c>
    </row>
    <row r="43" spans="1:170">
      <c r="A43">
        <v>27</v>
      </c>
      <c r="B43">
        <v>1604004409</v>
      </c>
      <c r="C43">
        <v>5266.40000009537</v>
      </c>
      <c r="D43" t="s">
        <v>414</v>
      </c>
      <c r="E43" t="s">
        <v>415</v>
      </c>
      <c r="F43" t="s">
        <v>327</v>
      </c>
      <c r="G43" t="s">
        <v>411</v>
      </c>
      <c r="H43">
        <v>1604004401</v>
      </c>
      <c r="I43">
        <f>BW43*AG43*(BS43-BT43)/(100*BL43*(1000-AG43*BS43))</f>
        <v>0</v>
      </c>
      <c r="J43">
        <f>BW43*AG43*(BR43-BQ43*(1000-AG43*BT43)/(1000-AG43*BS43))/(100*BL43)</f>
        <v>0</v>
      </c>
      <c r="K43">
        <f>BQ43 - IF(AG43&gt;1, J43*BL43*100.0/(AI43*CE43), 0)</f>
        <v>0</v>
      </c>
      <c r="L43">
        <f>((R43-I43/2)*K43-J43)/(R43+I43/2)</f>
        <v>0</v>
      </c>
      <c r="M43">
        <f>L43*(BX43+BY43)/1000.0</f>
        <v>0</v>
      </c>
      <c r="N43">
        <f>(BQ43 - IF(AG43&gt;1, J43*BL43*100.0/(AI43*CE43), 0))*(BX43+BY43)/1000.0</f>
        <v>0</v>
      </c>
      <c r="O43">
        <f>2.0/((1/Q43-1/P43)+SIGN(Q43)*SQRT((1/Q43-1/P43)*(1/Q43-1/P43) + 4*BM43/((BM43+1)*(BM43+1))*(2*1/Q43*1/P43-1/P43*1/P43)))</f>
        <v>0</v>
      </c>
      <c r="P43">
        <f>IF(LEFT(BN43,1)&lt;&gt;"0",IF(LEFT(BN43,1)="1",3.0,BO43),$D$5+$E$5*(CE43*BX43/($K$5*1000))+$F$5*(CE43*BX43/($K$5*1000))*MAX(MIN(BL43,$J$5),$I$5)*MAX(MIN(BL43,$J$5),$I$5)+$G$5*MAX(MIN(BL43,$J$5),$I$5)*(CE43*BX43/($K$5*1000))+$H$5*(CE43*BX43/($K$5*1000))*(CE43*BX43/($K$5*1000)))</f>
        <v>0</v>
      </c>
      <c r="Q43">
        <f>I43*(1000-(1000*0.61365*exp(17.502*U43/(240.97+U43))/(BX43+BY43)+BS43)/2)/(1000*0.61365*exp(17.502*U43/(240.97+U43))/(BX43+BY43)-BS43)</f>
        <v>0</v>
      </c>
      <c r="R43">
        <f>1/((BM43+1)/(O43/1.6)+1/(P43/1.37)) + BM43/((BM43+1)/(O43/1.6) + BM43/(P43/1.37))</f>
        <v>0</v>
      </c>
      <c r="S43">
        <f>(BI43*BK43)</f>
        <v>0</v>
      </c>
      <c r="T43">
        <f>(BZ43+(S43+2*0.95*5.67E-8*(((BZ43+$B$7)+273)^4-(BZ43+273)^4)-44100*I43)/(1.84*29.3*P43+8*0.95*5.67E-8*(BZ43+273)^3))</f>
        <v>0</v>
      </c>
      <c r="U43">
        <f>($C$7*CA43+$D$7*CB43+$E$7*T43)</f>
        <v>0</v>
      </c>
      <c r="V43">
        <f>0.61365*exp(17.502*U43/(240.97+U43))</f>
        <v>0</v>
      </c>
      <c r="W43">
        <f>(X43/Y43*100)</f>
        <v>0</v>
      </c>
      <c r="X43">
        <f>BS43*(BX43+BY43)/1000</f>
        <v>0</v>
      </c>
      <c r="Y43">
        <f>0.61365*exp(17.502*BZ43/(240.97+BZ43))</f>
        <v>0</v>
      </c>
      <c r="Z43">
        <f>(V43-BS43*(BX43+BY43)/1000)</f>
        <v>0</v>
      </c>
      <c r="AA43">
        <f>(-I43*44100)</f>
        <v>0</v>
      </c>
      <c r="AB43">
        <f>2*29.3*P43*0.92*(BZ43-U43)</f>
        <v>0</v>
      </c>
      <c r="AC43">
        <f>2*0.95*5.67E-8*(((BZ43+$B$7)+273)^4-(U43+273)^4)</f>
        <v>0</v>
      </c>
      <c r="AD43">
        <f>S43+AC43+AA43+AB43</f>
        <v>0</v>
      </c>
      <c r="AE43">
        <v>0</v>
      </c>
      <c r="AF43">
        <v>0</v>
      </c>
      <c r="AG43">
        <f>IF(AE43*$H$13&gt;=AI43,1.0,(AI43/(AI43-AE43*$H$13)))</f>
        <v>0</v>
      </c>
      <c r="AH43">
        <f>(AG43-1)*100</f>
        <v>0</v>
      </c>
      <c r="AI43">
        <f>MAX(0,($B$13+$C$13*CE43)/(1+$D$13*CE43)*BX43/(BZ43+273)*$E$13)</f>
        <v>0</v>
      </c>
      <c r="AJ43" t="s">
        <v>286</v>
      </c>
      <c r="AK43">
        <v>715.476923076923</v>
      </c>
      <c r="AL43">
        <v>3262.08</v>
      </c>
      <c r="AM43">
        <f>AL43-AK43</f>
        <v>0</v>
      </c>
      <c r="AN43">
        <f>AM43/AL43</f>
        <v>0</v>
      </c>
      <c r="AO43">
        <v>-0.577747479816223</v>
      </c>
      <c r="AP43" t="s">
        <v>416</v>
      </c>
      <c r="AQ43">
        <v>1224.91653846154</v>
      </c>
      <c r="AR43">
        <v>1628.29</v>
      </c>
      <c r="AS43">
        <f>1-AQ43/AR43</f>
        <v>0</v>
      </c>
      <c r="AT43">
        <v>0.5</v>
      </c>
      <c r="AU43">
        <f>BI43</f>
        <v>0</v>
      </c>
      <c r="AV43">
        <f>J43</f>
        <v>0</v>
      </c>
      <c r="AW43">
        <f>AS43*AT43*AU43</f>
        <v>0</v>
      </c>
      <c r="AX43">
        <f>BC43/AR43</f>
        <v>0</v>
      </c>
      <c r="AY43">
        <f>(AV43-AO43)/AU43</f>
        <v>0</v>
      </c>
      <c r="AZ43">
        <f>(AL43-AR43)/AR43</f>
        <v>0</v>
      </c>
      <c r="BA43" t="s">
        <v>417</v>
      </c>
      <c r="BB43">
        <v>790.42</v>
      </c>
      <c r="BC43">
        <f>AR43-BB43</f>
        <v>0</v>
      </c>
      <c r="BD43">
        <f>(AR43-AQ43)/(AR43-BB43)</f>
        <v>0</v>
      </c>
      <c r="BE43">
        <f>(AL43-AR43)/(AL43-BB43)</f>
        <v>0</v>
      </c>
      <c r="BF43">
        <f>(AR43-AQ43)/(AR43-AK43)</f>
        <v>0</v>
      </c>
      <c r="BG43">
        <f>(AL43-AR43)/(AL43-AK43)</f>
        <v>0</v>
      </c>
      <c r="BH43">
        <f>$B$11*CF43+$C$11*CG43+$F$11*CH43*(1-CK43)</f>
        <v>0</v>
      </c>
      <c r="BI43">
        <f>BH43*BJ43</f>
        <v>0</v>
      </c>
      <c r="BJ43">
        <f>($B$11*$D$9+$C$11*$D$9+$F$11*((CU43+CM43)/MAX(CU43+CM43+CV43, 0.1)*$I$9+CV43/MAX(CU43+CM43+CV43, 0.1)*$J$9))/($B$11+$C$11+$F$11)</f>
        <v>0</v>
      </c>
      <c r="BK43">
        <f>($B$11*$K$9+$C$11*$K$9+$F$11*((CU43+CM43)/MAX(CU43+CM43+CV43, 0.1)*$P$9+CV43/MAX(CU43+CM43+CV43, 0.1)*$Q$9))/($B$11+$C$11+$F$11)</f>
        <v>0</v>
      </c>
      <c r="BL43">
        <v>6</v>
      </c>
      <c r="BM43">
        <v>0.5</v>
      </c>
      <c r="BN43" t="s">
        <v>289</v>
      </c>
      <c r="BO43">
        <v>2</v>
      </c>
      <c r="BP43">
        <v>1604004401</v>
      </c>
      <c r="BQ43">
        <v>379.263967741935</v>
      </c>
      <c r="BR43">
        <v>399.978709677419</v>
      </c>
      <c r="BS43">
        <v>20.0598129032258</v>
      </c>
      <c r="BT43">
        <v>12.9188838709677</v>
      </c>
      <c r="BU43">
        <v>376.971483870968</v>
      </c>
      <c r="BV43">
        <v>20.0583774193548</v>
      </c>
      <c r="BW43">
        <v>500.021903225806</v>
      </c>
      <c r="BX43">
        <v>101.665290322581</v>
      </c>
      <c r="BY43">
        <v>0.0999860322580645</v>
      </c>
      <c r="BZ43">
        <v>35.8277161290323</v>
      </c>
      <c r="CA43">
        <v>33.8750677419355</v>
      </c>
      <c r="CB43">
        <v>999.9</v>
      </c>
      <c r="CC43">
        <v>0</v>
      </c>
      <c r="CD43">
        <v>0</v>
      </c>
      <c r="CE43">
        <v>9998.50806451613</v>
      </c>
      <c r="CF43">
        <v>0</v>
      </c>
      <c r="CG43">
        <v>336.23364516129</v>
      </c>
      <c r="CH43">
        <v>1299.96451612903</v>
      </c>
      <c r="CI43">
        <v>0.900001838709677</v>
      </c>
      <c r="CJ43">
        <v>0.0999980258064516</v>
      </c>
      <c r="CK43">
        <v>0</v>
      </c>
      <c r="CL43">
        <v>1227.89129032258</v>
      </c>
      <c r="CM43">
        <v>4.99975</v>
      </c>
      <c r="CN43">
        <v>15574.1580645161</v>
      </c>
      <c r="CO43">
        <v>11304.7580645161</v>
      </c>
      <c r="CP43">
        <v>47.125</v>
      </c>
      <c r="CQ43">
        <v>49.026</v>
      </c>
      <c r="CR43">
        <v>47.875</v>
      </c>
      <c r="CS43">
        <v>48.804</v>
      </c>
      <c r="CT43">
        <v>49.0680967741935</v>
      </c>
      <c r="CU43">
        <v>1165.46967741935</v>
      </c>
      <c r="CV43">
        <v>129.494838709677</v>
      </c>
      <c r="CW43">
        <v>0</v>
      </c>
      <c r="CX43">
        <v>121.899999856949</v>
      </c>
      <c r="CY43">
        <v>0</v>
      </c>
      <c r="CZ43">
        <v>1224.91653846154</v>
      </c>
      <c r="DA43">
        <v>-491.057436265858</v>
      </c>
      <c r="DB43">
        <v>-6088.43761141541</v>
      </c>
      <c r="DC43">
        <v>15537.2846153846</v>
      </c>
      <c r="DD43">
        <v>15</v>
      </c>
      <c r="DE43">
        <v>1604003912.5</v>
      </c>
      <c r="DF43" t="s">
        <v>404</v>
      </c>
      <c r="DG43">
        <v>1604003902.5</v>
      </c>
      <c r="DH43">
        <v>1604003912.5</v>
      </c>
      <c r="DI43">
        <v>6</v>
      </c>
      <c r="DJ43">
        <v>0.025</v>
      </c>
      <c r="DK43">
        <v>-0.003</v>
      </c>
      <c r="DL43">
        <v>2.292</v>
      </c>
      <c r="DM43">
        <v>0.001</v>
      </c>
      <c r="DN43">
        <v>400</v>
      </c>
      <c r="DO43">
        <v>13</v>
      </c>
      <c r="DP43">
        <v>0.33</v>
      </c>
      <c r="DQ43">
        <v>0.04</v>
      </c>
      <c r="DR43">
        <v>14.9545353065323</v>
      </c>
      <c r="DS43">
        <v>0.426782091698648</v>
      </c>
      <c r="DT43">
        <v>0.0434334386013101</v>
      </c>
      <c r="DU43">
        <v>1</v>
      </c>
      <c r="DV43">
        <v>-20.7122066666667</v>
      </c>
      <c r="DW43">
        <v>-0.922550389321466</v>
      </c>
      <c r="DX43">
        <v>0.0773605107417364</v>
      </c>
      <c r="DY43">
        <v>0</v>
      </c>
      <c r="DZ43">
        <v>7.13755966666667</v>
      </c>
      <c r="EA43">
        <v>1.04082874304785</v>
      </c>
      <c r="EB43">
        <v>0.0761367306225379</v>
      </c>
      <c r="EC43">
        <v>0</v>
      </c>
      <c r="ED43">
        <v>1</v>
      </c>
      <c r="EE43">
        <v>3</v>
      </c>
      <c r="EF43" t="s">
        <v>308</v>
      </c>
      <c r="EG43">
        <v>100</v>
      </c>
      <c r="EH43">
        <v>100</v>
      </c>
      <c r="EI43">
        <v>2.293</v>
      </c>
      <c r="EJ43">
        <v>0.0015</v>
      </c>
      <c r="EK43">
        <v>2.29234999999994</v>
      </c>
      <c r="EL43">
        <v>0</v>
      </c>
      <c r="EM43">
        <v>0</v>
      </c>
      <c r="EN43">
        <v>0</v>
      </c>
      <c r="EO43">
        <v>0.00143999999999878</v>
      </c>
      <c r="EP43">
        <v>0</v>
      </c>
      <c r="EQ43">
        <v>0</v>
      </c>
      <c r="ER43">
        <v>0</v>
      </c>
      <c r="ES43">
        <v>-1</v>
      </c>
      <c r="ET43">
        <v>-1</v>
      </c>
      <c r="EU43">
        <v>-1</v>
      </c>
      <c r="EV43">
        <v>-1</v>
      </c>
      <c r="EW43">
        <v>8.4</v>
      </c>
      <c r="EX43">
        <v>8.3</v>
      </c>
      <c r="EY43">
        <v>2</v>
      </c>
      <c r="EZ43">
        <v>507.328</v>
      </c>
      <c r="FA43">
        <v>499.366</v>
      </c>
      <c r="FB43">
        <v>34.6388</v>
      </c>
      <c r="FC43">
        <v>31.2193</v>
      </c>
      <c r="FD43">
        <v>30.0001</v>
      </c>
      <c r="FE43">
        <v>30.9976</v>
      </c>
      <c r="FF43">
        <v>30.9454</v>
      </c>
      <c r="FG43">
        <v>22.3197</v>
      </c>
      <c r="FH43">
        <v>-30</v>
      </c>
      <c r="FI43">
        <v>-30</v>
      </c>
      <c r="FJ43">
        <v>-999.9</v>
      </c>
      <c r="FK43">
        <v>400</v>
      </c>
      <c r="FL43">
        <v>26.5489</v>
      </c>
      <c r="FM43">
        <v>101.809</v>
      </c>
      <c r="FN43">
        <v>101.208</v>
      </c>
    </row>
    <row r="44" spans="1:170">
      <c r="A44">
        <v>28</v>
      </c>
      <c r="B44">
        <v>1604004550</v>
      </c>
      <c r="C44">
        <v>5407.40000009537</v>
      </c>
      <c r="D44" t="s">
        <v>418</v>
      </c>
      <c r="E44" t="s">
        <v>419</v>
      </c>
      <c r="F44" t="s">
        <v>420</v>
      </c>
      <c r="G44" t="s">
        <v>421</v>
      </c>
      <c r="H44">
        <v>1604004542</v>
      </c>
      <c r="I44">
        <f>BW44*AG44*(BS44-BT44)/(100*BL44*(1000-AG44*BS44))</f>
        <v>0</v>
      </c>
      <c r="J44">
        <f>BW44*AG44*(BR44-BQ44*(1000-AG44*BT44)/(1000-AG44*BS44))/(100*BL44)</f>
        <v>0</v>
      </c>
      <c r="K44">
        <f>BQ44 - IF(AG44&gt;1, J44*BL44*100.0/(AI44*CE44), 0)</f>
        <v>0</v>
      </c>
      <c r="L44">
        <f>((R44-I44/2)*K44-J44)/(R44+I44/2)</f>
        <v>0</v>
      </c>
      <c r="M44">
        <f>L44*(BX44+BY44)/1000.0</f>
        <v>0</v>
      </c>
      <c r="N44">
        <f>(BQ44 - IF(AG44&gt;1, J44*BL44*100.0/(AI44*CE44), 0))*(BX44+BY44)/1000.0</f>
        <v>0</v>
      </c>
      <c r="O44">
        <f>2.0/((1/Q44-1/P44)+SIGN(Q44)*SQRT((1/Q44-1/P44)*(1/Q44-1/P44) + 4*BM44/((BM44+1)*(BM44+1))*(2*1/Q44*1/P44-1/P44*1/P44)))</f>
        <v>0</v>
      </c>
      <c r="P44">
        <f>IF(LEFT(BN44,1)&lt;&gt;"0",IF(LEFT(BN44,1)="1",3.0,BO44),$D$5+$E$5*(CE44*BX44/($K$5*1000))+$F$5*(CE44*BX44/($K$5*1000))*MAX(MIN(BL44,$J$5),$I$5)*MAX(MIN(BL44,$J$5),$I$5)+$G$5*MAX(MIN(BL44,$J$5),$I$5)*(CE44*BX44/($K$5*1000))+$H$5*(CE44*BX44/($K$5*1000))*(CE44*BX44/($K$5*1000)))</f>
        <v>0</v>
      </c>
      <c r="Q44">
        <f>I44*(1000-(1000*0.61365*exp(17.502*U44/(240.97+U44))/(BX44+BY44)+BS44)/2)/(1000*0.61365*exp(17.502*U44/(240.97+U44))/(BX44+BY44)-BS44)</f>
        <v>0</v>
      </c>
      <c r="R44">
        <f>1/((BM44+1)/(O44/1.6)+1/(P44/1.37)) + BM44/((BM44+1)/(O44/1.6) + BM44/(P44/1.37))</f>
        <v>0</v>
      </c>
      <c r="S44">
        <f>(BI44*BK44)</f>
        <v>0</v>
      </c>
      <c r="T44">
        <f>(BZ44+(S44+2*0.95*5.67E-8*(((BZ44+$B$7)+273)^4-(BZ44+273)^4)-44100*I44)/(1.84*29.3*P44+8*0.95*5.67E-8*(BZ44+273)^3))</f>
        <v>0</v>
      </c>
      <c r="U44">
        <f>($C$7*CA44+$D$7*CB44+$E$7*T44)</f>
        <v>0</v>
      </c>
      <c r="V44">
        <f>0.61365*exp(17.502*U44/(240.97+U44))</f>
        <v>0</v>
      </c>
      <c r="W44">
        <f>(X44/Y44*100)</f>
        <v>0</v>
      </c>
      <c r="X44">
        <f>BS44*(BX44+BY44)/1000</f>
        <v>0</v>
      </c>
      <c r="Y44">
        <f>0.61365*exp(17.502*BZ44/(240.97+BZ44))</f>
        <v>0</v>
      </c>
      <c r="Z44">
        <f>(V44-BS44*(BX44+BY44)/1000)</f>
        <v>0</v>
      </c>
      <c r="AA44">
        <f>(-I44*44100)</f>
        <v>0</v>
      </c>
      <c r="AB44">
        <f>2*29.3*P44*0.92*(BZ44-U44)</f>
        <v>0</v>
      </c>
      <c r="AC44">
        <f>2*0.95*5.67E-8*(((BZ44+$B$7)+273)^4-(U44+273)^4)</f>
        <v>0</v>
      </c>
      <c r="AD44">
        <f>S44+AC44+AA44+AB44</f>
        <v>0</v>
      </c>
      <c r="AE44">
        <v>78</v>
      </c>
      <c r="AF44">
        <v>16</v>
      </c>
      <c r="AG44">
        <f>IF(AE44*$H$13&gt;=AI44,1.0,(AI44/(AI44-AE44*$H$13)))</f>
        <v>0</v>
      </c>
      <c r="AH44">
        <f>(AG44-1)*100</f>
        <v>0</v>
      </c>
      <c r="AI44">
        <f>MAX(0,($B$13+$C$13*CE44)/(1+$D$13*CE44)*BX44/(BZ44+273)*$E$13)</f>
        <v>0</v>
      </c>
      <c r="AJ44" t="s">
        <v>286</v>
      </c>
      <c r="AK44">
        <v>715.476923076923</v>
      </c>
      <c r="AL44">
        <v>3262.08</v>
      </c>
      <c r="AM44">
        <f>AL44-AK44</f>
        <v>0</v>
      </c>
      <c r="AN44">
        <f>AM44/AL44</f>
        <v>0</v>
      </c>
      <c r="AO44">
        <v>-0.577747479816223</v>
      </c>
      <c r="AP44" t="s">
        <v>422</v>
      </c>
      <c r="AQ44">
        <v>943.1006</v>
      </c>
      <c r="AR44">
        <v>1149.39</v>
      </c>
      <c r="AS44">
        <f>1-AQ44/AR44</f>
        <v>0</v>
      </c>
      <c r="AT44">
        <v>0.5</v>
      </c>
      <c r="AU44">
        <f>BI44</f>
        <v>0</v>
      </c>
      <c r="AV44">
        <f>J44</f>
        <v>0</v>
      </c>
      <c r="AW44">
        <f>AS44*AT44*AU44</f>
        <v>0</v>
      </c>
      <c r="AX44">
        <f>BC44/AR44</f>
        <v>0</v>
      </c>
      <c r="AY44">
        <f>(AV44-AO44)/AU44</f>
        <v>0</v>
      </c>
      <c r="AZ44">
        <f>(AL44-AR44)/AR44</f>
        <v>0</v>
      </c>
      <c r="BA44" t="s">
        <v>423</v>
      </c>
      <c r="BB44">
        <v>638.8</v>
      </c>
      <c r="BC44">
        <f>AR44-BB44</f>
        <v>0</v>
      </c>
      <c r="BD44">
        <f>(AR44-AQ44)/(AR44-BB44)</f>
        <v>0</v>
      </c>
      <c r="BE44">
        <f>(AL44-AR44)/(AL44-BB44)</f>
        <v>0</v>
      </c>
      <c r="BF44">
        <f>(AR44-AQ44)/(AR44-AK44)</f>
        <v>0</v>
      </c>
      <c r="BG44">
        <f>(AL44-AR44)/(AL44-AK44)</f>
        <v>0</v>
      </c>
      <c r="BH44">
        <f>$B$11*CF44+$C$11*CG44+$F$11*CH44*(1-CK44)</f>
        <v>0</v>
      </c>
      <c r="BI44">
        <f>BH44*BJ44</f>
        <v>0</v>
      </c>
      <c r="BJ44">
        <f>($B$11*$D$9+$C$11*$D$9+$F$11*((CU44+CM44)/MAX(CU44+CM44+CV44, 0.1)*$I$9+CV44/MAX(CU44+CM44+CV44, 0.1)*$J$9))/($B$11+$C$11+$F$11)</f>
        <v>0</v>
      </c>
      <c r="BK44">
        <f>($B$11*$K$9+$C$11*$K$9+$F$11*((CU44+CM44)/MAX(CU44+CM44+CV44, 0.1)*$P$9+CV44/MAX(CU44+CM44+CV44, 0.1)*$Q$9))/($B$11+$C$11+$F$11)</f>
        <v>0</v>
      </c>
      <c r="BL44">
        <v>6</v>
      </c>
      <c r="BM44">
        <v>0.5</v>
      </c>
      <c r="BN44" t="s">
        <v>289</v>
      </c>
      <c r="BO44">
        <v>2</v>
      </c>
      <c r="BP44">
        <v>1604004542</v>
      </c>
      <c r="BQ44">
        <v>390.859451612903</v>
      </c>
      <c r="BR44">
        <v>399.974677419355</v>
      </c>
      <c r="BS44">
        <v>16.5960161290323</v>
      </c>
      <c r="BT44">
        <v>12.9455741935484</v>
      </c>
      <c r="BU44">
        <v>388.567193548387</v>
      </c>
      <c r="BV44">
        <v>16.5945838709677</v>
      </c>
      <c r="BW44">
        <v>500.017612903226</v>
      </c>
      <c r="BX44">
        <v>101.660064516129</v>
      </c>
      <c r="BY44">
        <v>0.099950635483871</v>
      </c>
      <c r="BZ44">
        <v>35.9220225806452</v>
      </c>
      <c r="CA44">
        <v>35.0736</v>
      </c>
      <c r="CB44">
        <v>999.9</v>
      </c>
      <c r="CC44">
        <v>0</v>
      </c>
      <c r="CD44">
        <v>0</v>
      </c>
      <c r="CE44">
        <v>9993.8564516129</v>
      </c>
      <c r="CF44">
        <v>0</v>
      </c>
      <c r="CG44">
        <v>567.801290322581</v>
      </c>
      <c r="CH44">
        <v>1300.04516129032</v>
      </c>
      <c r="CI44">
        <v>0.899997129032258</v>
      </c>
      <c r="CJ44">
        <v>0.100002929032258</v>
      </c>
      <c r="CK44">
        <v>0</v>
      </c>
      <c r="CL44">
        <v>944.546387096774</v>
      </c>
      <c r="CM44">
        <v>4.99975</v>
      </c>
      <c r="CN44">
        <v>12164.9806451613</v>
      </c>
      <c r="CO44">
        <v>11305.4516129032</v>
      </c>
      <c r="CP44">
        <v>46.812</v>
      </c>
      <c r="CQ44">
        <v>48.75</v>
      </c>
      <c r="CR44">
        <v>47.562</v>
      </c>
      <c r="CS44">
        <v>48.508</v>
      </c>
      <c r="CT44">
        <v>48.75</v>
      </c>
      <c r="CU44">
        <v>1165.53709677419</v>
      </c>
      <c r="CV44">
        <v>129.508064516129</v>
      </c>
      <c r="CW44">
        <v>0</v>
      </c>
      <c r="CX44">
        <v>139.900000095367</v>
      </c>
      <c r="CY44">
        <v>0</v>
      </c>
      <c r="CZ44">
        <v>943.1006</v>
      </c>
      <c r="DA44">
        <v>-146.273769214027</v>
      </c>
      <c r="DB44">
        <v>-1857.04615386632</v>
      </c>
      <c r="DC44">
        <v>12146.632</v>
      </c>
      <c r="DD44">
        <v>15</v>
      </c>
      <c r="DE44">
        <v>1604003912.5</v>
      </c>
      <c r="DF44" t="s">
        <v>404</v>
      </c>
      <c r="DG44">
        <v>1604003902.5</v>
      </c>
      <c r="DH44">
        <v>1604003912.5</v>
      </c>
      <c r="DI44">
        <v>6</v>
      </c>
      <c r="DJ44">
        <v>0.025</v>
      </c>
      <c r="DK44">
        <v>-0.003</v>
      </c>
      <c r="DL44">
        <v>2.292</v>
      </c>
      <c r="DM44">
        <v>0.001</v>
      </c>
      <c r="DN44">
        <v>400</v>
      </c>
      <c r="DO44">
        <v>13</v>
      </c>
      <c r="DP44">
        <v>0.33</v>
      </c>
      <c r="DQ44">
        <v>0.04</v>
      </c>
      <c r="DR44">
        <v>6.39026277421687</v>
      </c>
      <c r="DS44">
        <v>-0.177801265276376</v>
      </c>
      <c r="DT44">
        <v>0.0380663677442588</v>
      </c>
      <c r="DU44">
        <v>1</v>
      </c>
      <c r="DV44">
        <v>-9.11728366666667</v>
      </c>
      <c r="DW44">
        <v>0.243227319243599</v>
      </c>
      <c r="DX44">
        <v>0.0461022221072068</v>
      </c>
      <c r="DY44">
        <v>0</v>
      </c>
      <c r="DZ44">
        <v>3.64956466666667</v>
      </c>
      <c r="EA44">
        <v>0.269525606229141</v>
      </c>
      <c r="EB44">
        <v>0.0196661207381855</v>
      </c>
      <c r="EC44">
        <v>0</v>
      </c>
      <c r="ED44">
        <v>1</v>
      </c>
      <c r="EE44">
        <v>3</v>
      </c>
      <c r="EF44" t="s">
        <v>308</v>
      </c>
      <c r="EG44">
        <v>100</v>
      </c>
      <c r="EH44">
        <v>100</v>
      </c>
      <c r="EI44">
        <v>2.292</v>
      </c>
      <c r="EJ44">
        <v>0.0014</v>
      </c>
      <c r="EK44">
        <v>2.29234999999994</v>
      </c>
      <c r="EL44">
        <v>0</v>
      </c>
      <c r="EM44">
        <v>0</v>
      </c>
      <c r="EN44">
        <v>0</v>
      </c>
      <c r="EO44">
        <v>0.00143999999999878</v>
      </c>
      <c r="EP44">
        <v>0</v>
      </c>
      <c r="EQ44">
        <v>0</v>
      </c>
      <c r="ER44">
        <v>0</v>
      </c>
      <c r="ES44">
        <v>-1</v>
      </c>
      <c r="ET44">
        <v>-1</v>
      </c>
      <c r="EU44">
        <v>-1</v>
      </c>
      <c r="EV44">
        <v>-1</v>
      </c>
      <c r="EW44">
        <v>10.8</v>
      </c>
      <c r="EX44">
        <v>10.6</v>
      </c>
      <c r="EY44">
        <v>2</v>
      </c>
      <c r="EZ44">
        <v>397.454</v>
      </c>
      <c r="FA44">
        <v>499.378</v>
      </c>
      <c r="FB44">
        <v>34.6236</v>
      </c>
      <c r="FC44">
        <v>31.2244</v>
      </c>
      <c r="FD44">
        <v>30</v>
      </c>
      <c r="FE44">
        <v>30.9913</v>
      </c>
      <c r="FF44">
        <v>30.932</v>
      </c>
      <c r="FG44">
        <v>22.3191</v>
      </c>
      <c r="FH44">
        <v>-30</v>
      </c>
      <c r="FI44">
        <v>-30</v>
      </c>
      <c r="FJ44">
        <v>-999.9</v>
      </c>
      <c r="FK44">
        <v>400</v>
      </c>
      <c r="FL44">
        <v>26.5489</v>
      </c>
      <c r="FM44">
        <v>101.813</v>
      </c>
      <c r="FN44">
        <v>101.212</v>
      </c>
    </row>
    <row r="45" spans="1:170">
      <c r="A45">
        <v>29</v>
      </c>
      <c r="B45">
        <v>1604004682.1</v>
      </c>
      <c r="C45">
        <v>5539.5</v>
      </c>
      <c r="D45" t="s">
        <v>424</v>
      </c>
      <c r="E45" t="s">
        <v>425</v>
      </c>
      <c r="F45" t="s">
        <v>420</v>
      </c>
      <c r="G45" t="s">
        <v>421</v>
      </c>
      <c r="H45">
        <v>1604004674.1</v>
      </c>
      <c r="I45">
        <f>BW45*AG45*(BS45-BT45)/(100*BL45*(1000-AG45*BS45))</f>
        <v>0</v>
      </c>
      <c r="J45">
        <f>BW45*AG45*(BR45-BQ45*(1000-AG45*BT45)/(1000-AG45*BS45))/(100*BL45)</f>
        <v>0</v>
      </c>
      <c r="K45">
        <f>BQ45 - IF(AG45&gt;1, J45*BL45*100.0/(AI45*CE45), 0)</f>
        <v>0</v>
      </c>
      <c r="L45">
        <f>((R45-I45/2)*K45-J45)/(R45+I45/2)</f>
        <v>0</v>
      </c>
      <c r="M45">
        <f>L45*(BX45+BY45)/1000.0</f>
        <v>0</v>
      </c>
      <c r="N45">
        <f>(BQ45 - IF(AG45&gt;1, J45*BL45*100.0/(AI45*CE45), 0))*(BX45+BY45)/1000.0</f>
        <v>0</v>
      </c>
      <c r="O45">
        <f>2.0/((1/Q45-1/P45)+SIGN(Q45)*SQRT((1/Q45-1/P45)*(1/Q45-1/P45) + 4*BM45/((BM45+1)*(BM45+1))*(2*1/Q45*1/P45-1/P45*1/P45)))</f>
        <v>0</v>
      </c>
      <c r="P45">
        <f>IF(LEFT(BN45,1)&lt;&gt;"0",IF(LEFT(BN45,1)="1",3.0,BO45),$D$5+$E$5*(CE45*BX45/($K$5*1000))+$F$5*(CE45*BX45/($K$5*1000))*MAX(MIN(BL45,$J$5),$I$5)*MAX(MIN(BL45,$J$5),$I$5)+$G$5*MAX(MIN(BL45,$J$5),$I$5)*(CE45*BX45/($K$5*1000))+$H$5*(CE45*BX45/($K$5*1000))*(CE45*BX45/($K$5*1000)))</f>
        <v>0</v>
      </c>
      <c r="Q45">
        <f>I45*(1000-(1000*0.61365*exp(17.502*U45/(240.97+U45))/(BX45+BY45)+BS45)/2)/(1000*0.61365*exp(17.502*U45/(240.97+U45))/(BX45+BY45)-BS45)</f>
        <v>0</v>
      </c>
      <c r="R45">
        <f>1/((BM45+1)/(O45/1.6)+1/(P45/1.37)) + BM45/((BM45+1)/(O45/1.6) + BM45/(P45/1.37))</f>
        <v>0</v>
      </c>
      <c r="S45">
        <f>(BI45*BK45)</f>
        <v>0</v>
      </c>
      <c r="T45">
        <f>(BZ45+(S45+2*0.95*5.67E-8*(((BZ45+$B$7)+273)^4-(BZ45+273)^4)-44100*I45)/(1.84*29.3*P45+8*0.95*5.67E-8*(BZ45+273)^3))</f>
        <v>0</v>
      </c>
      <c r="U45">
        <f>($C$7*CA45+$D$7*CB45+$E$7*T45)</f>
        <v>0</v>
      </c>
      <c r="V45">
        <f>0.61365*exp(17.502*U45/(240.97+U45))</f>
        <v>0</v>
      </c>
      <c r="W45">
        <f>(X45/Y45*100)</f>
        <v>0</v>
      </c>
      <c r="X45">
        <f>BS45*(BX45+BY45)/1000</f>
        <v>0</v>
      </c>
      <c r="Y45">
        <f>0.61365*exp(17.502*BZ45/(240.97+BZ45))</f>
        <v>0</v>
      </c>
      <c r="Z45">
        <f>(V45-BS45*(BX45+BY45)/1000)</f>
        <v>0</v>
      </c>
      <c r="AA45">
        <f>(-I45*44100)</f>
        <v>0</v>
      </c>
      <c r="AB45">
        <f>2*29.3*P45*0.92*(BZ45-U45)</f>
        <v>0</v>
      </c>
      <c r="AC45">
        <f>2*0.95*5.67E-8*(((BZ45+$B$7)+273)^4-(U45+273)^4)</f>
        <v>0</v>
      </c>
      <c r="AD45">
        <f>S45+AC45+AA45+AB45</f>
        <v>0</v>
      </c>
      <c r="AE45">
        <v>46</v>
      </c>
      <c r="AF45">
        <v>9</v>
      </c>
      <c r="AG45">
        <f>IF(AE45*$H$13&gt;=AI45,1.0,(AI45/(AI45-AE45*$H$13)))</f>
        <v>0</v>
      </c>
      <c r="AH45">
        <f>(AG45-1)*100</f>
        <v>0</v>
      </c>
      <c r="AI45">
        <f>MAX(0,($B$13+$C$13*CE45)/(1+$D$13*CE45)*BX45/(BZ45+273)*$E$13)</f>
        <v>0</v>
      </c>
      <c r="AJ45" t="s">
        <v>286</v>
      </c>
      <c r="AK45">
        <v>715.476923076923</v>
      </c>
      <c r="AL45">
        <v>3262.08</v>
      </c>
      <c r="AM45">
        <f>AL45-AK45</f>
        <v>0</v>
      </c>
      <c r="AN45">
        <f>AM45/AL45</f>
        <v>0</v>
      </c>
      <c r="AO45">
        <v>-0.577747479816223</v>
      </c>
      <c r="AP45" t="s">
        <v>426</v>
      </c>
      <c r="AQ45">
        <v>957.05344</v>
      </c>
      <c r="AR45">
        <v>1331.7</v>
      </c>
      <c r="AS45">
        <f>1-AQ45/AR45</f>
        <v>0</v>
      </c>
      <c r="AT45">
        <v>0.5</v>
      </c>
      <c r="AU45">
        <f>BI45</f>
        <v>0</v>
      </c>
      <c r="AV45">
        <f>J45</f>
        <v>0</v>
      </c>
      <c r="AW45">
        <f>AS45*AT45*AU45</f>
        <v>0</v>
      </c>
      <c r="AX45">
        <f>BC45/AR45</f>
        <v>0</v>
      </c>
      <c r="AY45">
        <f>(AV45-AO45)/AU45</f>
        <v>0</v>
      </c>
      <c r="AZ45">
        <f>(AL45-AR45)/AR45</f>
        <v>0</v>
      </c>
      <c r="BA45" t="s">
        <v>427</v>
      </c>
      <c r="BB45">
        <v>-334.63</v>
      </c>
      <c r="BC45">
        <f>AR45-BB45</f>
        <v>0</v>
      </c>
      <c r="BD45">
        <f>(AR45-AQ45)/(AR45-BB45)</f>
        <v>0</v>
      </c>
      <c r="BE45">
        <f>(AL45-AR45)/(AL45-BB45)</f>
        <v>0</v>
      </c>
      <c r="BF45">
        <f>(AR45-AQ45)/(AR45-AK45)</f>
        <v>0</v>
      </c>
      <c r="BG45">
        <f>(AL45-AR45)/(AL45-AK45)</f>
        <v>0</v>
      </c>
      <c r="BH45">
        <f>$B$11*CF45+$C$11*CG45+$F$11*CH45*(1-CK45)</f>
        <v>0</v>
      </c>
      <c r="BI45">
        <f>BH45*BJ45</f>
        <v>0</v>
      </c>
      <c r="BJ45">
        <f>($B$11*$D$9+$C$11*$D$9+$F$11*((CU45+CM45)/MAX(CU45+CM45+CV45, 0.1)*$I$9+CV45/MAX(CU45+CM45+CV45, 0.1)*$J$9))/($B$11+$C$11+$F$11)</f>
        <v>0</v>
      </c>
      <c r="BK45">
        <f>($B$11*$K$9+$C$11*$K$9+$F$11*((CU45+CM45)/MAX(CU45+CM45+CV45, 0.1)*$P$9+CV45/MAX(CU45+CM45+CV45, 0.1)*$Q$9))/($B$11+$C$11+$F$11)</f>
        <v>0</v>
      </c>
      <c r="BL45">
        <v>6</v>
      </c>
      <c r="BM45">
        <v>0.5</v>
      </c>
      <c r="BN45" t="s">
        <v>289</v>
      </c>
      <c r="BO45">
        <v>2</v>
      </c>
      <c r="BP45">
        <v>1604004674.1</v>
      </c>
      <c r="BQ45">
        <v>377.766258064516</v>
      </c>
      <c r="BR45">
        <v>400.004806451613</v>
      </c>
      <c r="BS45">
        <v>21.7116322580645</v>
      </c>
      <c r="BT45">
        <v>12.9458419354839</v>
      </c>
      <c r="BU45">
        <v>375.473935483871</v>
      </c>
      <c r="BV45">
        <v>21.7101967741936</v>
      </c>
      <c r="BW45">
        <v>500.018387096774</v>
      </c>
      <c r="BX45">
        <v>101.657741935484</v>
      </c>
      <c r="BY45">
        <v>0.100017419354839</v>
      </c>
      <c r="BZ45">
        <v>35.812164516129</v>
      </c>
      <c r="CA45">
        <v>34.9978258064516</v>
      </c>
      <c r="CB45">
        <v>999.9</v>
      </c>
      <c r="CC45">
        <v>0</v>
      </c>
      <c r="CD45">
        <v>0</v>
      </c>
      <c r="CE45">
        <v>9997.98870967742</v>
      </c>
      <c r="CF45">
        <v>0</v>
      </c>
      <c r="CG45">
        <v>341.111258064516</v>
      </c>
      <c r="CH45">
        <v>1299.98935483871</v>
      </c>
      <c r="CI45">
        <v>0.900000483870968</v>
      </c>
      <c r="CJ45">
        <v>0.0999995806451613</v>
      </c>
      <c r="CK45">
        <v>0</v>
      </c>
      <c r="CL45">
        <v>957.681290322581</v>
      </c>
      <c r="CM45">
        <v>4.99975</v>
      </c>
      <c r="CN45">
        <v>12142.1096774194</v>
      </c>
      <c r="CO45">
        <v>11304.9806451613</v>
      </c>
      <c r="CP45">
        <v>46.625</v>
      </c>
      <c r="CQ45">
        <v>48.562</v>
      </c>
      <c r="CR45">
        <v>47.375</v>
      </c>
      <c r="CS45">
        <v>48.320129032258</v>
      </c>
      <c r="CT45">
        <v>48.562</v>
      </c>
      <c r="CU45">
        <v>1165.48741935484</v>
      </c>
      <c r="CV45">
        <v>129.501935483871</v>
      </c>
      <c r="CW45">
        <v>0</v>
      </c>
      <c r="CX45">
        <v>130.799999952316</v>
      </c>
      <c r="CY45">
        <v>0</v>
      </c>
      <c r="CZ45">
        <v>957.05344</v>
      </c>
      <c r="DA45">
        <v>-69.2473846047661</v>
      </c>
      <c r="DB45">
        <v>-843.376923053674</v>
      </c>
      <c r="DC45">
        <v>12134.568</v>
      </c>
      <c r="DD45">
        <v>15</v>
      </c>
      <c r="DE45">
        <v>1604003912.5</v>
      </c>
      <c r="DF45" t="s">
        <v>404</v>
      </c>
      <c r="DG45">
        <v>1604003902.5</v>
      </c>
      <c r="DH45">
        <v>1604003912.5</v>
      </c>
      <c r="DI45">
        <v>6</v>
      </c>
      <c r="DJ45">
        <v>0.025</v>
      </c>
      <c r="DK45">
        <v>-0.003</v>
      </c>
      <c r="DL45">
        <v>2.292</v>
      </c>
      <c r="DM45">
        <v>0.001</v>
      </c>
      <c r="DN45">
        <v>400</v>
      </c>
      <c r="DO45">
        <v>13</v>
      </c>
      <c r="DP45">
        <v>0.33</v>
      </c>
      <c r="DQ45">
        <v>0.04</v>
      </c>
      <c r="DR45">
        <v>15.7167455802948</v>
      </c>
      <c r="DS45">
        <v>-0.335697329426014</v>
      </c>
      <c r="DT45">
        <v>0.0415686075463279</v>
      </c>
      <c r="DU45">
        <v>1</v>
      </c>
      <c r="DV45">
        <v>-22.23905</v>
      </c>
      <c r="DW45">
        <v>0.272075639599571</v>
      </c>
      <c r="DX45">
        <v>0.0420358160778797</v>
      </c>
      <c r="DY45">
        <v>0</v>
      </c>
      <c r="DZ45">
        <v>8.76538366666667</v>
      </c>
      <c r="EA45">
        <v>0.122500645161301</v>
      </c>
      <c r="EB45">
        <v>0.0089927976675165</v>
      </c>
      <c r="EC45">
        <v>1</v>
      </c>
      <c r="ED45">
        <v>2</v>
      </c>
      <c r="EE45">
        <v>3</v>
      </c>
      <c r="EF45" t="s">
        <v>291</v>
      </c>
      <c r="EG45">
        <v>100</v>
      </c>
      <c r="EH45">
        <v>100</v>
      </c>
      <c r="EI45">
        <v>2.292</v>
      </c>
      <c r="EJ45">
        <v>0.0014</v>
      </c>
      <c r="EK45">
        <v>2.29234999999994</v>
      </c>
      <c r="EL45">
        <v>0</v>
      </c>
      <c r="EM45">
        <v>0</v>
      </c>
      <c r="EN45">
        <v>0</v>
      </c>
      <c r="EO45">
        <v>0.00143999999999878</v>
      </c>
      <c r="EP45">
        <v>0</v>
      </c>
      <c r="EQ45">
        <v>0</v>
      </c>
      <c r="ER45">
        <v>0</v>
      </c>
      <c r="ES45">
        <v>-1</v>
      </c>
      <c r="ET45">
        <v>-1</v>
      </c>
      <c r="EU45">
        <v>-1</v>
      </c>
      <c r="EV45">
        <v>-1</v>
      </c>
      <c r="EW45">
        <v>13</v>
      </c>
      <c r="EX45">
        <v>12.8</v>
      </c>
      <c r="EY45">
        <v>2</v>
      </c>
      <c r="EZ45">
        <v>438.017</v>
      </c>
      <c r="FA45">
        <v>498.431</v>
      </c>
      <c r="FB45">
        <v>34.6292</v>
      </c>
      <c r="FC45">
        <v>31.2385</v>
      </c>
      <c r="FD45">
        <v>30.0003</v>
      </c>
      <c r="FE45">
        <v>31.0021</v>
      </c>
      <c r="FF45">
        <v>30.9401</v>
      </c>
      <c r="FG45">
        <v>22.2761</v>
      </c>
      <c r="FH45">
        <v>-30</v>
      </c>
      <c r="FI45">
        <v>-30</v>
      </c>
      <c r="FJ45">
        <v>-999.9</v>
      </c>
      <c r="FK45">
        <v>400</v>
      </c>
      <c r="FL45">
        <v>26.5489</v>
      </c>
      <c r="FM45">
        <v>101.8</v>
      </c>
      <c r="FN45">
        <v>101.206</v>
      </c>
    </row>
    <row r="46" spans="1:170">
      <c r="A46">
        <v>30</v>
      </c>
      <c r="B46">
        <v>1604004920.6</v>
      </c>
      <c r="C46">
        <v>5778</v>
      </c>
      <c r="D46" t="s">
        <v>428</v>
      </c>
      <c r="E46" t="s">
        <v>429</v>
      </c>
      <c r="F46" t="s">
        <v>430</v>
      </c>
      <c r="G46" t="s">
        <v>355</v>
      </c>
      <c r="H46">
        <v>1604004912.85</v>
      </c>
      <c r="I46">
        <f>BW46*AG46*(BS46-BT46)/(100*BL46*(1000-AG46*BS46))</f>
        <v>0</v>
      </c>
      <c r="J46">
        <f>BW46*AG46*(BR46-BQ46*(1000-AG46*BT46)/(1000-AG46*BS46))/(100*BL46)</f>
        <v>0</v>
      </c>
      <c r="K46">
        <f>BQ46 - IF(AG46&gt;1, J46*BL46*100.0/(AI46*CE46), 0)</f>
        <v>0</v>
      </c>
      <c r="L46">
        <f>((R46-I46/2)*K46-J46)/(R46+I46/2)</f>
        <v>0</v>
      </c>
      <c r="M46">
        <f>L46*(BX46+BY46)/1000.0</f>
        <v>0</v>
      </c>
      <c r="N46">
        <f>(BQ46 - IF(AG46&gt;1, J46*BL46*100.0/(AI46*CE46), 0))*(BX46+BY46)/1000.0</f>
        <v>0</v>
      </c>
      <c r="O46">
        <f>2.0/((1/Q46-1/P46)+SIGN(Q46)*SQRT((1/Q46-1/P46)*(1/Q46-1/P46) + 4*BM46/((BM46+1)*(BM46+1))*(2*1/Q46*1/P46-1/P46*1/P46)))</f>
        <v>0</v>
      </c>
      <c r="P46">
        <f>IF(LEFT(BN46,1)&lt;&gt;"0",IF(LEFT(BN46,1)="1",3.0,BO46),$D$5+$E$5*(CE46*BX46/($K$5*1000))+$F$5*(CE46*BX46/($K$5*1000))*MAX(MIN(BL46,$J$5),$I$5)*MAX(MIN(BL46,$J$5),$I$5)+$G$5*MAX(MIN(BL46,$J$5),$I$5)*(CE46*BX46/($K$5*1000))+$H$5*(CE46*BX46/($K$5*1000))*(CE46*BX46/($K$5*1000)))</f>
        <v>0</v>
      </c>
      <c r="Q46">
        <f>I46*(1000-(1000*0.61365*exp(17.502*U46/(240.97+U46))/(BX46+BY46)+BS46)/2)/(1000*0.61365*exp(17.502*U46/(240.97+U46))/(BX46+BY46)-BS46)</f>
        <v>0</v>
      </c>
      <c r="R46">
        <f>1/((BM46+1)/(O46/1.6)+1/(P46/1.37)) + BM46/((BM46+1)/(O46/1.6) + BM46/(P46/1.37))</f>
        <v>0</v>
      </c>
      <c r="S46">
        <f>(BI46*BK46)</f>
        <v>0</v>
      </c>
      <c r="T46">
        <f>(BZ46+(S46+2*0.95*5.67E-8*(((BZ46+$B$7)+273)^4-(BZ46+273)^4)-44100*I46)/(1.84*29.3*P46+8*0.95*5.67E-8*(BZ46+273)^3))</f>
        <v>0</v>
      </c>
      <c r="U46">
        <f>($C$7*CA46+$D$7*CB46+$E$7*T46)</f>
        <v>0</v>
      </c>
      <c r="V46">
        <f>0.61365*exp(17.502*U46/(240.97+U46))</f>
        <v>0</v>
      </c>
      <c r="W46">
        <f>(X46/Y46*100)</f>
        <v>0</v>
      </c>
      <c r="X46">
        <f>BS46*(BX46+BY46)/1000</f>
        <v>0</v>
      </c>
      <c r="Y46">
        <f>0.61365*exp(17.502*BZ46/(240.97+BZ46))</f>
        <v>0</v>
      </c>
      <c r="Z46">
        <f>(V46-BS46*(BX46+BY46)/1000)</f>
        <v>0</v>
      </c>
      <c r="AA46">
        <f>(-I46*44100)</f>
        <v>0</v>
      </c>
      <c r="AB46">
        <f>2*29.3*P46*0.92*(BZ46-U46)</f>
        <v>0</v>
      </c>
      <c r="AC46">
        <f>2*0.95*5.67E-8*(((BZ46+$B$7)+273)^4-(U46+273)^4)</f>
        <v>0</v>
      </c>
      <c r="AD46">
        <f>S46+AC46+AA46+AB46</f>
        <v>0</v>
      </c>
      <c r="AE46">
        <v>6</v>
      </c>
      <c r="AF46">
        <v>1</v>
      </c>
      <c r="AG46">
        <f>IF(AE46*$H$13&gt;=AI46,1.0,(AI46/(AI46-AE46*$H$13)))</f>
        <v>0</v>
      </c>
      <c r="AH46">
        <f>(AG46-1)*100</f>
        <v>0</v>
      </c>
      <c r="AI46">
        <f>MAX(0,($B$13+$C$13*CE46)/(1+$D$13*CE46)*BX46/(BZ46+273)*$E$13)</f>
        <v>0</v>
      </c>
      <c r="AJ46" t="s">
        <v>286</v>
      </c>
      <c r="AK46">
        <v>715.476923076923</v>
      </c>
      <c r="AL46">
        <v>3262.08</v>
      </c>
      <c r="AM46">
        <f>AL46-AK46</f>
        <v>0</v>
      </c>
      <c r="AN46">
        <f>AM46/AL46</f>
        <v>0</v>
      </c>
      <c r="AO46">
        <v>-0.577747479816223</v>
      </c>
      <c r="AP46" t="s">
        <v>431</v>
      </c>
      <c r="AQ46">
        <v>995.70796</v>
      </c>
      <c r="AR46">
        <v>1240.33</v>
      </c>
      <c r="AS46">
        <f>1-AQ46/AR46</f>
        <v>0</v>
      </c>
      <c r="AT46">
        <v>0.5</v>
      </c>
      <c r="AU46">
        <f>BI46</f>
        <v>0</v>
      </c>
      <c r="AV46">
        <f>J46</f>
        <v>0</v>
      </c>
      <c r="AW46">
        <f>AS46*AT46*AU46</f>
        <v>0</v>
      </c>
      <c r="AX46">
        <f>BC46/AR46</f>
        <v>0</v>
      </c>
      <c r="AY46">
        <f>(AV46-AO46)/AU46</f>
        <v>0</v>
      </c>
      <c r="AZ46">
        <f>(AL46-AR46)/AR46</f>
        <v>0</v>
      </c>
      <c r="BA46" t="s">
        <v>432</v>
      </c>
      <c r="BB46">
        <v>717.34</v>
      </c>
      <c r="BC46">
        <f>AR46-BB46</f>
        <v>0</v>
      </c>
      <c r="BD46">
        <f>(AR46-AQ46)/(AR46-BB46)</f>
        <v>0</v>
      </c>
      <c r="BE46">
        <f>(AL46-AR46)/(AL46-BB46)</f>
        <v>0</v>
      </c>
      <c r="BF46">
        <f>(AR46-AQ46)/(AR46-AK46)</f>
        <v>0</v>
      </c>
      <c r="BG46">
        <f>(AL46-AR46)/(AL46-AK46)</f>
        <v>0</v>
      </c>
      <c r="BH46">
        <f>$B$11*CF46+$C$11*CG46+$F$11*CH46*(1-CK46)</f>
        <v>0</v>
      </c>
      <c r="BI46">
        <f>BH46*BJ46</f>
        <v>0</v>
      </c>
      <c r="BJ46">
        <f>($B$11*$D$9+$C$11*$D$9+$F$11*((CU46+CM46)/MAX(CU46+CM46+CV46, 0.1)*$I$9+CV46/MAX(CU46+CM46+CV46, 0.1)*$J$9))/($B$11+$C$11+$F$11)</f>
        <v>0</v>
      </c>
      <c r="BK46">
        <f>($B$11*$K$9+$C$11*$K$9+$F$11*((CU46+CM46)/MAX(CU46+CM46+CV46, 0.1)*$P$9+CV46/MAX(CU46+CM46+CV46, 0.1)*$Q$9))/($B$11+$C$11+$F$11)</f>
        <v>0</v>
      </c>
      <c r="BL46">
        <v>6</v>
      </c>
      <c r="BM46">
        <v>0.5</v>
      </c>
      <c r="BN46" t="s">
        <v>289</v>
      </c>
      <c r="BO46">
        <v>2</v>
      </c>
      <c r="BP46">
        <v>1604004912.85</v>
      </c>
      <c r="BQ46">
        <v>389.5053</v>
      </c>
      <c r="BR46">
        <v>399.977933333333</v>
      </c>
      <c r="BS46">
        <v>16.2615366666667</v>
      </c>
      <c r="BT46">
        <v>12.9002866666667</v>
      </c>
      <c r="BU46">
        <v>387.212933333333</v>
      </c>
      <c r="BV46">
        <v>16.2600966666667</v>
      </c>
      <c r="BW46">
        <v>500.012066666667</v>
      </c>
      <c r="BX46">
        <v>101.640866666667</v>
      </c>
      <c r="BY46">
        <v>0.100034626666667</v>
      </c>
      <c r="BZ46">
        <v>35.8706733333333</v>
      </c>
      <c r="CA46">
        <v>36.0403533333333</v>
      </c>
      <c r="CB46">
        <v>999.9</v>
      </c>
      <c r="CC46">
        <v>0</v>
      </c>
      <c r="CD46">
        <v>0</v>
      </c>
      <c r="CE46">
        <v>9998.125</v>
      </c>
      <c r="CF46">
        <v>0</v>
      </c>
      <c r="CG46">
        <v>699.9655</v>
      </c>
      <c r="CH46">
        <v>1299.97066666667</v>
      </c>
      <c r="CI46">
        <v>0.899996566666667</v>
      </c>
      <c r="CJ46">
        <v>0.100003056666667</v>
      </c>
      <c r="CK46">
        <v>0</v>
      </c>
      <c r="CL46">
        <v>997.508066666667</v>
      </c>
      <c r="CM46">
        <v>4.99975</v>
      </c>
      <c r="CN46">
        <v>12760.3566666667</v>
      </c>
      <c r="CO46">
        <v>11304.8</v>
      </c>
      <c r="CP46">
        <v>46.1912</v>
      </c>
      <c r="CQ46">
        <v>48.1332666666667</v>
      </c>
      <c r="CR46">
        <v>46.9559</v>
      </c>
      <c r="CS46">
        <v>47.9412</v>
      </c>
      <c r="CT46">
        <v>48.187</v>
      </c>
      <c r="CU46">
        <v>1165.47</v>
      </c>
      <c r="CV46">
        <v>129.501333333333</v>
      </c>
      <c r="CW46">
        <v>0</v>
      </c>
      <c r="CX46">
        <v>237.600000143051</v>
      </c>
      <c r="CY46">
        <v>0</v>
      </c>
      <c r="CZ46">
        <v>995.70796</v>
      </c>
      <c r="DA46">
        <v>-266.050153430646</v>
      </c>
      <c r="DB46">
        <v>-3393.99999476514</v>
      </c>
      <c r="DC46">
        <v>12737.572</v>
      </c>
      <c r="DD46">
        <v>15</v>
      </c>
      <c r="DE46">
        <v>1604003912.5</v>
      </c>
      <c r="DF46" t="s">
        <v>404</v>
      </c>
      <c r="DG46">
        <v>1604003902.5</v>
      </c>
      <c r="DH46">
        <v>1604003912.5</v>
      </c>
      <c r="DI46">
        <v>6</v>
      </c>
      <c r="DJ46">
        <v>0.025</v>
      </c>
      <c r="DK46">
        <v>-0.003</v>
      </c>
      <c r="DL46">
        <v>2.292</v>
      </c>
      <c r="DM46">
        <v>0.001</v>
      </c>
      <c r="DN46">
        <v>400</v>
      </c>
      <c r="DO46">
        <v>13</v>
      </c>
      <c r="DP46">
        <v>0.33</v>
      </c>
      <c r="DQ46">
        <v>0.04</v>
      </c>
      <c r="DR46">
        <v>7.62327803350289</v>
      </c>
      <c r="DS46">
        <v>-0.345039820923184</v>
      </c>
      <c r="DT46">
        <v>0.0337120360707005</v>
      </c>
      <c r="DU46">
        <v>1</v>
      </c>
      <c r="DV46">
        <v>-10.47261</v>
      </c>
      <c r="DW46">
        <v>0.481300111234699</v>
      </c>
      <c r="DX46">
        <v>0.0444218591086267</v>
      </c>
      <c r="DY46">
        <v>0</v>
      </c>
      <c r="DZ46">
        <v>3.36125333333333</v>
      </c>
      <c r="EA46">
        <v>-0.038017174638485</v>
      </c>
      <c r="EB46">
        <v>0.00375214457195998</v>
      </c>
      <c r="EC46">
        <v>1</v>
      </c>
      <c r="ED46">
        <v>2</v>
      </c>
      <c r="EE46">
        <v>3</v>
      </c>
      <c r="EF46" t="s">
        <v>291</v>
      </c>
      <c r="EG46">
        <v>100</v>
      </c>
      <c r="EH46">
        <v>100</v>
      </c>
      <c r="EI46">
        <v>2.292</v>
      </c>
      <c r="EJ46">
        <v>0.0015</v>
      </c>
      <c r="EK46">
        <v>2.29234999999994</v>
      </c>
      <c r="EL46">
        <v>0</v>
      </c>
      <c r="EM46">
        <v>0</v>
      </c>
      <c r="EN46">
        <v>0</v>
      </c>
      <c r="EO46">
        <v>0.00143999999999878</v>
      </c>
      <c r="EP46">
        <v>0</v>
      </c>
      <c r="EQ46">
        <v>0</v>
      </c>
      <c r="ER46">
        <v>0</v>
      </c>
      <c r="ES46">
        <v>-1</v>
      </c>
      <c r="ET46">
        <v>-1</v>
      </c>
      <c r="EU46">
        <v>-1</v>
      </c>
      <c r="EV46">
        <v>-1</v>
      </c>
      <c r="EW46">
        <v>17</v>
      </c>
      <c r="EX46">
        <v>16.8</v>
      </c>
      <c r="EY46">
        <v>2</v>
      </c>
      <c r="EZ46">
        <v>490.598</v>
      </c>
      <c r="FA46">
        <v>497.84</v>
      </c>
      <c r="FB46">
        <v>34.5506</v>
      </c>
      <c r="FC46">
        <v>31.3107</v>
      </c>
      <c r="FD46">
        <v>30.0009</v>
      </c>
      <c r="FE46">
        <v>31.0609</v>
      </c>
      <c r="FF46">
        <v>31.0239</v>
      </c>
      <c r="FG46">
        <v>22.2867</v>
      </c>
      <c r="FH46">
        <v>-30</v>
      </c>
      <c r="FI46">
        <v>-30</v>
      </c>
      <c r="FJ46">
        <v>-999.9</v>
      </c>
      <c r="FK46">
        <v>400</v>
      </c>
      <c r="FL46">
        <v>26.5489</v>
      </c>
      <c r="FM46">
        <v>101.796</v>
      </c>
      <c r="FN46">
        <v>101.181</v>
      </c>
    </row>
    <row r="47" spans="1:170">
      <c r="A47">
        <v>31</v>
      </c>
      <c r="B47">
        <v>1604005208.1</v>
      </c>
      <c r="C47">
        <v>6065.5</v>
      </c>
      <c r="D47" t="s">
        <v>433</v>
      </c>
      <c r="E47" t="s">
        <v>434</v>
      </c>
      <c r="F47" t="s">
        <v>430</v>
      </c>
      <c r="G47" t="s">
        <v>355</v>
      </c>
      <c r="H47">
        <v>1604005200.35</v>
      </c>
      <c r="I47">
        <f>BW47*AG47*(BS47-BT47)/(100*BL47*(1000-AG47*BS47))</f>
        <v>0</v>
      </c>
      <c r="J47">
        <f>BW47*AG47*(BR47-BQ47*(1000-AG47*BT47)/(1000-AG47*BS47))/(100*BL47)</f>
        <v>0</v>
      </c>
      <c r="K47">
        <f>BQ47 - IF(AG47&gt;1, J47*BL47*100.0/(AI47*CE47), 0)</f>
        <v>0</v>
      </c>
      <c r="L47">
        <f>((R47-I47/2)*K47-J47)/(R47+I47/2)</f>
        <v>0</v>
      </c>
      <c r="M47">
        <f>L47*(BX47+BY47)/1000.0</f>
        <v>0</v>
      </c>
      <c r="N47">
        <f>(BQ47 - IF(AG47&gt;1, J47*BL47*100.0/(AI47*CE47), 0))*(BX47+BY47)/1000.0</f>
        <v>0</v>
      </c>
      <c r="O47">
        <f>2.0/((1/Q47-1/P47)+SIGN(Q47)*SQRT((1/Q47-1/P47)*(1/Q47-1/P47) + 4*BM47/((BM47+1)*(BM47+1))*(2*1/Q47*1/P47-1/P47*1/P47)))</f>
        <v>0</v>
      </c>
      <c r="P47">
        <f>IF(LEFT(BN47,1)&lt;&gt;"0",IF(LEFT(BN47,1)="1",3.0,BO47),$D$5+$E$5*(CE47*BX47/($K$5*1000))+$F$5*(CE47*BX47/($K$5*1000))*MAX(MIN(BL47,$J$5),$I$5)*MAX(MIN(BL47,$J$5),$I$5)+$G$5*MAX(MIN(BL47,$J$5),$I$5)*(CE47*BX47/($K$5*1000))+$H$5*(CE47*BX47/($K$5*1000))*(CE47*BX47/($K$5*1000)))</f>
        <v>0</v>
      </c>
      <c r="Q47">
        <f>I47*(1000-(1000*0.61365*exp(17.502*U47/(240.97+U47))/(BX47+BY47)+BS47)/2)/(1000*0.61365*exp(17.502*U47/(240.97+U47))/(BX47+BY47)-BS47)</f>
        <v>0</v>
      </c>
      <c r="R47">
        <f>1/((BM47+1)/(O47/1.6)+1/(P47/1.37)) + BM47/((BM47+1)/(O47/1.6) + BM47/(P47/1.37))</f>
        <v>0</v>
      </c>
      <c r="S47">
        <f>(BI47*BK47)</f>
        <v>0</v>
      </c>
      <c r="T47">
        <f>(BZ47+(S47+2*0.95*5.67E-8*(((BZ47+$B$7)+273)^4-(BZ47+273)^4)-44100*I47)/(1.84*29.3*P47+8*0.95*5.67E-8*(BZ47+273)^3))</f>
        <v>0</v>
      </c>
      <c r="U47">
        <f>($C$7*CA47+$D$7*CB47+$E$7*T47)</f>
        <v>0</v>
      </c>
      <c r="V47">
        <f>0.61365*exp(17.502*U47/(240.97+U47))</f>
        <v>0</v>
      </c>
      <c r="W47">
        <f>(X47/Y47*100)</f>
        <v>0</v>
      </c>
      <c r="X47">
        <f>BS47*(BX47+BY47)/1000</f>
        <v>0</v>
      </c>
      <c r="Y47">
        <f>0.61365*exp(17.502*BZ47/(240.97+BZ47))</f>
        <v>0</v>
      </c>
      <c r="Z47">
        <f>(V47-BS47*(BX47+BY47)/1000)</f>
        <v>0</v>
      </c>
      <c r="AA47">
        <f>(-I47*44100)</f>
        <v>0</v>
      </c>
      <c r="AB47">
        <f>2*29.3*P47*0.92*(BZ47-U47)</f>
        <v>0</v>
      </c>
      <c r="AC47">
        <f>2*0.95*5.67E-8*(((BZ47+$B$7)+273)^4-(U47+273)^4)</f>
        <v>0</v>
      </c>
      <c r="AD47">
        <f>S47+AC47+AA47+AB47</f>
        <v>0</v>
      </c>
      <c r="AE47">
        <v>66</v>
      </c>
      <c r="AF47">
        <v>13</v>
      </c>
      <c r="AG47">
        <f>IF(AE47*$H$13&gt;=AI47,1.0,(AI47/(AI47-AE47*$H$13)))</f>
        <v>0</v>
      </c>
      <c r="AH47">
        <f>(AG47-1)*100</f>
        <v>0</v>
      </c>
      <c r="AI47">
        <f>MAX(0,($B$13+$C$13*CE47)/(1+$D$13*CE47)*BX47/(BZ47+273)*$E$13)</f>
        <v>0</v>
      </c>
      <c r="AJ47" t="s">
        <v>286</v>
      </c>
      <c r="AK47">
        <v>715.476923076923</v>
      </c>
      <c r="AL47">
        <v>3262.08</v>
      </c>
      <c r="AM47">
        <f>AL47-AK47</f>
        <v>0</v>
      </c>
      <c r="AN47">
        <f>AM47/AL47</f>
        <v>0</v>
      </c>
      <c r="AO47">
        <v>-0.577747479816223</v>
      </c>
      <c r="AP47" t="s">
        <v>435</v>
      </c>
      <c r="AQ47">
        <v>988.238</v>
      </c>
      <c r="AR47">
        <v>1246.58</v>
      </c>
      <c r="AS47">
        <f>1-AQ47/AR47</f>
        <v>0</v>
      </c>
      <c r="AT47">
        <v>0.5</v>
      </c>
      <c r="AU47">
        <f>BI47</f>
        <v>0</v>
      </c>
      <c r="AV47">
        <f>J47</f>
        <v>0</v>
      </c>
      <c r="AW47">
        <f>AS47*AT47*AU47</f>
        <v>0</v>
      </c>
      <c r="AX47">
        <f>BC47/AR47</f>
        <v>0</v>
      </c>
      <c r="AY47">
        <f>(AV47-AO47)/AU47</f>
        <v>0</v>
      </c>
      <c r="AZ47">
        <f>(AL47-AR47)/AR47</f>
        <v>0</v>
      </c>
      <c r="BA47" t="s">
        <v>436</v>
      </c>
      <c r="BB47">
        <v>706.6</v>
      </c>
      <c r="BC47">
        <f>AR47-BB47</f>
        <v>0</v>
      </c>
      <c r="BD47">
        <f>(AR47-AQ47)/(AR47-BB47)</f>
        <v>0</v>
      </c>
      <c r="BE47">
        <f>(AL47-AR47)/(AL47-BB47)</f>
        <v>0</v>
      </c>
      <c r="BF47">
        <f>(AR47-AQ47)/(AR47-AK47)</f>
        <v>0</v>
      </c>
      <c r="BG47">
        <f>(AL47-AR47)/(AL47-AK47)</f>
        <v>0</v>
      </c>
      <c r="BH47">
        <f>$B$11*CF47+$C$11*CG47+$F$11*CH47*(1-CK47)</f>
        <v>0</v>
      </c>
      <c r="BI47">
        <f>BH47*BJ47</f>
        <v>0</v>
      </c>
      <c r="BJ47">
        <f>($B$11*$D$9+$C$11*$D$9+$F$11*((CU47+CM47)/MAX(CU47+CM47+CV47, 0.1)*$I$9+CV47/MAX(CU47+CM47+CV47, 0.1)*$J$9))/($B$11+$C$11+$F$11)</f>
        <v>0</v>
      </c>
      <c r="BK47">
        <f>($B$11*$K$9+$C$11*$K$9+$F$11*((CU47+CM47)/MAX(CU47+CM47+CV47, 0.1)*$P$9+CV47/MAX(CU47+CM47+CV47, 0.1)*$Q$9))/($B$11+$C$11+$F$11)</f>
        <v>0</v>
      </c>
      <c r="BL47">
        <v>6</v>
      </c>
      <c r="BM47">
        <v>0.5</v>
      </c>
      <c r="BN47" t="s">
        <v>289</v>
      </c>
      <c r="BO47">
        <v>2</v>
      </c>
      <c r="BP47">
        <v>1604005200.35</v>
      </c>
      <c r="BQ47">
        <v>389.4214</v>
      </c>
      <c r="BR47">
        <v>400.002133333333</v>
      </c>
      <c r="BS47">
        <v>16.0144866666667</v>
      </c>
      <c r="BT47">
        <v>12.75359</v>
      </c>
      <c r="BU47">
        <v>387.129</v>
      </c>
      <c r="BV47">
        <v>16.01304</v>
      </c>
      <c r="BW47">
        <v>500.003733333333</v>
      </c>
      <c r="BX47">
        <v>101.636033333333</v>
      </c>
      <c r="BY47">
        <v>0.100137193333333</v>
      </c>
      <c r="BZ47">
        <v>35.7027566666667</v>
      </c>
      <c r="CA47">
        <v>35.48354</v>
      </c>
      <c r="CB47">
        <v>999.9</v>
      </c>
      <c r="CC47">
        <v>0</v>
      </c>
      <c r="CD47">
        <v>0</v>
      </c>
      <c r="CE47">
        <v>10002.7516666667</v>
      </c>
      <c r="CF47">
        <v>0</v>
      </c>
      <c r="CG47">
        <v>564.226633333333</v>
      </c>
      <c r="CH47">
        <v>1299.97933333333</v>
      </c>
      <c r="CI47">
        <v>0.8999992</v>
      </c>
      <c r="CJ47">
        <v>0.100000646666667</v>
      </c>
      <c r="CK47">
        <v>0</v>
      </c>
      <c r="CL47">
        <v>991.5967</v>
      </c>
      <c r="CM47">
        <v>4.99975</v>
      </c>
      <c r="CN47">
        <v>12669.98</v>
      </c>
      <c r="CO47">
        <v>11304.89</v>
      </c>
      <c r="CP47">
        <v>46.6082</v>
      </c>
      <c r="CQ47">
        <v>48.7623333333333</v>
      </c>
      <c r="CR47">
        <v>47.4747333333333</v>
      </c>
      <c r="CS47">
        <v>48.5998</v>
      </c>
      <c r="CT47">
        <v>48.5788666666666</v>
      </c>
      <c r="CU47">
        <v>1165.47966666667</v>
      </c>
      <c r="CV47">
        <v>129.499333333333</v>
      </c>
      <c r="CW47">
        <v>0</v>
      </c>
      <c r="CX47">
        <v>286.899999856949</v>
      </c>
      <c r="CY47">
        <v>0</v>
      </c>
      <c r="CZ47">
        <v>988.238</v>
      </c>
      <c r="DA47">
        <v>-246.570384984779</v>
      </c>
      <c r="DB47">
        <v>-3095.13077372687</v>
      </c>
      <c r="DC47">
        <v>12628.036</v>
      </c>
      <c r="DD47">
        <v>15</v>
      </c>
      <c r="DE47">
        <v>1604003912.5</v>
      </c>
      <c r="DF47" t="s">
        <v>404</v>
      </c>
      <c r="DG47">
        <v>1604003902.5</v>
      </c>
      <c r="DH47">
        <v>1604003912.5</v>
      </c>
      <c r="DI47">
        <v>6</v>
      </c>
      <c r="DJ47">
        <v>0.025</v>
      </c>
      <c r="DK47">
        <v>-0.003</v>
      </c>
      <c r="DL47">
        <v>2.292</v>
      </c>
      <c r="DM47">
        <v>0.001</v>
      </c>
      <c r="DN47">
        <v>400</v>
      </c>
      <c r="DO47">
        <v>13</v>
      </c>
      <c r="DP47">
        <v>0.33</v>
      </c>
      <c r="DQ47">
        <v>0.04</v>
      </c>
      <c r="DR47">
        <v>7.75158612273326</v>
      </c>
      <c r="DS47">
        <v>-0.511741186507755</v>
      </c>
      <c r="DT47">
        <v>0.0473592403237516</v>
      </c>
      <c r="DU47">
        <v>0</v>
      </c>
      <c r="DV47">
        <v>-10.5852433333333</v>
      </c>
      <c r="DW47">
        <v>0.565361512791993</v>
      </c>
      <c r="DX47">
        <v>0.0549609903072675</v>
      </c>
      <c r="DY47">
        <v>0</v>
      </c>
      <c r="DZ47">
        <v>3.259534</v>
      </c>
      <c r="EA47">
        <v>0.152994527252502</v>
      </c>
      <c r="EB47">
        <v>0.0120732902447234</v>
      </c>
      <c r="EC47">
        <v>1</v>
      </c>
      <c r="ED47">
        <v>1</v>
      </c>
      <c r="EE47">
        <v>3</v>
      </c>
      <c r="EF47" t="s">
        <v>308</v>
      </c>
      <c r="EG47">
        <v>100</v>
      </c>
      <c r="EH47">
        <v>100</v>
      </c>
      <c r="EI47">
        <v>2.293</v>
      </c>
      <c r="EJ47">
        <v>0.0015</v>
      </c>
      <c r="EK47">
        <v>2.29234999999994</v>
      </c>
      <c r="EL47">
        <v>0</v>
      </c>
      <c r="EM47">
        <v>0</v>
      </c>
      <c r="EN47">
        <v>0</v>
      </c>
      <c r="EO47">
        <v>0.00143999999999878</v>
      </c>
      <c r="EP47">
        <v>0</v>
      </c>
      <c r="EQ47">
        <v>0</v>
      </c>
      <c r="ER47">
        <v>0</v>
      </c>
      <c r="ES47">
        <v>-1</v>
      </c>
      <c r="ET47">
        <v>-1</v>
      </c>
      <c r="EU47">
        <v>-1</v>
      </c>
      <c r="EV47">
        <v>-1</v>
      </c>
      <c r="EW47">
        <v>21.8</v>
      </c>
      <c r="EX47">
        <v>21.6</v>
      </c>
      <c r="EY47">
        <v>2</v>
      </c>
      <c r="EZ47">
        <v>412.598</v>
      </c>
      <c r="FA47">
        <v>497.295</v>
      </c>
      <c r="FB47">
        <v>34.4881</v>
      </c>
      <c r="FC47">
        <v>31.5995</v>
      </c>
      <c r="FD47">
        <v>30.0006</v>
      </c>
      <c r="FE47">
        <v>31.3543</v>
      </c>
      <c r="FF47">
        <v>31.2945</v>
      </c>
      <c r="FG47">
        <v>22.2794</v>
      </c>
      <c r="FH47">
        <v>-30</v>
      </c>
      <c r="FI47">
        <v>-30</v>
      </c>
      <c r="FJ47">
        <v>-999.9</v>
      </c>
      <c r="FK47">
        <v>400</v>
      </c>
      <c r="FL47">
        <v>26.5489</v>
      </c>
      <c r="FM47">
        <v>101.74</v>
      </c>
      <c r="FN47">
        <v>101.126</v>
      </c>
    </row>
    <row r="48" spans="1:170">
      <c r="A48">
        <v>32</v>
      </c>
      <c r="B48">
        <v>1604005298.6</v>
      </c>
      <c r="C48">
        <v>6156</v>
      </c>
      <c r="D48" t="s">
        <v>437</v>
      </c>
      <c r="E48" t="s">
        <v>438</v>
      </c>
      <c r="F48" t="s">
        <v>364</v>
      </c>
      <c r="G48" t="s">
        <v>439</v>
      </c>
      <c r="H48">
        <v>1604005290.6</v>
      </c>
      <c r="I48">
        <f>BW48*AG48*(BS48-BT48)/(100*BL48*(1000-AG48*BS48))</f>
        <v>0</v>
      </c>
      <c r="J48">
        <f>BW48*AG48*(BR48-BQ48*(1000-AG48*BT48)/(1000-AG48*BS48))/(100*BL48)</f>
        <v>0</v>
      </c>
      <c r="K48">
        <f>BQ48 - IF(AG48&gt;1, J48*BL48*100.0/(AI48*CE48), 0)</f>
        <v>0</v>
      </c>
      <c r="L48">
        <f>((R48-I48/2)*K48-J48)/(R48+I48/2)</f>
        <v>0</v>
      </c>
      <c r="M48">
        <f>L48*(BX48+BY48)/1000.0</f>
        <v>0</v>
      </c>
      <c r="N48">
        <f>(BQ48 - IF(AG48&gt;1, J48*BL48*100.0/(AI48*CE48), 0))*(BX48+BY48)/1000.0</f>
        <v>0</v>
      </c>
      <c r="O48">
        <f>2.0/((1/Q48-1/P48)+SIGN(Q48)*SQRT((1/Q48-1/P48)*(1/Q48-1/P48) + 4*BM48/((BM48+1)*(BM48+1))*(2*1/Q48*1/P48-1/P48*1/P48)))</f>
        <v>0</v>
      </c>
      <c r="P48">
        <f>IF(LEFT(BN48,1)&lt;&gt;"0",IF(LEFT(BN48,1)="1",3.0,BO48),$D$5+$E$5*(CE48*BX48/($K$5*1000))+$F$5*(CE48*BX48/($K$5*1000))*MAX(MIN(BL48,$J$5),$I$5)*MAX(MIN(BL48,$J$5),$I$5)+$G$5*MAX(MIN(BL48,$J$5),$I$5)*(CE48*BX48/($K$5*1000))+$H$5*(CE48*BX48/($K$5*1000))*(CE48*BX48/($K$5*1000)))</f>
        <v>0</v>
      </c>
      <c r="Q48">
        <f>I48*(1000-(1000*0.61365*exp(17.502*U48/(240.97+U48))/(BX48+BY48)+BS48)/2)/(1000*0.61365*exp(17.502*U48/(240.97+U48))/(BX48+BY48)-BS48)</f>
        <v>0</v>
      </c>
      <c r="R48">
        <f>1/((BM48+1)/(O48/1.6)+1/(P48/1.37)) + BM48/((BM48+1)/(O48/1.6) + BM48/(P48/1.37))</f>
        <v>0</v>
      </c>
      <c r="S48">
        <f>(BI48*BK48)</f>
        <v>0</v>
      </c>
      <c r="T48">
        <f>(BZ48+(S48+2*0.95*5.67E-8*(((BZ48+$B$7)+273)^4-(BZ48+273)^4)-44100*I48)/(1.84*29.3*P48+8*0.95*5.67E-8*(BZ48+273)^3))</f>
        <v>0</v>
      </c>
      <c r="U48">
        <f>($C$7*CA48+$D$7*CB48+$E$7*T48)</f>
        <v>0</v>
      </c>
      <c r="V48">
        <f>0.61365*exp(17.502*U48/(240.97+U48))</f>
        <v>0</v>
      </c>
      <c r="W48">
        <f>(X48/Y48*100)</f>
        <v>0</v>
      </c>
      <c r="X48">
        <f>BS48*(BX48+BY48)/1000</f>
        <v>0</v>
      </c>
      <c r="Y48">
        <f>0.61365*exp(17.502*BZ48/(240.97+BZ48))</f>
        <v>0</v>
      </c>
      <c r="Z48">
        <f>(V48-BS48*(BX48+BY48)/1000)</f>
        <v>0</v>
      </c>
      <c r="AA48">
        <f>(-I48*44100)</f>
        <v>0</v>
      </c>
      <c r="AB48">
        <f>2*29.3*P48*0.92*(BZ48-U48)</f>
        <v>0</v>
      </c>
      <c r="AC48">
        <f>2*0.95*5.67E-8*(((BZ48+$B$7)+273)^4-(U48+273)^4)</f>
        <v>0</v>
      </c>
      <c r="AD48">
        <f>S48+AC48+AA48+AB48</f>
        <v>0</v>
      </c>
      <c r="AE48">
        <v>0</v>
      </c>
      <c r="AF48">
        <v>0</v>
      </c>
      <c r="AG48">
        <f>IF(AE48*$H$13&gt;=AI48,1.0,(AI48/(AI48-AE48*$H$13)))</f>
        <v>0</v>
      </c>
      <c r="AH48">
        <f>(AG48-1)*100</f>
        <v>0</v>
      </c>
      <c r="AI48">
        <f>MAX(0,($B$13+$C$13*CE48)/(1+$D$13*CE48)*BX48/(BZ48+273)*$E$13)</f>
        <v>0</v>
      </c>
      <c r="AJ48" t="s">
        <v>286</v>
      </c>
      <c r="AK48">
        <v>715.476923076923</v>
      </c>
      <c r="AL48">
        <v>3262.08</v>
      </c>
      <c r="AM48">
        <f>AL48-AK48</f>
        <v>0</v>
      </c>
      <c r="AN48">
        <f>AM48/AL48</f>
        <v>0</v>
      </c>
      <c r="AO48">
        <v>-0.577747479816223</v>
      </c>
      <c r="AP48" t="s">
        <v>440</v>
      </c>
      <c r="AQ48">
        <v>1500.03769230769</v>
      </c>
      <c r="AR48">
        <v>1755.94</v>
      </c>
      <c r="AS48">
        <f>1-AQ48/AR48</f>
        <v>0</v>
      </c>
      <c r="AT48">
        <v>0.5</v>
      </c>
      <c r="AU48">
        <f>BI48</f>
        <v>0</v>
      </c>
      <c r="AV48">
        <f>J48</f>
        <v>0</v>
      </c>
      <c r="AW48">
        <f>AS48*AT48*AU48</f>
        <v>0</v>
      </c>
      <c r="AX48">
        <f>BC48/AR48</f>
        <v>0</v>
      </c>
      <c r="AY48">
        <f>(AV48-AO48)/AU48</f>
        <v>0</v>
      </c>
      <c r="AZ48">
        <f>(AL48-AR48)/AR48</f>
        <v>0</v>
      </c>
      <c r="BA48" t="s">
        <v>441</v>
      </c>
      <c r="BB48">
        <v>813.18</v>
      </c>
      <c r="BC48">
        <f>AR48-BB48</f>
        <v>0</v>
      </c>
      <c r="BD48">
        <f>(AR48-AQ48)/(AR48-BB48)</f>
        <v>0</v>
      </c>
      <c r="BE48">
        <f>(AL48-AR48)/(AL48-BB48)</f>
        <v>0</v>
      </c>
      <c r="BF48">
        <f>(AR48-AQ48)/(AR48-AK48)</f>
        <v>0</v>
      </c>
      <c r="BG48">
        <f>(AL48-AR48)/(AL48-AK48)</f>
        <v>0</v>
      </c>
      <c r="BH48">
        <f>$B$11*CF48+$C$11*CG48+$F$11*CH48*(1-CK48)</f>
        <v>0</v>
      </c>
      <c r="BI48">
        <f>BH48*BJ48</f>
        <v>0</v>
      </c>
      <c r="BJ48">
        <f>($B$11*$D$9+$C$11*$D$9+$F$11*((CU48+CM48)/MAX(CU48+CM48+CV48, 0.1)*$I$9+CV48/MAX(CU48+CM48+CV48, 0.1)*$J$9))/($B$11+$C$11+$F$11)</f>
        <v>0</v>
      </c>
      <c r="BK48">
        <f>($B$11*$K$9+$C$11*$K$9+$F$11*((CU48+CM48)/MAX(CU48+CM48+CV48, 0.1)*$P$9+CV48/MAX(CU48+CM48+CV48, 0.1)*$Q$9))/($B$11+$C$11+$F$11)</f>
        <v>0</v>
      </c>
      <c r="BL48">
        <v>6</v>
      </c>
      <c r="BM48">
        <v>0.5</v>
      </c>
      <c r="BN48" t="s">
        <v>289</v>
      </c>
      <c r="BO48">
        <v>2</v>
      </c>
      <c r="BP48">
        <v>1604005290.6</v>
      </c>
      <c r="BQ48">
        <v>387.656935483871</v>
      </c>
      <c r="BR48">
        <v>400.005709677419</v>
      </c>
      <c r="BS48">
        <v>16.7511870967742</v>
      </c>
      <c r="BT48">
        <v>12.7057290322581</v>
      </c>
      <c r="BU48">
        <v>385.364612903226</v>
      </c>
      <c r="BV48">
        <v>16.7497451612903</v>
      </c>
      <c r="BW48">
        <v>500.025161290323</v>
      </c>
      <c r="BX48">
        <v>101.642322580645</v>
      </c>
      <c r="BY48">
        <v>0.0999464838709677</v>
      </c>
      <c r="BZ48">
        <v>35.7156548387097</v>
      </c>
      <c r="CA48">
        <v>35.353664516129</v>
      </c>
      <c r="CB48">
        <v>999.9</v>
      </c>
      <c r="CC48">
        <v>0</v>
      </c>
      <c r="CD48">
        <v>0</v>
      </c>
      <c r="CE48">
        <v>10008.3919354839</v>
      </c>
      <c r="CF48">
        <v>0</v>
      </c>
      <c r="CG48">
        <v>288.498419354839</v>
      </c>
      <c r="CH48">
        <v>1299.96774193548</v>
      </c>
      <c r="CI48">
        <v>0.899998322580645</v>
      </c>
      <c r="CJ48">
        <v>0.100001683870968</v>
      </c>
      <c r="CK48">
        <v>0</v>
      </c>
      <c r="CL48">
        <v>1503.32903225806</v>
      </c>
      <c r="CM48">
        <v>4.99975</v>
      </c>
      <c r="CN48">
        <v>19304.2677419355</v>
      </c>
      <c r="CO48">
        <v>11304.7838709677</v>
      </c>
      <c r="CP48">
        <v>47.2317096774194</v>
      </c>
      <c r="CQ48">
        <v>49.278</v>
      </c>
      <c r="CR48">
        <v>48.0581290322581</v>
      </c>
      <c r="CS48">
        <v>49.1187096774193</v>
      </c>
      <c r="CT48">
        <v>49.136935483871</v>
      </c>
      <c r="CU48">
        <v>1165.46967741935</v>
      </c>
      <c r="CV48">
        <v>129.500322580645</v>
      </c>
      <c r="CW48">
        <v>0</v>
      </c>
      <c r="CX48">
        <v>89.5</v>
      </c>
      <c r="CY48">
        <v>0</v>
      </c>
      <c r="CZ48">
        <v>1500.03769230769</v>
      </c>
      <c r="DA48">
        <v>-820.410256979179</v>
      </c>
      <c r="DB48">
        <v>-10513.9418879661</v>
      </c>
      <c r="DC48">
        <v>19261.7538461538</v>
      </c>
      <c r="DD48">
        <v>15</v>
      </c>
      <c r="DE48">
        <v>1604003912.5</v>
      </c>
      <c r="DF48" t="s">
        <v>404</v>
      </c>
      <c r="DG48">
        <v>1604003902.5</v>
      </c>
      <c r="DH48">
        <v>1604003912.5</v>
      </c>
      <c r="DI48">
        <v>6</v>
      </c>
      <c r="DJ48">
        <v>0.025</v>
      </c>
      <c r="DK48">
        <v>-0.003</v>
      </c>
      <c r="DL48">
        <v>2.292</v>
      </c>
      <c r="DM48">
        <v>0.001</v>
      </c>
      <c r="DN48">
        <v>400</v>
      </c>
      <c r="DO48">
        <v>13</v>
      </c>
      <c r="DP48">
        <v>0.33</v>
      </c>
      <c r="DQ48">
        <v>0.04</v>
      </c>
      <c r="DR48">
        <v>8.95392771612421</v>
      </c>
      <c r="DS48">
        <v>1.08702169622723</v>
      </c>
      <c r="DT48">
        <v>0.0868535822035698</v>
      </c>
      <c r="DU48">
        <v>0</v>
      </c>
      <c r="DV48">
        <v>-12.3581666666667</v>
      </c>
      <c r="DW48">
        <v>-1.58906696329255</v>
      </c>
      <c r="DX48">
        <v>0.121845816049994</v>
      </c>
      <c r="DY48">
        <v>0</v>
      </c>
      <c r="DZ48">
        <v>4.051037</v>
      </c>
      <c r="EA48">
        <v>1.08509446051169</v>
      </c>
      <c r="EB48">
        <v>0.0791898714546248</v>
      </c>
      <c r="EC48">
        <v>0</v>
      </c>
      <c r="ED48">
        <v>0</v>
      </c>
      <c r="EE48">
        <v>3</v>
      </c>
      <c r="EF48" t="s">
        <v>303</v>
      </c>
      <c r="EG48">
        <v>100</v>
      </c>
      <c r="EH48">
        <v>100</v>
      </c>
      <c r="EI48">
        <v>2.292</v>
      </c>
      <c r="EJ48">
        <v>0.0015</v>
      </c>
      <c r="EK48">
        <v>2.29234999999994</v>
      </c>
      <c r="EL48">
        <v>0</v>
      </c>
      <c r="EM48">
        <v>0</v>
      </c>
      <c r="EN48">
        <v>0</v>
      </c>
      <c r="EO48">
        <v>0.00143999999999878</v>
      </c>
      <c r="EP48">
        <v>0</v>
      </c>
      <c r="EQ48">
        <v>0</v>
      </c>
      <c r="ER48">
        <v>0</v>
      </c>
      <c r="ES48">
        <v>-1</v>
      </c>
      <c r="ET48">
        <v>-1</v>
      </c>
      <c r="EU48">
        <v>-1</v>
      </c>
      <c r="EV48">
        <v>-1</v>
      </c>
      <c r="EW48">
        <v>23.3</v>
      </c>
      <c r="EX48">
        <v>23.1</v>
      </c>
      <c r="EY48">
        <v>2</v>
      </c>
      <c r="EZ48">
        <v>505.079</v>
      </c>
      <c r="FA48">
        <v>496.845</v>
      </c>
      <c r="FB48">
        <v>34.518</v>
      </c>
      <c r="FC48">
        <v>31.7252</v>
      </c>
      <c r="FD48">
        <v>30.0007</v>
      </c>
      <c r="FE48">
        <v>31.4632</v>
      </c>
      <c r="FF48">
        <v>31.4084</v>
      </c>
      <c r="FG48">
        <v>22.264</v>
      </c>
      <c r="FH48">
        <v>-30</v>
      </c>
      <c r="FI48">
        <v>-30</v>
      </c>
      <c r="FJ48">
        <v>-999.9</v>
      </c>
      <c r="FK48">
        <v>400</v>
      </c>
      <c r="FL48">
        <v>26.5489</v>
      </c>
      <c r="FM48">
        <v>101.711</v>
      </c>
      <c r="FN48">
        <v>101.09</v>
      </c>
    </row>
    <row r="49" spans="1:170">
      <c r="A49">
        <v>33</v>
      </c>
      <c r="B49">
        <v>1604005409.1</v>
      </c>
      <c r="C49">
        <v>6266.5</v>
      </c>
      <c r="D49" t="s">
        <v>442</v>
      </c>
      <c r="E49" t="s">
        <v>443</v>
      </c>
      <c r="F49" t="s">
        <v>364</v>
      </c>
      <c r="G49" t="s">
        <v>439</v>
      </c>
      <c r="H49">
        <v>1604005401.35</v>
      </c>
      <c r="I49">
        <f>BW49*AG49*(BS49-BT49)/(100*BL49*(1000-AG49*BS49))</f>
        <v>0</v>
      </c>
      <c r="J49">
        <f>BW49*AG49*(BR49-BQ49*(1000-AG49*BT49)/(1000-AG49*BS49))/(100*BL49)</f>
        <v>0</v>
      </c>
      <c r="K49">
        <f>BQ49 - IF(AG49&gt;1, J49*BL49*100.0/(AI49*CE49), 0)</f>
        <v>0</v>
      </c>
      <c r="L49">
        <f>((R49-I49/2)*K49-J49)/(R49+I49/2)</f>
        <v>0</v>
      </c>
      <c r="M49">
        <f>L49*(BX49+BY49)/1000.0</f>
        <v>0</v>
      </c>
      <c r="N49">
        <f>(BQ49 - IF(AG49&gt;1, J49*BL49*100.0/(AI49*CE49), 0))*(BX49+BY49)/1000.0</f>
        <v>0</v>
      </c>
      <c r="O49">
        <f>2.0/((1/Q49-1/P49)+SIGN(Q49)*SQRT((1/Q49-1/P49)*(1/Q49-1/P49) + 4*BM49/((BM49+1)*(BM49+1))*(2*1/Q49*1/P49-1/P49*1/P49)))</f>
        <v>0</v>
      </c>
      <c r="P49">
        <f>IF(LEFT(BN49,1)&lt;&gt;"0",IF(LEFT(BN49,1)="1",3.0,BO49),$D$5+$E$5*(CE49*BX49/($K$5*1000))+$F$5*(CE49*BX49/($K$5*1000))*MAX(MIN(BL49,$J$5),$I$5)*MAX(MIN(BL49,$J$5),$I$5)+$G$5*MAX(MIN(BL49,$J$5),$I$5)*(CE49*BX49/($K$5*1000))+$H$5*(CE49*BX49/($K$5*1000))*(CE49*BX49/($K$5*1000)))</f>
        <v>0</v>
      </c>
      <c r="Q49">
        <f>I49*(1000-(1000*0.61365*exp(17.502*U49/(240.97+U49))/(BX49+BY49)+BS49)/2)/(1000*0.61365*exp(17.502*U49/(240.97+U49))/(BX49+BY49)-BS49)</f>
        <v>0</v>
      </c>
      <c r="R49">
        <f>1/((BM49+1)/(O49/1.6)+1/(P49/1.37)) + BM49/((BM49+1)/(O49/1.6) + BM49/(P49/1.37))</f>
        <v>0</v>
      </c>
      <c r="S49">
        <f>(BI49*BK49)</f>
        <v>0</v>
      </c>
      <c r="T49">
        <f>(BZ49+(S49+2*0.95*5.67E-8*(((BZ49+$B$7)+273)^4-(BZ49+273)^4)-44100*I49)/(1.84*29.3*P49+8*0.95*5.67E-8*(BZ49+273)^3))</f>
        <v>0</v>
      </c>
      <c r="U49">
        <f>($C$7*CA49+$D$7*CB49+$E$7*T49)</f>
        <v>0</v>
      </c>
      <c r="V49">
        <f>0.61365*exp(17.502*U49/(240.97+U49))</f>
        <v>0</v>
      </c>
      <c r="W49">
        <f>(X49/Y49*100)</f>
        <v>0</v>
      </c>
      <c r="X49">
        <f>BS49*(BX49+BY49)/1000</f>
        <v>0</v>
      </c>
      <c r="Y49">
        <f>0.61365*exp(17.502*BZ49/(240.97+BZ49))</f>
        <v>0</v>
      </c>
      <c r="Z49">
        <f>(V49-BS49*(BX49+BY49)/1000)</f>
        <v>0</v>
      </c>
      <c r="AA49">
        <f>(-I49*44100)</f>
        <v>0</v>
      </c>
      <c r="AB49">
        <f>2*29.3*P49*0.92*(BZ49-U49)</f>
        <v>0</v>
      </c>
      <c r="AC49">
        <f>2*0.95*5.67E-8*(((BZ49+$B$7)+273)^4-(U49+273)^4)</f>
        <v>0</v>
      </c>
      <c r="AD49">
        <f>S49+AC49+AA49+AB49</f>
        <v>0</v>
      </c>
      <c r="AE49">
        <v>0</v>
      </c>
      <c r="AF49">
        <v>0</v>
      </c>
      <c r="AG49">
        <f>IF(AE49*$H$13&gt;=AI49,1.0,(AI49/(AI49-AE49*$H$13)))</f>
        <v>0</v>
      </c>
      <c r="AH49">
        <f>(AG49-1)*100</f>
        <v>0</v>
      </c>
      <c r="AI49">
        <f>MAX(0,($B$13+$C$13*CE49)/(1+$D$13*CE49)*BX49/(BZ49+273)*$E$13)</f>
        <v>0</v>
      </c>
      <c r="AJ49" t="s">
        <v>286</v>
      </c>
      <c r="AK49">
        <v>715.476923076923</v>
      </c>
      <c r="AL49">
        <v>3262.08</v>
      </c>
      <c r="AM49">
        <f>AL49-AK49</f>
        <v>0</v>
      </c>
      <c r="AN49">
        <f>AM49/AL49</f>
        <v>0</v>
      </c>
      <c r="AO49">
        <v>-0.577747479816223</v>
      </c>
      <c r="AP49" t="s">
        <v>444</v>
      </c>
      <c r="AQ49">
        <v>1047.83461538462</v>
      </c>
      <c r="AR49">
        <v>1283.24</v>
      </c>
      <c r="AS49">
        <f>1-AQ49/AR49</f>
        <v>0</v>
      </c>
      <c r="AT49">
        <v>0.5</v>
      </c>
      <c r="AU49">
        <f>BI49</f>
        <v>0</v>
      </c>
      <c r="AV49">
        <f>J49</f>
        <v>0</v>
      </c>
      <c r="AW49">
        <f>AS49*AT49*AU49</f>
        <v>0</v>
      </c>
      <c r="AX49">
        <f>BC49/AR49</f>
        <v>0</v>
      </c>
      <c r="AY49">
        <f>(AV49-AO49)/AU49</f>
        <v>0</v>
      </c>
      <c r="AZ49">
        <f>(AL49-AR49)/AR49</f>
        <v>0</v>
      </c>
      <c r="BA49" t="s">
        <v>445</v>
      </c>
      <c r="BB49">
        <v>-173.1</v>
      </c>
      <c r="BC49">
        <f>AR49-BB49</f>
        <v>0</v>
      </c>
      <c r="BD49">
        <f>(AR49-AQ49)/(AR49-BB49)</f>
        <v>0</v>
      </c>
      <c r="BE49">
        <f>(AL49-AR49)/(AL49-BB49)</f>
        <v>0</v>
      </c>
      <c r="BF49">
        <f>(AR49-AQ49)/(AR49-AK49)</f>
        <v>0</v>
      </c>
      <c r="BG49">
        <f>(AL49-AR49)/(AL49-AK49)</f>
        <v>0</v>
      </c>
      <c r="BH49">
        <f>$B$11*CF49+$C$11*CG49+$F$11*CH49*(1-CK49)</f>
        <v>0</v>
      </c>
      <c r="BI49">
        <f>BH49*BJ49</f>
        <v>0</v>
      </c>
      <c r="BJ49">
        <f>($B$11*$D$9+$C$11*$D$9+$F$11*((CU49+CM49)/MAX(CU49+CM49+CV49, 0.1)*$I$9+CV49/MAX(CU49+CM49+CV49, 0.1)*$J$9))/($B$11+$C$11+$F$11)</f>
        <v>0</v>
      </c>
      <c r="BK49">
        <f>($B$11*$K$9+$C$11*$K$9+$F$11*((CU49+CM49)/MAX(CU49+CM49+CV49, 0.1)*$P$9+CV49/MAX(CU49+CM49+CV49, 0.1)*$Q$9))/($B$11+$C$11+$F$11)</f>
        <v>0</v>
      </c>
      <c r="BL49">
        <v>6</v>
      </c>
      <c r="BM49">
        <v>0.5</v>
      </c>
      <c r="BN49" t="s">
        <v>289</v>
      </c>
      <c r="BO49">
        <v>2</v>
      </c>
      <c r="BP49">
        <v>1604005401.35</v>
      </c>
      <c r="BQ49">
        <v>388.735266666667</v>
      </c>
      <c r="BR49">
        <v>400.0408</v>
      </c>
      <c r="BS49">
        <v>16.35342</v>
      </c>
      <c r="BT49">
        <v>12.60645</v>
      </c>
      <c r="BU49">
        <v>386.442866666667</v>
      </c>
      <c r="BV49">
        <v>16.35199</v>
      </c>
      <c r="BW49">
        <v>500.0124</v>
      </c>
      <c r="BX49">
        <v>101.650933333333</v>
      </c>
      <c r="BY49">
        <v>0.0999827066666667</v>
      </c>
      <c r="BZ49">
        <v>35.93806</v>
      </c>
      <c r="CA49">
        <v>35.5187166666667</v>
      </c>
      <c r="CB49">
        <v>999.9</v>
      </c>
      <c r="CC49">
        <v>0</v>
      </c>
      <c r="CD49">
        <v>0</v>
      </c>
      <c r="CE49">
        <v>9999.12833333333</v>
      </c>
      <c r="CF49">
        <v>0</v>
      </c>
      <c r="CG49">
        <v>279.265133333333</v>
      </c>
      <c r="CH49">
        <v>1299.976</v>
      </c>
      <c r="CI49">
        <v>0.899999433333333</v>
      </c>
      <c r="CJ49">
        <v>0.100000586666667</v>
      </c>
      <c r="CK49">
        <v>0</v>
      </c>
      <c r="CL49">
        <v>1050.53633333333</v>
      </c>
      <c r="CM49">
        <v>4.99975</v>
      </c>
      <c r="CN49">
        <v>13420.2433333333</v>
      </c>
      <c r="CO49">
        <v>11304.8633333333</v>
      </c>
      <c r="CP49">
        <v>47.8789333333333</v>
      </c>
      <c r="CQ49">
        <v>49.8665333333333</v>
      </c>
      <c r="CR49">
        <v>48.7248</v>
      </c>
      <c r="CS49">
        <v>49.7373333333333</v>
      </c>
      <c r="CT49">
        <v>49.7582</v>
      </c>
      <c r="CU49">
        <v>1165.47866666667</v>
      </c>
      <c r="CV49">
        <v>129.498</v>
      </c>
      <c r="CW49">
        <v>0</v>
      </c>
      <c r="CX49">
        <v>109.899999856949</v>
      </c>
      <c r="CY49">
        <v>0</v>
      </c>
      <c r="CZ49">
        <v>1047.83461538462</v>
      </c>
      <c r="DA49">
        <v>-332.953846383731</v>
      </c>
      <c r="DB49">
        <v>-4151.74017385263</v>
      </c>
      <c r="DC49">
        <v>13386.7769230769</v>
      </c>
      <c r="DD49">
        <v>15</v>
      </c>
      <c r="DE49">
        <v>1604003912.5</v>
      </c>
      <c r="DF49" t="s">
        <v>404</v>
      </c>
      <c r="DG49">
        <v>1604003902.5</v>
      </c>
      <c r="DH49">
        <v>1604003912.5</v>
      </c>
      <c r="DI49">
        <v>6</v>
      </c>
      <c r="DJ49">
        <v>0.025</v>
      </c>
      <c r="DK49">
        <v>-0.003</v>
      </c>
      <c r="DL49">
        <v>2.292</v>
      </c>
      <c r="DM49">
        <v>0.001</v>
      </c>
      <c r="DN49">
        <v>400</v>
      </c>
      <c r="DO49">
        <v>13</v>
      </c>
      <c r="DP49">
        <v>0.33</v>
      </c>
      <c r="DQ49">
        <v>0.04</v>
      </c>
      <c r="DR49">
        <v>8.18973497927471</v>
      </c>
      <c r="DS49">
        <v>-0.176583879372433</v>
      </c>
      <c r="DT49">
        <v>0.0336340432855233</v>
      </c>
      <c r="DU49">
        <v>1</v>
      </c>
      <c r="DV49">
        <v>-11.3063166666667</v>
      </c>
      <c r="DW49">
        <v>0.151904783092323</v>
      </c>
      <c r="DX49">
        <v>0.0394017180956476</v>
      </c>
      <c r="DY49">
        <v>1</v>
      </c>
      <c r="DZ49">
        <v>3.74506366666667</v>
      </c>
      <c r="EA49">
        <v>0.228863626251395</v>
      </c>
      <c r="EB49">
        <v>0.0170226203394843</v>
      </c>
      <c r="EC49">
        <v>0</v>
      </c>
      <c r="ED49">
        <v>2</v>
      </c>
      <c r="EE49">
        <v>3</v>
      </c>
      <c r="EF49" t="s">
        <v>291</v>
      </c>
      <c r="EG49">
        <v>100</v>
      </c>
      <c r="EH49">
        <v>100</v>
      </c>
      <c r="EI49">
        <v>2.292</v>
      </c>
      <c r="EJ49">
        <v>0.0015</v>
      </c>
      <c r="EK49">
        <v>2.29234999999994</v>
      </c>
      <c r="EL49">
        <v>0</v>
      </c>
      <c r="EM49">
        <v>0</v>
      </c>
      <c r="EN49">
        <v>0</v>
      </c>
      <c r="EO49">
        <v>0.00143999999999878</v>
      </c>
      <c r="EP49">
        <v>0</v>
      </c>
      <c r="EQ49">
        <v>0</v>
      </c>
      <c r="ER49">
        <v>0</v>
      </c>
      <c r="ES49">
        <v>-1</v>
      </c>
      <c r="ET49">
        <v>-1</v>
      </c>
      <c r="EU49">
        <v>-1</v>
      </c>
      <c r="EV49">
        <v>-1</v>
      </c>
      <c r="EW49">
        <v>25.1</v>
      </c>
      <c r="EX49">
        <v>24.9</v>
      </c>
      <c r="EY49">
        <v>2</v>
      </c>
      <c r="EZ49">
        <v>503.693</v>
      </c>
      <c r="FA49">
        <v>495.422</v>
      </c>
      <c r="FB49">
        <v>34.6163</v>
      </c>
      <c r="FC49">
        <v>31.8938</v>
      </c>
      <c r="FD49">
        <v>30.0006</v>
      </c>
      <c r="FE49">
        <v>31.6196</v>
      </c>
      <c r="FF49">
        <v>31.5641</v>
      </c>
      <c r="FG49">
        <v>22.2432</v>
      </c>
      <c r="FH49">
        <v>-30</v>
      </c>
      <c r="FI49">
        <v>-30</v>
      </c>
      <c r="FJ49">
        <v>-999.9</v>
      </c>
      <c r="FK49">
        <v>400</v>
      </c>
      <c r="FL49">
        <v>26.5489</v>
      </c>
      <c r="FM49">
        <v>101.682</v>
      </c>
      <c r="FN49">
        <v>101.06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2020-10-29T14:10:52Z</dcterms:created>
  <dcterms:modified xsi:type="dcterms:W3CDTF">2020-10-29T14:10:52Z</dcterms:modified>
</cp:coreProperties>
</file>