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<sst xmlns="http://schemas.openxmlformats.org/spreadsheetml/2006/main" count="1259" uniqueCount="502">
  <si>
    <t>File opened</t>
  </si>
  <si>
    <t>2020-12-08 10:25:20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</si>
  <si>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</si>
  <si>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</si>
  <si>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</si>
  <si>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</si>
  <si>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</si>
  <si>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</si>
  <si>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</si>
  <si>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</si>
  <si>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</si>
  <si>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</si>
  <si>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</si>
  <si>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{"co2aspan2b": "0.306383", "co2bspan2": "-0.0301809", "h2obzero": "1.1444", "h2obspanconc2": "0", "h2obspan2": "0", "co2bspanconc1": "2500", "co2bspan2b": "0.308367", "tbzero": "0.134552", "co2bspanconc2": "299.2", "chamberpressurezero": "2.68126", "flowmeterzero": "1.00299", "ssb_ref": "37377.7", "h2oaspanconc2": "0", "co2bspan2a": "0.310949", "h2oazero": "1.13424", "h2obspan1": "0.99587", "co2aspanconc1": "2500", "flowazero": "0.29042", "h2oaspanconc1": "12.28", "co2bzero": "0.964262", "h2obspan2a": "0.0708892", "tazero": "0.0863571", "co2bspan1": "1.00108", "h2oaspan2a": "0.0696095", "flowbzero": "0.29097", "h2oaspan2": "0", "h2obspan2b": "0.0705964", "co2aspanconc2": "299.2", "ssa_ref": "35809.5", "co2aspan2": "-0.0279682", "co2azero": "0.965182", "h2oaspan1": "1.00771", "h2oaspan2b": "0.070146", "co2aspan2a": "0.308883", "h2obspanconc1": "12.28", "oxygen": "21", "co2aspan1": "1.00054"}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</si>
  <si>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</si>
  <si>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</si>
  <si>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</si>
  <si>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</si>
  <si>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</si>
  <si>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</si>
  <si>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</si>
  <si>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</si>
  <si>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</si>
  <si>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10:25:20</t>
  </si>
  <si>
    <t>Stability Definition:	A (GasEx): Slp&lt;0.5 Per=15	ΔH2O (Meas2): Slp&lt;0.2 Per=15	ΔCO2 (Meas2): Slp&lt;0.2 Per=15</t>
  </si>
  <si>
    <t>10:25:54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</si>
  <si>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</si>
  <si>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</si>
  <si>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</si>
  <si>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</si>
  <si>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</si>
  <si>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</si>
  <si>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</si>
  <si>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</si>
  <si>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</si>
  <si>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</si>
  <si>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</si>
  <si>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</si>
  <si>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</si>
  <si>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</si>
  <si>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</si>
  <si>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</si>
  <si>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</si>
  <si>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</si>
  <si>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</si>
  <si>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</si>
  <si>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</si>
  <si>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</si>
  <si>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</si>
  <si>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</si>
  <si>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</si>
  <si>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</si>
  <si>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</si>
  <si>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</si>
  <si>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</si>
  <si>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</si>
  <si>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</si>
  <si>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</si>
  <si>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</si>
  <si>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</si>
  <si>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</si>
  <si>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</si>
  <si>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</si>
  <si>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</si>
  <si>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</si>
  <si>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</si>
  <si>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</si>
  <si>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</si>
  <si>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</si>
  <si>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</si>
  <si>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</si>
  <si>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</si>
  <si>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</si>
  <si>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</si>
  <si>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</si>
  <si>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</si>
  <si>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</si>
  <si>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</si>
  <si>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0.876043 66.7085 368.915 626.761 889.236 1106.67 1307.12 1497.81</t>
  </si>
  <si>
    <t>Fs_true</t>
  </si>
  <si>
    <t>-0.0920671 100.761 403.897 601.342 801.245 1000.21 1201.64 1398.86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</si>
  <si>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</si>
  <si>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</si>
  <si>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</si>
  <si>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</si>
  <si>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</si>
  <si>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</si>
  <si>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</si>
  <si>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</si>
  <si>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</si>
  <si>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</si>
  <si>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</si>
  <si>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</si>
  <si>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</si>
  <si>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</si>
  <si>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</si>
  <si>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</si>
  <si>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</si>
  <si>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</si>
  <si>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</si>
  <si>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</si>
  <si>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</si>
  <si>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</si>
  <si>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</si>
  <si>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</si>
  <si>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</si>
  <si>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</si>
  <si>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</si>
  <si>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</si>
  <si>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</si>
  <si>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</si>
  <si>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</si>
  <si>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</si>
  <si>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</si>
  <si>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</si>
  <si>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</si>
  <si>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</si>
  <si>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</si>
  <si>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</si>
  <si>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</si>
  <si>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</si>
  <si>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</si>
  <si>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</si>
  <si>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</si>
  <si>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</si>
  <si>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</si>
  <si>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</si>
  <si>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</si>
  <si>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</si>
  <si>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</si>
  <si>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</si>
  <si>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</si>
  <si>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</si>
  <si>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</si>
  <si>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</si>
  <si>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</si>
  <si>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</si>
  <si>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</si>
  <si>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</si>
  <si>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</si>
  <si>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</si>
  <si>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</si>
  <si>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</si>
  <si>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</si>
  <si>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</si>
  <si>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</si>
  <si>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</si>
  <si>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</si>
  <si>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</si>
  <si>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</si>
  <si>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</si>
  <si>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</si>
  <si>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</si>
  <si>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</si>
  <si>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</si>
  <si>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</si>
  <si>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</si>
  <si>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</si>
  <si>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</si>
  <si>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</si>
  <si>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</si>
  <si>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</si>
  <si>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</si>
  <si>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</si>
  <si>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</si>
  <si>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</si>
  <si>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</si>
  <si>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</si>
  <si>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</si>
  <si>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</si>
  <si>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</si>
  <si>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</si>
  <si>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</si>
  <si>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</si>
  <si>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</si>
  <si>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</si>
  <si>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</si>
  <si>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</si>
  <si>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</si>
  <si>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</si>
  <si>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</si>
  <si>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</si>
  <si>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</si>
  <si>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</si>
  <si>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</si>
  <si>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</si>
  <si>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</si>
  <si>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</si>
  <si>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</si>
  <si>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</si>
  <si>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</si>
  <si>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</si>
  <si>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</si>
  <si>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</si>
  <si>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</si>
  <si>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</si>
  <si>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</si>
  <si>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</si>
  <si>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</si>
  <si>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</si>
  <si>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</si>
  <si>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</si>
  <si>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</si>
  <si>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</si>
  <si>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</si>
  <si>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</si>
  <si>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</si>
  <si>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</si>
  <si>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</si>
  <si>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</si>
  <si>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</si>
  <si>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</si>
  <si>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</si>
  <si>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</si>
  <si>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</si>
  <si>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</si>
  <si>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</si>
  <si>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</si>
  <si>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</si>
  <si>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</si>
  <si>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</si>
  <si>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</si>
  <si>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</si>
  <si>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</si>
  <si>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</si>
  <si>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</si>
  <si>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</si>
  <si>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</si>
  <si>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</si>
  <si>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</si>
  <si>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</si>
  <si>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</si>
  <si>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</si>
  <si>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</si>
  <si>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</si>
  <si>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</si>
  <si>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</si>
  <si>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</si>
  <si>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</si>
  <si>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</si>
  <si>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</si>
  <si>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</si>
  <si>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</si>
  <si>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</si>
  <si>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</si>
  <si>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</si>
  <si>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</si>
  <si>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</si>
  <si>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</si>
  <si>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</si>
  <si>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</si>
  <si>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</si>
  <si>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</si>
  <si>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</si>
  <si>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</si>
  <si>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</si>
  <si>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</si>
  <si>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</si>
  <si>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</si>
  <si>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</si>
  <si>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</si>
  <si>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</si>
  <si>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</si>
  <si>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</si>
  <si>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</si>
  <si>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</si>
  <si>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</si>
  <si>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</si>
  <si>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</si>
  <si>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</si>
  <si>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</si>
  <si>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</si>
  <si>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</si>
  <si>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</si>
  <si>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</si>
  <si>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</si>
  <si>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</si>
  <si>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</si>
  <si>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</si>
  <si>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</si>
  <si>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</si>
  <si>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</si>
  <si>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</si>
  <si>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</si>
  <si>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20201208 11:02:26</t>
  </si>
  <si>
    <t>11:02:26</t>
  </si>
  <si>
    <t>OCK1-SO2</t>
  </si>
  <si>
    <t>_6</t>
  </si>
  <si>
    <t>RECT-4143-20200907-06_33_50</t>
  </si>
  <si>
    <t>RECT-6262-20201208-11_02_27</t>
  </si>
  <si>
    <t>DARK-6263-20201208-11_02_29</t>
  </si>
  <si>
    <t>0: Broadleaf</t>
  </si>
  <si>
    <t>10:59:58</t>
  </si>
  <si>
    <t>1/3</t>
  </si>
  <si>
    <t>20201208 11:05:46</t>
  </si>
  <si>
    <t>11:05:46</t>
  </si>
  <si>
    <t>RECT-6264-20201208-11_05_46</t>
  </si>
  <si>
    <t>DARK-6265-20201208-11_05_48</t>
  </si>
  <si>
    <t>2/3</t>
  </si>
  <si>
    <t>20201208 11:10:46</t>
  </si>
  <si>
    <t>11:10:46</t>
  </si>
  <si>
    <t>TX6704</t>
  </si>
  <si>
    <t>_8</t>
  </si>
  <si>
    <t>RECT-6266-20201208-11_10_46</t>
  </si>
  <si>
    <t>DARK-6267-20201208-11_10_48</t>
  </si>
  <si>
    <t>11:11:05</t>
  </si>
  <si>
    <t>20201208 11:17:12</t>
  </si>
  <si>
    <t>11:17:12</t>
  </si>
  <si>
    <t>RECT-6268-20201208-11_17_13</t>
  </si>
  <si>
    <t>DARK-6269-20201208-11_17_15</t>
  </si>
  <si>
    <t>3/3</t>
  </si>
  <si>
    <t>20201208 11:23:31</t>
  </si>
  <si>
    <t>11:23:31</t>
  </si>
  <si>
    <t>UT12-075</t>
  </si>
  <si>
    <t>_3</t>
  </si>
  <si>
    <t>RECT-6270-20201208-11_23_31</t>
  </si>
  <si>
    <t>DARK-6271-20201208-11_23_33</t>
  </si>
  <si>
    <t>11:23:56</t>
  </si>
  <si>
    <t>20201208 11:32:35</t>
  </si>
  <si>
    <t>11:32:35</t>
  </si>
  <si>
    <t>RECT-6272-20201208-11_32_35</t>
  </si>
  <si>
    <t>DARK-6273-20201208-11_32_37</t>
  </si>
  <si>
    <t>20201208 11:40:16</t>
  </si>
  <si>
    <t>11:40:16</t>
  </si>
  <si>
    <t>588155.01</t>
  </si>
  <si>
    <t>_2</t>
  </si>
  <si>
    <t>RECT-6274-20201208-11_40_17</t>
  </si>
  <si>
    <t>DARK-6275-20201208-11_40_19</t>
  </si>
  <si>
    <t>11:40:36</t>
  </si>
  <si>
    <t>20201208 11:43:07</t>
  </si>
  <si>
    <t>11:43:07</t>
  </si>
  <si>
    <t>RECT-6276-20201208-11_43_07</t>
  </si>
  <si>
    <t>DARK-6277-20201208-11_43_09</t>
  </si>
  <si>
    <t>20201208 11:48:23</t>
  </si>
  <si>
    <t>11:48:23</t>
  </si>
  <si>
    <t>V60-96</t>
  </si>
  <si>
    <t>RECT-6278-20201208-11_48_23</t>
  </si>
  <si>
    <t>DARK-6279-20201208-11_48_25</t>
  </si>
  <si>
    <t>20201208 11:51:21</t>
  </si>
  <si>
    <t>11:51:21</t>
  </si>
  <si>
    <t>RECT-6280-20201208-11_51_22</t>
  </si>
  <si>
    <t>DARK-6281-20201208-11_51_24</t>
  </si>
  <si>
    <t>11:51:56</t>
  </si>
  <si>
    <t>20201208 11:58:15</t>
  </si>
  <si>
    <t>11:58:15</t>
  </si>
  <si>
    <t>9031</t>
  </si>
  <si>
    <t>RECT-6282-20201208-11_58_15</t>
  </si>
  <si>
    <t>DARK-6283-20201208-11_58_17</t>
  </si>
  <si>
    <t>20201208 12:01:23</t>
  </si>
  <si>
    <t>12:01:23</t>
  </si>
  <si>
    <t>RECT-6284-20201208-12_01_24</t>
  </si>
  <si>
    <t>DARK-6285-20201208-12_01_26</t>
  </si>
  <si>
    <t>0/3</t>
  </si>
  <si>
    <t>20201208 12:04:38</t>
  </si>
  <si>
    <t>12:04:38</t>
  </si>
  <si>
    <t>9035</t>
  </si>
  <si>
    <t>_1</t>
  </si>
  <si>
    <t>RECT-6286-20201208-12_04_39</t>
  </si>
  <si>
    <t>DARK-6287-20201208-12_04_41</t>
  </si>
  <si>
    <t>12:04:56</t>
  </si>
  <si>
    <t>20201208 12:07:22</t>
  </si>
  <si>
    <t>12:07:22</t>
  </si>
  <si>
    <t>RECT-6288-20201208-12_07_23</t>
  </si>
  <si>
    <t>DARK-6289-20201208-12_07_25</t>
  </si>
  <si>
    <t>20201208 12:13:14</t>
  </si>
  <si>
    <t>12:13:14</t>
  </si>
  <si>
    <t>T48</t>
  </si>
  <si>
    <t>RECT-6290-20201208-12_13_14</t>
  </si>
  <si>
    <t>DARK-6291-20201208-12_13_16</t>
  </si>
  <si>
    <t>20201208 12:16:06</t>
  </si>
  <si>
    <t>12:16:06</t>
  </si>
  <si>
    <t>RECT-6292-20201208-12_16_06</t>
  </si>
  <si>
    <t>DARK-6293-20201208-12_16_08</t>
  </si>
  <si>
    <t>12:16:35</t>
  </si>
  <si>
    <t>20201208 12:21:41</t>
  </si>
  <si>
    <t>12:21:41</t>
  </si>
  <si>
    <t>Vru42</t>
  </si>
  <si>
    <t>RECT-6294-20201208-12_21_42</t>
  </si>
  <si>
    <t>DARK-6295-20201208-12_21_44</t>
  </si>
  <si>
    <t>20201208 12:24:20</t>
  </si>
  <si>
    <t>12:24:20</t>
  </si>
  <si>
    <t>RECT-6296-20201208-12_24_20</t>
  </si>
  <si>
    <t>DARK-6297-20201208-12_24_23</t>
  </si>
  <si>
    <t>20201208 12:28:10</t>
  </si>
  <si>
    <t>12:28:10</t>
  </si>
  <si>
    <t>CC12</t>
  </si>
  <si>
    <t>RECT-6298-20201208-12_28_11</t>
  </si>
  <si>
    <t>DARK-6299-20201208-12_28_13</t>
  </si>
  <si>
    <t>12:28:30</t>
  </si>
  <si>
    <t>20201208 12:32:09</t>
  </si>
  <si>
    <t>12:32:09</t>
  </si>
  <si>
    <t>RECT-6300-20201208-12_32_10</t>
  </si>
  <si>
    <t>DARK-6301-20201208-12_32_12</t>
  </si>
  <si>
    <t>20201208 12:38:18</t>
  </si>
  <si>
    <t>12:38:18</t>
  </si>
  <si>
    <t>1149</t>
  </si>
  <si>
    <t>_7</t>
  </si>
  <si>
    <t>RECT-6302-20201208-12_38_18</t>
  </si>
  <si>
    <t>DARK-6303-20201208-12_38_20</t>
  </si>
  <si>
    <t>20201208 12:46:13</t>
  </si>
  <si>
    <t>12:46:13</t>
  </si>
  <si>
    <t>RECT-6304-20201208-12_46_13</t>
  </si>
  <si>
    <t>DARK-6305-20201208-12_46_15</t>
  </si>
  <si>
    <t>12:46:33</t>
  </si>
  <si>
    <t>20201208 12:52:48</t>
  </si>
  <si>
    <t>12:52:48</t>
  </si>
  <si>
    <t>V57-96</t>
  </si>
  <si>
    <t>RECT-6306-20201208-12_52_48</t>
  </si>
  <si>
    <t>DARK-6307-20201208-12_52_51</t>
  </si>
  <si>
    <t>20201208 12:57:27</t>
  </si>
  <si>
    <t>12:57:27</t>
  </si>
  <si>
    <t>RECT-6308-20201208-12_57_27</t>
  </si>
  <si>
    <t>DARK-6309-20201208-12_57_30</t>
  </si>
  <si>
    <t>12:57:47</t>
  </si>
  <si>
    <t>20201208 13:03:26</t>
  </si>
  <si>
    <t>13:03:26</t>
  </si>
  <si>
    <t>RECT-6310-20201208-13_03_26</t>
  </si>
  <si>
    <t>DARK-6311-20201208-13_03_28</t>
  </si>
  <si>
    <t>20201208 13:12:45</t>
  </si>
  <si>
    <t>13:12:45</t>
  </si>
  <si>
    <t>RECT-6312-20201208-13_12_46</t>
  </si>
  <si>
    <t>DARK-6313-20201208-13_12_48</t>
  </si>
  <si>
    <t>13:13:10</t>
  </si>
  <si>
    <t>20201208 13:17:36</t>
  </si>
  <si>
    <t>13:17:36</t>
  </si>
  <si>
    <t>C56-94</t>
  </si>
  <si>
    <t>RECT-6314-20201208-13_17_36</t>
  </si>
  <si>
    <t>DARK-6315-20201208-13_17_39</t>
  </si>
  <si>
    <t>20201208 13:20:21</t>
  </si>
  <si>
    <t>13:20:21</t>
  </si>
  <si>
    <t>RECT-6316-20201208-13_20_21</t>
  </si>
  <si>
    <t>DARK-6317-20201208-13_20_23</t>
  </si>
  <si>
    <t>20201208 13:25:19</t>
  </si>
  <si>
    <t>13:25:19</t>
  </si>
  <si>
    <t>RECT-6318-20201208-13_25_20</t>
  </si>
  <si>
    <t>DARK-6319-20201208-13_25_22</t>
  </si>
  <si>
    <t>13:25:37</t>
  </si>
  <si>
    <t>20201208 13:27:59</t>
  </si>
  <si>
    <t>13:27:59</t>
  </si>
  <si>
    <t>RECT-6320-20201208-13_27_59</t>
  </si>
  <si>
    <t>DARK-6321-20201208-13_28_02</t>
  </si>
  <si>
    <t>20201208 13:39:13</t>
  </si>
  <si>
    <t>13:39:13</t>
  </si>
  <si>
    <t>b42-34</t>
  </si>
  <si>
    <t>_5</t>
  </si>
  <si>
    <t>RECT-6322-20201208-13_39_13</t>
  </si>
  <si>
    <t>DARK-6323-20201208-13_39_16</t>
  </si>
  <si>
    <t>13:39:46</t>
  </si>
  <si>
    <t>20201208 13:43:24</t>
  </si>
  <si>
    <t>13:43:24</t>
  </si>
  <si>
    <t>RECT-6324-20201208-13_43_24</t>
  </si>
  <si>
    <t>DARK-6325-20201208-13_43_26</t>
  </si>
  <si>
    <t>20201208 13:54:06</t>
  </si>
  <si>
    <t>13:54:06</t>
  </si>
  <si>
    <t>RECT-6326-20201208-13_54_06</t>
  </si>
  <si>
    <t>DARK-6327-20201208-13_54_08</t>
  </si>
  <si>
    <t>13:54:25</t>
  </si>
  <si>
    <t>20201208 13:59:18</t>
  </si>
  <si>
    <t>13:59:18</t>
  </si>
  <si>
    <t>RECT-6328-20201208-13_59_18</t>
  </si>
  <si>
    <t>DARK-6329-20201208-13_59_21</t>
  </si>
  <si>
    <t>20201208 14:14:10</t>
  </si>
  <si>
    <t>14:14:10</t>
  </si>
  <si>
    <t>2214.4</t>
  </si>
  <si>
    <t>RECT-6330-20201208-14_14_11</t>
  </si>
  <si>
    <t>DARK-6331-20201208-14_14_13</t>
  </si>
  <si>
    <t>14:14:30</t>
  </si>
  <si>
    <t>20201208 14:17:01</t>
  </si>
  <si>
    <t>14:17:01</t>
  </si>
  <si>
    <t>RECT-6332-20201208-14_17_01</t>
  </si>
  <si>
    <t>DARK-6333-20201208-14_17_04</t>
  </si>
  <si>
    <t>20201208 14:24:35</t>
  </si>
  <si>
    <t>14:24:35</t>
  </si>
  <si>
    <t>T52</t>
  </si>
  <si>
    <t>_10</t>
  </si>
  <si>
    <t>RECT-6334-20201208-14_24_36</t>
  </si>
  <si>
    <t>DARK-6335-20201208-14_24_38</t>
  </si>
  <si>
    <t>14:25:00</t>
  </si>
  <si>
    <t>20201208 14:30:54</t>
  </si>
  <si>
    <t>14:30:54</t>
  </si>
  <si>
    <t>RECT-6336-20201208-14_30_54</t>
  </si>
  <si>
    <t>DARK-6337-20201208-14_30_56</t>
  </si>
  <si>
    <t>20201208 14:37:55</t>
  </si>
  <si>
    <t>14:37:55</t>
  </si>
  <si>
    <t>NY1</t>
  </si>
  <si>
    <t>RECT-6338-20201208-14_37_56</t>
  </si>
  <si>
    <t>DARK-6339-20201208-14_37_58</t>
  </si>
  <si>
    <t>14:38:24</t>
  </si>
  <si>
    <t>20201208 14:40:30</t>
  </si>
  <si>
    <t>14:40:30</t>
  </si>
  <si>
    <t>RECT-6340-20201208-14_40_31</t>
  </si>
  <si>
    <t>DARK-6341-20201208-14_40_33</t>
  </si>
  <si>
    <t>20201208 14:47:36</t>
  </si>
  <si>
    <t>14:47:36</t>
  </si>
  <si>
    <t>_9</t>
  </si>
  <si>
    <t>RECT-6342-20201208-14_47_37</t>
  </si>
  <si>
    <t>DARK-6343-20201208-14_47_39</t>
  </si>
  <si>
    <t>20201208 14:51:20</t>
  </si>
  <si>
    <t>14:51:20</t>
  </si>
  <si>
    <t>RECT-6344-20201208-14_51_21</t>
  </si>
  <si>
    <t>DARK-6345-20201208-14_51_23</t>
  </si>
  <si>
    <t>14:51:49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</si>
</sst>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58"/>
  <sheetViews>
    <sheetView tabSelected="1" workbookViewId="0"/>
  </sheetViews>
  <sheetFormatPr defaultRowHeight="15"/>
  <sheetData>
    <row r="2" spans="1:170">
      <c r="A2" t="s">
        <v>26</v>
      </c>
      <c r="B2" t="s">
        <v>27</v>
      </c>
      <c r="C2" t="s">
        <v>29</v>
      </c>
    </row>
    <row r="3" spans="1:170">
      <c r="B3" t="s">
        <v>28</v>
      </c>
      <c r="C3">
        <v>21</v>
      </c>
    </row>
    <row r="4" spans="1:170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0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0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0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95</v>
      </c>
      <c r="EZ14" t="s">
        <v>95</v>
      </c>
      <c r="FA14" t="s">
        <v>95</v>
      </c>
      <c r="FB14" t="s">
        <v>95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</row>
    <row r="15" spans="1:170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103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97</v>
      </c>
      <c r="DF15" t="s">
        <v>100</v>
      </c>
      <c r="DG15" t="s">
        <v>202</v>
      </c>
      <c r="DH15" t="s">
        <v>203</v>
      </c>
      <c r="DI15" t="s">
        <v>204</v>
      </c>
      <c r="DJ15" t="s">
        <v>205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</row>
    <row r="16" spans="1:170">
      <c r="B16" t="s">
        <v>262</v>
      </c>
      <c r="C16" t="s">
        <v>262</v>
      </c>
      <c r="H16" t="s">
        <v>262</v>
      </c>
      <c r="I16" t="s">
        <v>263</v>
      </c>
      <c r="J16" t="s">
        <v>264</v>
      </c>
      <c r="K16" t="s">
        <v>265</v>
      </c>
      <c r="L16" t="s">
        <v>265</v>
      </c>
      <c r="M16" t="s">
        <v>169</v>
      </c>
      <c r="N16" t="s">
        <v>169</v>
      </c>
      <c r="O16" t="s">
        <v>263</v>
      </c>
      <c r="P16" t="s">
        <v>263</v>
      </c>
      <c r="Q16" t="s">
        <v>263</v>
      </c>
      <c r="R16" t="s">
        <v>263</v>
      </c>
      <c r="S16" t="s">
        <v>266</v>
      </c>
      <c r="T16" t="s">
        <v>267</v>
      </c>
      <c r="U16" t="s">
        <v>267</v>
      </c>
      <c r="V16" t="s">
        <v>268</v>
      </c>
      <c r="W16" t="s">
        <v>269</v>
      </c>
      <c r="X16" t="s">
        <v>268</v>
      </c>
      <c r="Y16" t="s">
        <v>268</v>
      </c>
      <c r="Z16" t="s">
        <v>268</v>
      </c>
      <c r="AA16" t="s">
        <v>266</v>
      </c>
      <c r="AB16" t="s">
        <v>266</v>
      </c>
      <c r="AC16" t="s">
        <v>266</v>
      </c>
      <c r="AD16" t="s">
        <v>266</v>
      </c>
      <c r="AE16" t="s">
        <v>270</v>
      </c>
      <c r="AF16" t="s">
        <v>269</v>
      </c>
      <c r="AH16" t="s">
        <v>269</v>
      </c>
      <c r="AI16" t="s">
        <v>270</v>
      </c>
      <c r="AO16" t="s">
        <v>264</v>
      </c>
      <c r="AU16" t="s">
        <v>264</v>
      </c>
      <c r="AV16" t="s">
        <v>264</v>
      </c>
      <c r="AW16" t="s">
        <v>264</v>
      </c>
      <c r="AY16" t="s">
        <v>271</v>
      </c>
      <c r="BH16" t="s">
        <v>264</v>
      </c>
      <c r="BI16" t="s">
        <v>264</v>
      </c>
      <c r="BK16" t="s">
        <v>272</v>
      </c>
      <c r="BL16" t="s">
        <v>273</v>
      </c>
      <c r="BO16" t="s">
        <v>263</v>
      </c>
      <c r="BP16" t="s">
        <v>262</v>
      </c>
      <c r="BQ16" t="s">
        <v>265</v>
      </c>
      <c r="BR16" t="s">
        <v>265</v>
      </c>
      <c r="BS16" t="s">
        <v>274</v>
      </c>
      <c r="BT16" t="s">
        <v>274</v>
      </c>
      <c r="BU16" t="s">
        <v>265</v>
      </c>
      <c r="BV16" t="s">
        <v>274</v>
      </c>
      <c r="BW16" t="s">
        <v>270</v>
      </c>
      <c r="BX16" t="s">
        <v>268</v>
      </c>
      <c r="BY16" t="s">
        <v>268</v>
      </c>
      <c r="BZ16" t="s">
        <v>267</v>
      </c>
      <c r="CA16" t="s">
        <v>267</v>
      </c>
      <c r="CB16" t="s">
        <v>267</v>
      </c>
      <c r="CC16" t="s">
        <v>267</v>
      </c>
      <c r="CD16" t="s">
        <v>267</v>
      </c>
      <c r="CE16" t="s">
        <v>275</v>
      </c>
      <c r="CF16" t="s">
        <v>264</v>
      </c>
      <c r="CG16" t="s">
        <v>264</v>
      </c>
      <c r="CH16" t="s">
        <v>264</v>
      </c>
      <c r="CM16" t="s">
        <v>264</v>
      </c>
      <c r="CP16" t="s">
        <v>267</v>
      </c>
      <c r="CQ16" t="s">
        <v>267</v>
      </c>
      <c r="CR16" t="s">
        <v>267</v>
      </c>
      <c r="CS16" t="s">
        <v>267</v>
      </c>
      <c r="CT16" t="s">
        <v>267</v>
      </c>
      <c r="CU16" t="s">
        <v>264</v>
      </c>
      <c r="CV16" t="s">
        <v>264</v>
      </c>
      <c r="CW16" t="s">
        <v>264</v>
      </c>
      <c r="CX16" t="s">
        <v>262</v>
      </c>
      <c r="DA16" t="s">
        <v>276</v>
      </c>
      <c r="DB16" t="s">
        <v>276</v>
      </c>
      <c r="DD16" t="s">
        <v>262</v>
      </c>
      <c r="DE16" t="s">
        <v>277</v>
      </c>
      <c r="DG16" t="s">
        <v>262</v>
      </c>
      <c r="DH16" t="s">
        <v>262</v>
      </c>
      <c r="DJ16" t="s">
        <v>278</v>
      </c>
      <c r="DK16" t="s">
        <v>279</v>
      </c>
      <c r="DL16" t="s">
        <v>278</v>
      </c>
      <c r="DM16" t="s">
        <v>279</v>
      </c>
      <c r="DN16" t="s">
        <v>278</v>
      </c>
      <c r="DO16" t="s">
        <v>279</v>
      </c>
      <c r="DP16" t="s">
        <v>269</v>
      </c>
      <c r="DQ16" t="s">
        <v>269</v>
      </c>
      <c r="DR16" t="s">
        <v>264</v>
      </c>
      <c r="DS16" t="s">
        <v>280</v>
      </c>
      <c r="DT16" t="s">
        <v>264</v>
      </c>
      <c r="DV16" t="s">
        <v>265</v>
      </c>
      <c r="DW16" t="s">
        <v>281</v>
      </c>
      <c r="DX16" t="s">
        <v>265</v>
      </c>
      <c r="DZ16" t="s">
        <v>274</v>
      </c>
      <c r="EA16" t="s">
        <v>282</v>
      </c>
      <c r="EB16" t="s">
        <v>274</v>
      </c>
      <c r="EG16" t="s">
        <v>269</v>
      </c>
      <c r="EH16" t="s">
        <v>269</v>
      </c>
      <c r="EI16" t="s">
        <v>278</v>
      </c>
      <c r="EJ16" t="s">
        <v>279</v>
      </c>
      <c r="EK16" t="s">
        <v>279</v>
      </c>
      <c r="EO16" t="s">
        <v>279</v>
      </c>
      <c r="ES16" t="s">
        <v>265</v>
      </c>
      <c r="ET16" t="s">
        <v>265</v>
      </c>
      <c r="EU16" t="s">
        <v>274</v>
      </c>
      <c r="EV16" t="s">
        <v>274</v>
      </c>
      <c r="EW16" t="s">
        <v>283</v>
      </c>
      <c r="EX16" t="s">
        <v>283</v>
      </c>
      <c r="EZ16" t="s">
        <v>270</v>
      </c>
      <c r="FA16" t="s">
        <v>270</v>
      </c>
      <c r="FB16" t="s">
        <v>267</v>
      </c>
      <c r="FC16" t="s">
        <v>267</v>
      </c>
      <c r="FD16" t="s">
        <v>267</v>
      </c>
      <c r="FE16" t="s">
        <v>267</v>
      </c>
      <c r="FF16" t="s">
        <v>267</v>
      </c>
      <c r="FG16" t="s">
        <v>269</v>
      </c>
      <c r="FH16" t="s">
        <v>269</v>
      </c>
      <c r="FI16" t="s">
        <v>269</v>
      </c>
      <c r="FJ16" t="s">
        <v>267</v>
      </c>
      <c r="FK16" t="s">
        <v>265</v>
      </c>
      <c r="FL16" t="s">
        <v>274</v>
      </c>
      <c r="FM16" t="s">
        <v>269</v>
      </c>
      <c r="FN16" t="s">
        <v>269</v>
      </c>
    </row>
    <row r="17" spans="1:170">
      <c r="A17">
        <v>1</v>
      </c>
      <c r="B17">
        <v>1607454146.5</v>
      </c>
      <c r="C17">
        <v>0</v>
      </c>
      <c r="D17" t="s">
        <v>284</v>
      </c>
      <c r="E17" t="s">
        <v>285</v>
      </c>
      <c r="F17" t="s">
        <v>286</v>
      </c>
      <c r="G17" t="s">
        <v>287</v>
      </c>
      <c r="H17">
        <v>1607454138.5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288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289</v>
      </c>
      <c r="AQ17">
        <v>947.67436</v>
      </c>
      <c r="AR17">
        <v>1119.91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290</v>
      </c>
      <c r="BB17">
        <v>654.6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291</v>
      </c>
      <c r="BO17">
        <v>2</v>
      </c>
      <c r="BP17">
        <v>1607454138.5</v>
      </c>
      <c r="BQ17">
        <v>387.330870967742</v>
      </c>
      <c r="BR17">
        <v>400.191806451613</v>
      </c>
      <c r="BS17">
        <v>31.2272225806452</v>
      </c>
      <c r="BT17">
        <v>30.1048096774194</v>
      </c>
      <c r="BU17">
        <v>385.140903225806</v>
      </c>
      <c r="BV17">
        <v>31.2729</v>
      </c>
      <c r="BW17">
        <v>500.020677419355</v>
      </c>
      <c r="BX17">
        <v>102.17535483871</v>
      </c>
      <c r="BY17">
        <v>0.0999970967741936</v>
      </c>
      <c r="BZ17">
        <v>32.4330322580645</v>
      </c>
      <c r="CA17">
        <v>32.8179161290323</v>
      </c>
      <c r="CB17">
        <v>999.9</v>
      </c>
      <c r="CC17">
        <v>0</v>
      </c>
      <c r="CD17">
        <v>0</v>
      </c>
      <c r="CE17">
        <v>10003.2929032258</v>
      </c>
      <c r="CF17">
        <v>0</v>
      </c>
      <c r="CG17">
        <v>153.974806451613</v>
      </c>
      <c r="CH17">
        <v>1399.97838709677</v>
      </c>
      <c r="CI17">
        <v>0.900002548387097</v>
      </c>
      <c r="CJ17">
        <v>0.0999973225806451</v>
      </c>
      <c r="CK17">
        <v>0</v>
      </c>
      <c r="CL17">
        <v>948.027612903226</v>
      </c>
      <c r="CM17">
        <v>4.99975</v>
      </c>
      <c r="CN17">
        <v>13127.7677419355</v>
      </c>
      <c r="CO17">
        <v>12177.8806451613</v>
      </c>
      <c r="CP17">
        <v>46.154935483871</v>
      </c>
      <c r="CQ17">
        <v>47.7418709677419</v>
      </c>
      <c r="CR17">
        <v>47.0017419354839</v>
      </c>
      <c r="CS17">
        <v>47.5339354838709</v>
      </c>
      <c r="CT17">
        <v>47.784064516129</v>
      </c>
      <c r="CU17">
        <v>1255.48774193548</v>
      </c>
      <c r="CV17">
        <v>139.49064516129</v>
      </c>
      <c r="CW17">
        <v>0</v>
      </c>
      <c r="CX17">
        <v>1607454146</v>
      </c>
      <c r="CY17">
        <v>0</v>
      </c>
      <c r="CZ17">
        <v>947.67436</v>
      </c>
      <c r="DA17">
        <v>-39.7840768723764</v>
      </c>
      <c r="DB17">
        <v>-552.807691461628</v>
      </c>
      <c r="DC17">
        <v>13122.66</v>
      </c>
      <c r="DD17">
        <v>15</v>
      </c>
      <c r="DE17">
        <v>1607453998</v>
      </c>
      <c r="DF17" t="s">
        <v>292</v>
      </c>
      <c r="DG17">
        <v>1607453986.5</v>
      </c>
      <c r="DH17">
        <v>1607453998</v>
      </c>
      <c r="DI17">
        <v>1</v>
      </c>
      <c r="DJ17">
        <v>-0.547</v>
      </c>
      <c r="DK17">
        <v>-0.355</v>
      </c>
      <c r="DL17">
        <v>2.19</v>
      </c>
      <c r="DM17">
        <v>-0.046</v>
      </c>
      <c r="DN17">
        <v>401</v>
      </c>
      <c r="DO17">
        <v>11</v>
      </c>
      <c r="DP17">
        <v>0.15</v>
      </c>
      <c r="DQ17">
        <v>0.01</v>
      </c>
      <c r="DR17">
        <v>10.353344643055</v>
      </c>
      <c r="DS17">
        <v>0.914152441537773</v>
      </c>
      <c r="DT17">
        <v>0.129055671336063</v>
      </c>
      <c r="DU17">
        <v>0</v>
      </c>
      <c r="DV17">
        <v>-12.8610709677419</v>
      </c>
      <c r="DW17">
        <v>-0.717464516128992</v>
      </c>
      <c r="DX17">
        <v>0.161209823589148</v>
      </c>
      <c r="DY17">
        <v>0</v>
      </c>
      <c r="DZ17">
        <v>1.1224135483871</v>
      </c>
      <c r="EA17">
        <v>-0.0571137096774203</v>
      </c>
      <c r="EB17">
        <v>0.0124148336219444</v>
      </c>
      <c r="EC17">
        <v>1</v>
      </c>
      <c r="ED17">
        <v>1</v>
      </c>
      <c r="EE17">
        <v>3</v>
      </c>
      <c r="EF17" t="s">
        <v>293</v>
      </c>
      <c r="EG17">
        <v>100</v>
      </c>
      <c r="EH17">
        <v>100</v>
      </c>
      <c r="EI17">
        <v>2.19</v>
      </c>
      <c r="EJ17">
        <v>-0.0457</v>
      </c>
      <c r="EK17">
        <v>2.18995238095238</v>
      </c>
      <c r="EL17">
        <v>0</v>
      </c>
      <c r="EM17">
        <v>0</v>
      </c>
      <c r="EN17">
        <v>0</v>
      </c>
      <c r="EO17">
        <v>-0.0456750000000028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2.7</v>
      </c>
      <c r="EX17">
        <v>2.5</v>
      </c>
      <c r="EY17">
        <v>2</v>
      </c>
      <c r="EZ17">
        <v>505.403</v>
      </c>
      <c r="FA17">
        <v>563.15</v>
      </c>
      <c r="FB17">
        <v>30.8375</v>
      </c>
      <c r="FC17">
        <v>28.9274</v>
      </c>
      <c r="FD17">
        <v>30.0013</v>
      </c>
      <c r="FE17">
        <v>28.701</v>
      </c>
      <c r="FF17">
        <v>28.651</v>
      </c>
      <c r="FG17">
        <v>20.167</v>
      </c>
      <c r="FH17">
        <v>14.642</v>
      </c>
      <c r="FI17">
        <v>100</v>
      </c>
      <c r="FJ17">
        <v>-999.9</v>
      </c>
      <c r="FK17">
        <v>400</v>
      </c>
      <c r="FL17">
        <v>30.0236</v>
      </c>
      <c r="FM17">
        <v>101.934</v>
      </c>
      <c r="FN17">
        <v>101.374</v>
      </c>
    </row>
    <row r="18" spans="1:170">
      <c r="A18">
        <v>2</v>
      </c>
      <c r="B18">
        <v>1607454346</v>
      </c>
      <c r="C18">
        <v>199.5</v>
      </c>
      <c r="D18" t="s">
        <v>294</v>
      </c>
      <c r="E18" t="s">
        <v>295</v>
      </c>
      <c r="F18" t="s">
        <v>286</v>
      </c>
      <c r="G18" t="s">
        <v>287</v>
      </c>
      <c r="H18">
        <v>1607454338.25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288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296</v>
      </c>
      <c r="AQ18">
        <v>1906.5024</v>
      </c>
      <c r="AR18">
        <v>2059.47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297</v>
      </c>
      <c r="BB18">
        <v>878.19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291</v>
      </c>
      <c r="BO18">
        <v>2</v>
      </c>
      <c r="BP18">
        <v>1607454338.25</v>
      </c>
      <c r="BQ18">
        <v>390.794633333333</v>
      </c>
      <c r="BR18">
        <v>399.731866666667</v>
      </c>
      <c r="BS18">
        <v>32.79624</v>
      </c>
      <c r="BT18">
        <v>32.9457633333333</v>
      </c>
      <c r="BU18">
        <v>388.604666666667</v>
      </c>
      <c r="BV18">
        <v>32.8419166666667</v>
      </c>
      <c r="BW18">
        <v>500.0374</v>
      </c>
      <c r="BX18">
        <v>102.1553</v>
      </c>
      <c r="BY18">
        <v>0.100043923333333</v>
      </c>
      <c r="BZ18">
        <v>32.9980466666667</v>
      </c>
      <c r="CA18">
        <v>33.5444533333333</v>
      </c>
      <c r="CB18">
        <v>999.9</v>
      </c>
      <c r="CC18">
        <v>0</v>
      </c>
      <c r="CD18">
        <v>0</v>
      </c>
      <c r="CE18">
        <v>9998.03833333333</v>
      </c>
      <c r="CF18">
        <v>0</v>
      </c>
      <c r="CG18">
        <v>141.538366666667</v>
      </c>
      <c r="CH18">
        <v>1399.97633333333</v>
      </c>
      <c r="CI18">
        <v>0.900000666666667</v>
      </c>
      <c r="CJ18">
        <v>0.0999990766666667</v>
      </c>
      <c r="CK18">
        <v>0</v>
      </c>
      <c r="CL18">
        <v>1913.051</v>
      </c>
      <c r="CM18">
        <v>4.99975</v>
      </c>
      <c r="CN18">
        <v>26662.4866666667</v>
      </c>
      <c r="CO18">
        <v>12177.8533333333</v>
      </c>
      <c r="CP18">
        <v>46.9454666666667</v>
      </c>
      <c r="CQ18">
        <v>48.5082666666666</v>
      </c>
      <c r="CR18">
        <v>47.7954666666666</v>
      </c>
      <c r="CS18">
        <v>48.3078666666666</v>
      </c>
      <c r="CT18">
        <v>48.5872</v>
      </c>
      <c r="CU18">
        <v>1255.48033333333</v>
      </c>
      <c r="CV18">
        <v>139.496333333333</v>
      </c>
      <c r="CW18">
        <v>0</v>
      </c>
      <c r="CX18">
        <v>198.599999904633</v>
      </c>
      <c r="CY18">
        <v>0</v>
      </c>
      <c r="CZ18">
        <v>1906.5024</v>
      </c>
      <c r="DA18">
        <v>-661.017693324448</v>
      </c>
      <c r="DB18">
        <v>-9154.4923216229</v>
      </c>
      <c r="DC18">
        <v>26570.836</v>
      </c>
      <c r="DD18">
        <v>15</v>
      </c>
      <c r="DE18">
        <v>1607453998</v>
      </c>
      <c r="DF18" t="s">
        <v>292</v>
      </c>
      <c r="DG18">
        <v>1607453986.5</v>
      </c>
      <c r="DH18">
        <v>1607453998</v>
      </c>
      <c r="DI18">
        <v>1</v>
      </c>
      <c r="DJ18">
        <v>-0.547</v>
      </c>
      <c r="DK18">
        <v>-0.355</v>
      </c>
      <c r="DL18">
        <v>2.19</v>
      </c>
      <c r="DM18">
        <v>-0.046</v>
      </c>
      <c r="DN18">
        <v>401</v>
      </c>
      <c r="DO18">
        <v>11</v>
      </c>
      <c r="DP18">
        <v>0.15</v>
      </c>
      <c r="DQ18">
        <v>0.01</v>
      </c>
      <c r="DR18">
        <v>7.49059705713518</v>
      </c>
      <c r="DS18">
        <v>0.0604729818175869</v>
      </c>
      <c r="DT18">
        <v>0.048491475381527</v>
      </c>
      <c r="DU18">
        <v>1</v>
      </c>
      <c r="DV18">
        <v>-8.93234451612903</v>
      </c>
      <c r="DW18">
        <v>0.114449032258108</v>
      </c>
      <c r="DX18">
        <v>0.0603143255779849</v>
      </c>
      <c r="DY18">
        <v>1</v>
      </c>
      <c r="DZ18">
        <v>-0.143185774193548</v>
      </c>
      <c r="EA18">
        <v>-0.560522085483871</v>
      </c>
      <c r="EB18">
        <v>0.0424920136495346</v>
      </c>
      <c r="EC18">
        <v>0</v>
      </c>
      <c r="ED18">
        <v>2</v>
      </c>
      <c r="EE18">
        <v>3</v>
      </c>
      <c r="EF18" t="s">
        <v>298</v>
      </c>
      <c r="EG18">
        <v>100</v>
      </c>
      <c r="EH18">
        <v>100</v>
      </c>
      <c r="EI18">
        <v>2.19</v>
      </c>
      <c r="EJ18">
        <v>-0.0457</v>
      </c>
      <c r="EK18">
        <v>2.18995238095238</v>
      </c>
      <c r="EL18">
        <v>0</v>
      </c>
      <c r="EM18">
        <v>0</v>
      </c>
      <c r="EN18">
        <v>0</v>
      </c>
      <c r="EO18">
        <v>-0.0456750000000028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6</v>
      </c>
      <c r="EX18">
        <v>5.8</v>
      </c>
      <c r="EY18">
        <v>2</v>
      </c>
      <c r="EZ18">
        <v>505.635</v>
      </c>
      <c r="FA18">
        <v>562.305</v>
      </c>
      <c r="FB18">
        <v>31.3102</v>
      </c>
      <c r="FC18">
        <v>29.7239</v>
      </c>
      <c r="FD18">
        <v>30.0018</v>
      </c>
      <c r="FE18">
        <v>29.4397</v>
      </c>
      <c r="FF18">
        <v>29.3838</v>
      </c>
      <c r="FG18">
        <v>20.2134</v>
      </c>
      <c r="FH18">
        <v>7.91199</v>
      </c>
      <c r="FI18">
        <v>100</v>
      </c>
      <c r="FJ18">
        <v>-999.9</v>
      </c>
      <c r="FK18">
        <v>400</v>
      </c>
      <c r="FL18">
        <v>33.4013</v>
      </c>
      <c r="FM18">
        <v>101.805</v>
      </c>
      <c r="FN18">
        <v>101.216</v>
      </c>
    </row>
    <row r="19" spans="1:170">
      <c r="A19">
        <v>3</v>
      </c>
      <c r="B19">
        <v>1607454646.1</v>
      </c>
      <c r="C19">
        <v>499.599999904633</v>
      </c>
      <c r="D19" t="s">
        <v>299</v>
      </c>
      <c r="E19" t="s">
        <v>300</v>
      </c>
      <c r="F19" t="s">
        <v>301</v>
      </c>
      <c r="G19" t="s">
        <v>302</v>
      </c>
      <c r="H19">
        <v>1607454638.1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288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303</v>
      </c>
      <c r="AQ19">
        <v>973.78304</v>
      </c>
      <c r="AR19">
        <v>1147.33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304</v>
      </c>
      <c r="BB19">
        <v>702.78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291</v>
      </c>
      <c r="BO19">
        <v>2</v>
      </c>
      <c r="BP19">
        <v>1607454638.1</v>
      </c>
      <c r="BQ19">
        <v>391.37</v>
      </c>
      <c r="BR19">
        <v>399.855741935484</v>
      </c>
      <c r="BS19">
        <v>34.4604838709677</v>
      </c>
      <c r="BT19">
        <v>33.3310451612903</v>
      </c>
      <c r="BU19">
        <v>389.185</v>
      </c>
      <c r="BV19">
        <v>33.7024838709677</v>
      </c>
      <c r="BW19">
        <v>500.009548387097</v>
      </c>
      <c r="BX19">
        <v>102.167838709677</v>
      </c>
      <c r="BY19">
        <v>0.0999969548387097</v>
      </c>
      <c r="BZ19">
        <v>33.8679290322581</v>
      </c>
      <c r="CA19">
        <v>33.9249419354839</v>
      </c>
      <c r="CB19">
        <v>999.9</v>
      </c>
      <c r="CC19">
        <v>0</v>
      </c>
      <c r="CD19">
        <v>0</v>
      </c>
      <c r="CE19">
        <v>9996.93387096774</v>
      </c>
      <c r="CF19">
        <v>0</v>
      </c>
      <c r="CG19">
        <v>111.105709677419</v>
      </c>
      <c r="CH19">
        <v>1400.01870967742</v>
      </c>
      <c r="CI19">
        <v>0.899999290322581</v>
      </c>
      <c r="CJ19">
        <v>0.100000709677419</v>
      </c>
      <c r="CK19">
        <v>0</v>
      </c>
      <c r="CL19">
        <v>974.046612903226</v>
      </c>
      <c r="CM19">
        <v>4.99975</v>
      </c>
      <c r="CN19">
        <v>13590.7193548387</v>
      </c>
      <c r="CO19">
        <v>12178.2032258065</v>
      </c>
      <c r="CP19">
        <v>47.8587419354839</v>
      </c>
      <c r="CQ19">
        <v>49.4756129032258</v>
      </c>
      <c r="CR19">
        <v>48.7296774193548</v>
      </c>
      <c r="CS19">
        <v>49.169064516129</v>
      </c>
      <c r="CT19">
        <v>49.4776451612903</v>
      </c>
      <c r="CU19">
        <v>1255.51451612903</v>
      </c>
      <c r="CV19">
        <v>139.504838709677</v>
      </c>
      <c r="CW19">
        <v>0</v>
      </c>
      <c r="CX19">
        <v>299.200000047684</v>
      </c>
      <c r="CY19">
        <v>0</v>
      </c>
      <c r="CZ19">
        <v>973.78304</v>
      </c>
      <c r="DA19">
        <v>-18.5641538598257</v>
      </c>
      <c r="DB19">
        <v>-255.300000209331</v>
      </c>
      <c r="DC19">
        <v>13587.168</v>
      </c>
      <c r="DD19">
        <v>15</v>
      </c>
      <c r="DE19">
        <v>1607454665.1</v>
      </c>
      <c r="DF19" t="s">
        <v>305</v>
      </c>
      <c r="DG19">
        <v>1607454664.1</v>
      </c>
      <c r="DH19">
        <v>1607454665.1</v>
      </c>
      <c r="DI19">
        <v>2</v>
      </c>
      <c r="DJ19">
        <v>-0.005</v>
      </c>
      <c r="DK19">
        <v>0.804</v>
      </c>
      <c r="DL19">
        <v>2.185</v>
      </c>
      <c r="DM19">
        <v>0.758</v>
      </c>
      <c r="DN19">
        <v>400</v>
      </c>
      <c r="DO19">
        <v>33</v>
      </c>
      <c r="DP19">
        <v>0.14</v>
      </c>
      <c r="DQ19">
        <v>0.18</v>
      </c>
      <c r="DR19">
        <v>6.9618878948316</v>
      </c>
      <c r="DS19">
        <v>-0.335619906409361</v>
      </c>
      <c r="DT19">
        <v>0.0278270556191866</v>
      </c>
      <c r="DU19">
        <v>1</v>
      </c>
      <c r="DV19">
        <v>-8.48173166666667</v>
      </c>
      <c r="DW19">
        <v>0.24482909899889</v>
      </c>
      <c r="DX19">
        <v>0.02242217266953</v>
      </c>
      <c r="DY19">
        <v>0</v>
      </c>
      <c r="DZ19">
        <v>0.3248957</v>
      </c>
      <c r="EA19">
        <v>0.23847977753059</v>
      </c>
      <c r="EB19">
        <v>0.0173186964100458</v>
      </c>
      <c r="EC19">
        <v>0</v>
      </c>
      <c r="ED19">
        <v>1</v>
      </c>
      <c r="EE19">
        <v>3</v>
      </c>
      <c r="EF19" t="s">
        <v>293</v>
      </c>
      <c r="EG19">
        <v>100</v>
      </c>
      <c r="EH19">
        <v>100</v>
      </c>
      <c r="EI19">
        <v>2.185</v>
      </c>
      <c r="EJ19">
        <v>0.758</v>
      </c>
      <c r="EK19">
        <v>2.18995238095238</v>
      </c>
      <c r="EL19">
        <v>0</v>
      </c>
      <c r="EM19">
        <v>0</v>
      </c>
      <c r="EN19">
        <v>0</v>
      </c>
      <c r="EO19">
        <v>-0.0456750000000028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11</v>
      </c>
      <c r="EX19">
        <v>10.8</v>
      </c>
      <c r="EY19">
        <v>2</v>
      </c>
      <c r="EZ19">
        <v>506.341</v>
      </c>
      <c r="FA19">
        <v>553.588</v>
      </c>
      <c r="FB19">
        <v>32.1821</v>
      </c>
      <c r="FC19">
        <v>30.8618</v>
      </c>
      <c r="FD19">
        <v>30.0006</v>
      </c>
      <c r="FE19">
        <v>30.5589</v>
      </c>
      <c r="FF19">
        <v>30.4867</v>
      </c>
      <c r="FG19">
        <v>20.6821</v>
      </c>
      <c r="FH19">
        <v>0</v>
      </c>
      <c r="FI19">
        <v>100</v>
      </c>
      <c r="FJ19">
        <v>-999.9</v>
      </c>
      <c r="FK19">
        <v>400</v>
      </c>
      <c r="FL19">
        <v>33.9436</v>
      </c>
      <c r="FM19">
        <v>101.655</v>
      </c>
      <c r="FN19">
        <v>101.028</v>
      </c>
    </row>
    <row r="20" spans="1:170">
      <c r="A20">
        <v>4</v>
      </c>
      <c r="B20">
        <v>1607455032.6</v>
      </c>
      <c r="C20">
        <v>886.099999904633</v>
      </c>
      <c r="D20" t="s">
        <v>306</v>
      </c>
      <c r="E20" t="s">
        <v>307</v>
      </c>
      <c r="F20" t="s">
        <v>301</v>
      </c>
      <c r="G20" t="s">
        <v>302</v>
      </c>
      <c r="H20">
        <v>1607455024.85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288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308</v>
      </c>
      <c r="AQ20">
        <v>924.79264</v>
      </c>
      <c r="AR20">
        <v>1096.69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309</v>
      </c>
      <c r="BB20">
        <v>711.03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291</v>
      </c>
      <c r="BO20">
        <v>2</v>
      </c>
      <c r="BP20">
        <v>1607455024.85</v>
      </c>
      <c r="BQ20">
        <v>395.218966666667</v>
      </c>
      <c r="BR20">
        <v>400.1947</v>
      </c>
      <c r="BS20">
        <v>31.4874133333333</v>
      </c>
      <c r="BT20">
        <v>30.56378</v>
      </c>
      <c r="BU20">
        <v>393.0344</v>
      </c>
      <c r="BV20">
        <v>30.72923</v>
      </c>
      <c r="BW20">
        <v>500.007633333333</v>
      </c>
      <c r="BX20">
        <v>102.1475</v>
      </c>
      <c r="BY20">
        <v>0.09998407</v>
      </c>
      <c r="BZ20">
        <v>34.2304633333333</v>
      </c>
      <c r="CA20">
        <v>34.43521</v>
      </c>
      <c r="CB20">
        <v>999.9</v>
      </c>
      <c r="CC20">
        <v>0</v>
      </c>
      <c r="CD20">
        <v>0</v>
      </c>
      <c r="CE20">
        <v>9997.83233333333</v>
      </c>
      <c r="CF20">
        <v>0</v>
      </c>
      <c r="CG20">
        <v>124.157833333333</v>
      </c>
      <c r="CH20">
        <v>1400.03166666667</v>
      </c>
      <c r="CI20">
        <v>0.900001866666667</v>
      </c>
      <c r="CJ20">
        <v>0.09999808</v>
      </c>
      <c r="CK20">
        <v>0</v>
      </c>
      <c r="CL20">
        <v>924.84</v>
      </c>
      <c r="CM20">
        <v>4.99975</v>
      </c>
      <c r="CN20">
        <v>12851.1633333333</v>
      </c>
      <c r="CO20">
        <v>12178.33</v>
      </c>
      <c r="CP20">
        <v>47.9958</v>
      </c>
      <c r="CQ20">
        <v>49.5165333333333</v>
      </c>
      <c r="CR20">
        <v>48.8956</v>
      </c>
      <c r="CS20">
        <v>49.2624</v>
      </c>
      <c r="CT20">
        <v>49.6704666666667</v>
      </c>
      <c r="CU20">
        <v>1255.52866666667</v>
      </c>
      <c r="CV20">
        <v>139.503</v>
      </c>
      <c r="CW20">
        <v>0</v>
      </c>
      <c r="CX20">
        <v>385.5</v>
      </c>
      <c r="CY20">
        <v>0</v>
      </c>
      <c r="CZ20">
        <v>924.79264</v>
      </c>
      <c r="DA20">
        <v>-9.00069230675552</v>
      </c>
      <c r="DB20">
        <v>-125.861538523271</v>
      </c>
      <c r="DC20">
        <v>12850.164</v>
      </c>
      <c r="DD20">
        <v>15</v>
      </c>
      <c r="DE20">
        <v>1607454665.1</v>
      </c>
      <c r="DF20" t="s">
        <v>305</v>
      </c>
      <c r="DG20">
        <v>1607454664.1</v>
      </c>
      <c r="DH20">
        <v>1607454665.1</v>
      </c>
      <c r="DI20">
        <v>2</v>
      </c>
      <c r="DJ20">
        <v>-0.005</v>
      </c>
      <c r="DK20">
        <v>0.804</v>
      </c>
      <c r="DL20">
        <v>2.185</v>
      </c>
      <c r="DM20">
        <v>0.758</v>
      </c>
      <c r="DN20">
        <v>400</v>
      </c>
      <c r="DO20">
        <v>33</v>
      </c>
      <c r="DP20">
        <v>0.14</v>
      </c>
      <c r="DQ20">
        <v>0.18</v>
      </c>
      <c r="DR20">
        <v>3.83140119493439</v>
      </c>
      <c r="DS20">
        <v>0.0941132288424271</v>
      </c>
      <c r="DT20">
        <v>0.017203622775101</v>
      </c>
      <c r="DU20">
        <v>1</v>
      </c>
      <c r="DV20">
        <v>-4.97576966666667</v>
      </c>
      <c r="DW20">
        <v>-0.180395372636261</v>
      </c>
      <c r="DX20">
        <v>0.024154225921956</v>
      </c>
      <c r="DY20">
        <v>1</v>
      </c>
      <c r="DZ20">
        <v>0.923622466666667</v>
      </c>
      <c r="EA20">
        <v>0.109466589543936</v>
      </c>
      <c r="EB20">
        <v>0.010556560095452</v>
      </c>
      <c r="EC20">
        <v>1</v>
      </c>
      <c r="ED20">
        <v>3</v>
      </c>
      <c r="EE20">
        <v>3</v>
      </c>
      <c r="EF20" t="s">
        <v>310</v>
      </c>
      <c r="EG20">
        <v>100</v>
      </c>
      <c r="EH20">
        <v>100</v>
      </c>
      <c r="EI20">
        <v>2.184</v>
      </c>
      <c r="EJ20">
        <v>0.7582</v>
      </c>
      <c r="EK20">
        <v>2.18455000000006</v>
      </c>
      <c r="EL20">
        <v>0</v>
      </c>
      <c r="EM20">
        <v>0</v>
      </c>
      <c r="EN20">
        <v>0</v>
      </c>
      <c r="EO20">
        <v>0.758184999999997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6.1</v>
      </c>
      <c r="EX20">
        <v>6.1</v>
      </c>
      <c r="EY20">
        <v>2</v>
      </c>
      <c r="EZ20">
        <v>513.926</v>
      </c>
      <c r="FA20">
        <v>552.059</v>
      </c>
      <c r="FB20">
        <v>32.7193</v>
      </c>
      <c r="FC20">
        <v>30.6542</v>
      </c>
      <c r="FD20">
        <v>29.9988</v>
      </c>
      <c r="FE20">
        <v>30.5073</v>
      </c>
      <c r="FF20">
        <v>30.4559</v>
      </c>
      <c r="FG20">
        <v>20.4721</v>
      </c>
      <c r="FH20">
        <v>0</v>
      </c>
      <c r="FI20">
        <v>100</v>
      </c>
      <c r="FJ20">
        <v>-999.9</v>
      </c>
      <c r="FK20">
        <v>400</v>
      </c>
      <c r="FL20">
        <v>33.9436</v>
      </c>
      <c r="FM20">
        <v>101.781</v>
      </c>
      <c r="FN20">
        <v>101.145</v>
      </c>
    </row>
    <row r="21" spans="1:170">
      <c r="A21">
        <v>5</v>
      </c>
      <c r="B21">
        <v>1607455411.1</v>
      </c>
      <c r="C21">
        <v>1264.59999990463</v>
      </c>
      <c r="D21" t="s">
        <v>311</v>
      </c>
      <c r="E21" t="s">
        <v>312</v>
      </c>
      <c r="F21" t="s">
        <v>313</v>
      </c>
      <c r="G21" t="s">
        <v>314</v>
      </c>
      <c r="H21">
        <v>1607455403.35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288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315</v>
      </c>
      <c r="AQ21">
        <v>730.206423076923</v>
      </c>
      <c r="AR21">
        <v>786.31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316</v>
      </c>
      <c r="BB21">
        <v>516.59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291</v>
      </c>
      <c r="BO21">
        <v>2</v>
      </c>
      <c r="BP21">
        <v>1607455403.35</v>
      </c>
      <c r="BQ21">
        <v>398.9373</v>
      </c>
      <c r="BR21">
        <v>400.177833333333</v>
      </c>
      <c r="BS21">
        <v>29.84891</v>
      </c>
      <c r="BT21">
        <v>29.6349133333333</v>
      </c>
      <c r="BU21">
        <v>396.8063</v>
      </c>
      <c r="BV21">
        <v>29.24391</v>
      </c>
      <c r="BW21">
        <v>500.025233333333</v>
      </c>
      <c r="BX21">
        <v>102.1405</v>
      </c>
      <c r="BY21">
        <v>0.100059543333333</v>
      </c>
      <c r="BZ21">
        <v>34.60315</v>
      </c>
      <c r="CA21">
        <v>34.5444266666667</v>
      </c>
      <c r="CB21">
        <v>999.9</v>
      </c>
      <c r="CC21">
        <v>0</v>
      </c>
      <c r="CD21">
        <v>0</v>
      </c>
      <c r="CE21">
        <v>9997.22366666666</v>
      </c>
      <c r="CF21">
        <v>0</v>
      </c>
      <c r="CG21">
        <v>123.754566666667</v>
      </c>
      <c r="CH21">
        <v>1400.001</v>
      </c>
      <c r="CI21">
        <v>0.9000008</v>
      </c>
      <c r="CJ21">
        <v>0.0999985766666667</v>
      </c>
      <c r="CK21">
        <v>0</v>
      </c>
      <c r="CL21">
        <v>730.304266666667</v>
      </c>
      <c r="CM21">
        <v>4.99975</v>
      </c>
      <c r="CN21">
        <v>10243.1</v>
      </c>
      <c r="CO21">
        <v>12178.05</v>
      </c>
      <c r="CP21">
        <v>48.2332</v>
      </c>
      <c r="CQ21">
        <v>49.6498</v>
      </c>
      <c r="CR21">
        <v>49.0662666666666</v>
      </c>
      <c r="CS21">
        <v>49.4329333333333</v>
      </c>
      <c r="CT21">
        <v>49.8204</v>
      </c>
      <c r="CU21">
        <v>1255.503</v>
      </c>
      <c r="CV21">
        <v>139.498</v>
      </c>
      <c r="CW21">
        <v>0</v>
      </c>
      <c r="CX21">
        <v>377.700000047684</v>
      </c>
      <c r="CY21">
        <v>0</v>
      </c>
      <c r="CZ21">
        <v>730.206423076923</v>
      </c>
      <c r="DA21">
        <v>-19.2900170894011</v>
      </c>
      <c r="DB21">
        <v>-285.244444424302</v>
      </c>
      <c r="DC21">
        <v>10241.7461538462</v>
      </c>
      <c r="DD21">
        <v>15</v>
      </c>
      <c r="DE21">
        <v>1607455436.6</v>
      </c>
      <c r="DF21" t="s">
        <v>317</v>
      </c>
      <c r="DG21">
        <v>1607455433.6</v>
      </c>
      <c r="DH21">
        <v>1607455436.6</v>
      </c>
      <c r="DI21">
        <v>3</v>
      </c>
      <c r="DJ21">
        <v>-0.054</v>
      </c>
      <c r="DK21">
        <v>-0.153</v>
      </c>
      <c r="DL21">
        <v>2.131</v>
      </c>
      <c r="DM21">
        <v>0.605</v>
      </c>
      <c r="DN21">
        <v>400</v>
      </c>
      <c r="DO21">
        <v>30</v>
      </c>
      <c r="DP21">
        <v>0.39</v>
      </c>
      <c r="DQ21">
        <v>0.19</v>
      </c>
      <c r="DR21">
        <v>0.87677693595393</v>
      </c>
      <c r="DS21">
        <v>-1.0718840795349</v>
      </c>
      <c r="DT21">
        <v>0.0847550395302433</v>
      </c>
      <c r="DU21">
        <v>0</v>
      </c>
      <c r="DV21">
        <v>-1.19199833333333</v>
      </c>
      <c r="DW21">
        <v>1.23314642936596</v>
      </c>
      <c r="DX21">
        <v>0.0961752612017364</v>
      </c>
      <c r="DY21">
        <v>0</v>
      </c>
      <c r="DZ21">
        <v>0.3664671</v>
      </c>
      <c r="EA21">
        <v>0.0991231234705228</v>
      </c>
      <c r="EB21">
        <v>0.00718106218396694</v>
      </c>
      <c r="EC21">
        <v>1</v>
      </c>
      <c r="ED21">
        <v>1</v>
      </c>
      <c r="EE21">
        <v>3</v>
      </c>
      <c r="EF21" t="s">
        <v>293</v>
      </c>
      <c r="EG21">
        <v>100</v>
      </c>
      <c r="EH21">
        <v>100</v>
      </c>
      <c r="EI21">
        <v>2.131</v>
      </c>
      <c r="EJ21">
        <v>0.605</v>
      </c>
      <c r="EK21">
        <v>2.18455000000006</v>
      </c>
      <c r="EL21">
        <v>0</v>
      </c>
      <c r="EM21">
        <v>0</v>
      </c>
      <c r="EN21">
        <v>0</v>
      </c>
      <c r="EO21">
        <v>0.758184999999997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12.4</v>
      </c>
      <c r="EX21">
        <v>12.4</v>
      </c>
      <c r="EY21">
        <v>2</v>
      </c>
      <c r="EZ21">
        <v>505.27</v>
      </c>
      <c r="FA21">
        <v>547.713</v>
      </c>
      <c r="FB21">
        <v>32.9342</v>
      </c>
      <c r="FC21">
        <v>30.5683</v>
      </c>
      <c r="FD21">
        <v>30.0013</v>
      </c>
      <c r="FE21">
        <v>30.37</v>
      </c>
      <c r="FF21">
        <v>30.3353</v>
      </c>
      <c r="FG21">
        <v>19.6263</v>
      </c>
      <c r="FH21">
        <v>0</v>
      </c>
      <c r="FI21">
        <v>100</v>
      </c>
      <c r="FJ21">
        <v>-999.9</v>
      </c>
      <c r="FK21">
        <v>400</v>
      </c>
      <c r="FL21">
        <v>31.4111</v>
      </c>
      <c r="FM21">
        <v>101.783</v>
      </c>
      <c r="FN21">
        <v>101.137</v>
      </c>
    </row>
    <row r="22" spans="1:170">
      <c r="A22">
        <v>6</v>
      </c>
      <c r="B22">
        <v>1607455955.1</v>
      </c>
      <c r="C22">
        <v>1808.59999990463</v>
      </c>
      <c r="D22" t="s">
        <v>318</v>
      </c>
      <c r="E22" t="s">
        <v>319</v>
      </c>
      <c r="F22" t="s">
        <v>313</v>
      </c>
      <c r="G22" t="s">
        <v>314</v>
      </c>
      <c r="H22">
        <v>1607455947.35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288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320</v>
      </c>
      <c r="AQ22">
        <v>857.584346153846</v>
      </c>
      <c r="AR22">
        <v>912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321</v>
      </c>
      <c r="BB22">
        <v>620.03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291</v>
      </c>
      <c r="BO22">
        <v>2</v>
      </c>
      <c r="BP22">
        <v>1607455947.35</v>
      </c>
      <c r="BQ22">
        <v>397.876566666667</v>
      </c>
      <c r="BR22">
        <v>400.105066666667</v>
      </c>
      <c r="BS22">
        <v>28.85356</v>
      </c>
      <c r="BT22">
        <v>28.26468</v>
      </c>
      <c r="BU22">
        <v>395.745866666667</v>
      </c>
      <c r="BV22">
        <v>28.2481866666667</v>
      </c>
      <c r="BW22">
        <v>500.017966666667</v>
      </c>
      <c r="BX22">
        <v>102.139</v>
      </c>
      <c r="BY22">
        <v>0.100060146666667</v>
      </c>
      <c r="BZ22">
        <v>34.85952</v>
      </c>
      <c r="CA22">
        <v>34.4092533333333</v>
      </c>
      <c r="CB22">
        <v>999.9</v>
      </c>
      <c r="CC22">
        <v>0</v>
      </c>
      <c r="CD22">
        <v>0</v>
      </c>
      <c r="CE22">
        <v>9998.60833333334</v>
      </c>
      <c r="CF22">
        <v>0</v>
      </c>
      <c r="CG22">
        <v>41.6476466666667</v>
      </c>
      <c r="CH22">
        <v>1400.01066666667</v>
      </c>
      <c r="CI22">
        <v>0.899998933333334</v>
      </c>
      <c r="CJ22">
        <v>0.10000108</v>
      </c>
      <c r="CK22">
        <v>0</v>
      </c>
      <c r="CL22">
        <v>857.623133333333</v>
      </c>
      <c r="CM22">
        <v>4.99975</v>
      </c>
      <c r="CN22">
        <v>12061.45</v>
      </c>
      <c r="CO22">
        <v>12178.1466666667</v>
      </c>
      <c r="CP22">
        <v>48.6829333333333</v>
      </c>
      <c r="CQ22">
        <v>49.8120666666666</v>
      </c>
      <c r="CR22">
        <v>49.5935666666667</v>
      </c>
      <c r="CS22">
        <v>49.4560333333333</v>
      </c>
      <c r="CT22">
        <v>50.2457333333333</v>
      </c>
      <c r="CU22">
        <v>1255.50933333333</v>
      </c>
      <c r="CV22">
        <v>139.501333333333</v>
      </c>
      <c r="CW22">
        <v>0</v>
      </c>
      <c r="CX22">
        <v>543.299999952316</v>
      </c>
      <c r="CY22">
        <v>0</v>
      </c>
      <c r="CZ22">
        <v>857.584346153846</v>
      </c>
      <c r="DA22">
        <v>-4.06177777870558</v>
      </c>
      <c r="DB22">
        <v>-67.456410254635</v>
      </c>
      <c r="DC22">
        <v>12060.8653846154</v>
      </c>
      <c r="DD22">
        <v>15</v>
      </c>
      <c r="DE22">
        <v>1607455436.6</v>
      </c>
      <c r="DF22" t="s">
        <v>317</v>
      </c>
      <c r="DG22">
        <v>1607455433.6</v>
      </c>
      <c r="DH22">
        <v>1607455436.6</v>
      </c>
      <c r="DI22">
        <v>3</v>
      </c>
      <c r="DJ22">
        <v>-0.054</v>
      </c>
      <c r="DK22">
        <v>-0.153</v>
      </c>
      <c r="DL22">
        <v>2.131</v>
      </c>
      <c r="DM22">
        <v>0.605</v>
      </c>
      <c r="DN22">
        <v>400</v>
      </c>
      <c r="DO22">
        <v>30</v>
      </c>
      <c r="DP22">
        <v>0.39</v>
      </c>
      <c r="DQ22">
        <v>0.19</v>
      </c>
      <c r="DR22">
        <v>1.649204043392</v>
      </c>
      <c r="DS22">
        <v>0.375202575702447</v>
      </c>
      <c r="DT22">
        <v>0.0377959560300122</v>
      </c>
      <c r="DU22">
        <v>1</v>
      </c>
      <c r="DV22">
        <v>-2.22418433333333</v>
      </c>
      <c r="DW22">
        <v>-0.540590789766409</v>
      </c>
      <c r="DX22">
        <v>0.0501541628503779</v>
      </c>
      <c r="DY22">
        <v>0</v>
      </c>
      <c r="DZ22">
        <v>0.588234633333333</v>
      </c>
      <c r="EA22">
        <v>0.073312791991101</v>
      </c>
      <c r="EB22">
        <v>0.00539441159277101</v>
      </c>
      <c r="EC22">
        <v>1</v>
      </c>
      <c r="ED22">
        <v>2</v>
      </c>
      <c r="EE22">
        <v>3</v>
      </c>
      <c r="EF22" t="s">
        <v>298</v>
      </c>
      <c r="EG22">
        <v>100</v>
      </c>
      <c r="EH22">
        <v>100</v>
      </c>
      <c r="EI22">
        <v>2.131</v>
      </c>
      <c r="EJ22">
        <v>0.6054</v>
      </c>
      <c r="EK22">
        <v>2.13074999999992</v>
      </c>
      <c r="EL22">
        <v>0</v>
      </c>
      <c r="EM22">
        <v>0</v>
      </c>
      <c r="EN22">
        <v>0</v>
      </c>
      <c r="EO22">
        <v>0.605369999999997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8.7</v>
      </c>
      <c r="EX22">
        <v>8.6</v>
      </c>
      <c r="EY22">
        <v>2</v>
      </c>
      <c r="EZ22">
        <v>515.689</v>
      </c>
      <c r="FA22">
        <v>541.393</v>
      </c>
      <c r="FB22">
        <v>33.3182</v>
      </c>
      <c r="FC22">
        <v>31.0496</v>
      </c>
      <c r="FD22">
        <v>29.9994</v>
      </c>
      <c r="FE22">
        <v>30.8692</v>
      </c>
      <c r="FF22">
        <v>30.8178</v>
      </c>
      <c r="FG22">
        <v>19.9627</v>
      </c>
      <c r="FH22">
        <v>0</v>
      </c>
      <c r="FI22">
        <v>100</v>
      </c>
      <c r="FJ22">
        <v>-999.9</v>
      </c>
      <c r="FK22">
        <v>400</v>
      </c>
      <c r="FL22">
        <v>31.4111</v>
      </c>
      <c r="FM22">
        <v>101.759</v>
      </c>
      <c r="FN22">
        <v>101.094</v>
      </c>
    </row>
    <row r="23" spans="1:170">
      <c r="A23">
        <v>7</v>
      </c>
      <c r="B23">
        <v>1607456416.5</v>
      </c>
      <c r="C23">
        <v>2270</v>
      </c>
      <c r="D23" t="s">
        <v>322</v>
      </c>
      <c r="E23" t="s">
        <v>323</v>
      </c>
      <c r="F23" t="s">
        <v>324</v>
      </c>
      <c r="G23" t="s">
        <v>325</v>
      </c>
      <c r="H23">
        <v>1607456408.75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288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326</v>
      </c>
      <c r="AQ23">
        <v>1006.28730769231</v>
      </c>
      <c r="AR23">
        <v>1165.84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327</v>
      </c>
      <c r="BB23">
        <v>685.51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291</v>
      </c>
      <c r="BO23">
        <v>2</v>
      </c>
      <c r="BP23">
        <v>1607456408.75</v>
      </c>
      <c r="BQ23">
        <v>396.4275</v>
      </c>
      <c r="BR23">
        <v>399.841766666667</v>
      </c>
      <c r="BS23">
        <v>30.7461733333333</v>
      </c>
      <c r="BT23">
        <v>30.2094666666667</v>
      </c>
      <c r="BU23">
        <v>394.2665</v>
      </c>
      <c r="BV23">
        <v>30.1411733333333</v>
      </c>
      <c r="BW23">
        <v>500.009833333333</v>
      </c>
      <c r="BX23">
        <v>102.120733333333</v>
      </c>
      <c r="BY23">
        <v>0.0999708266666667</v>
      </c>
      <c r="BZ23">
        <v>35.9283833333333</v>
      </c>
      <c r="CA23">
        <v>36.1297066666667</v>
      </c>
      <c r="CB23">
        <v>999.9</v>
      </c>
      <c r="CC23">
        <v>0</v>
      </c>
      <c r="CD23">
        <v>0</v>
      </c>
      <c r="CE23">
        <v>10001.454</v>
      </c>
      <c r="CF23">
        <v>0</v>
      </c>
      <c r="CG23">
        <v>474.800633333333</v>
      </c>
      <c r="CH23">
        <v>1399.97766666667</v>
      </c>
      <c r="CI23">
        <v>0.8999991</v>
      </c>
      <c r="CJ23">
        <v>0.1000009</v>
      </c>
      <c r="CK23">
        <v>0</v>
      </c>
      <c r="CL23">
        <v>1006.58033333333</v>
      </c>
      <c r="CM23">
        <v>4.99975</v>
      </c>
      <c r="CN23">
        <v>14357.65</v>
      </c>
      <c r="CO23">
        <v>12177.8433333333</v>
      </c>
      <c r="CP23">
        <v>49.3748666666667</v>
      </c>
      <c r="CQ23">
        <v>50.906</v>
      </c>
      <c r="CR23">
        <v>50.2768</v>
      </c>
      <c r="CS23">
        <v>50.4101333333333</v>
      </c>
      <c r="CT23">
        <v>50.9685</v>
      </c>
      <c r="CU23">
        <v>1255.47866666667</v>
      </c>
      <c r="CV23">
        <v>139.499</v>
      </c>
      <c r="CW23">
        <v>0</v>
      </c>
      <c r="CX23">
        <v>460.799999952316</v>
      </c>
      <c r="CY23">
        <v>0</v>
      </c>
      <c r="CZ23">
        <v>1006.28730769231</v>
      </c>
      <c r="DA23">
        <v>-44.6758973736309</v>
      </c>
      <c r="DB23">
        <v>-640.509400809151</v>
      </c>
      <c r="DC23">
        <v>14353.6346153846</v>
      </c>
      <c r="DD23">
        <v>15</v>
      </c>
      <c r="DE23">
        <v>1607456436</v>
      </c>
      <c r="DF23" t="s">
        <v>328</v>
      </c>
      <c r="DG23">
        <v>1607456436</v>
      </c>
      <c r="DH23">
        <v>1607456435</v>
      </c>
      <c r="DI23">
        <v>4</v>
      </c>
      <c r="DJ23">
        <v>0.031</v>
      </c>
      <c r="DK23">
        <v>0</v>
      </c>
      <c r="DL23">
        <v>2.161</v>
      </c>
      <c r="DM23">
        <v>0.605</v>
      </c>
      <c r="DN23">
        <v>399</v>
      </c>
      <c r="DO23">
        <v>30</v>
      </c>
      <c r="DP23">
        <v>0.32</v>
      </c>
      <c r="DQ23">
        <v>0.18</v>
      </c>
      <c r="DR23">
        <v>2.69174228317976</v>
      </c>
      <c r="DS23">
        <v>-0.306368005882131</v>
      </c>
      <c r="DT23">
        <v>0.0276225240613079</v>
      </c>
      <c r="DU23">
        <v>1</v>
      </c>
      <c r="DV23">
        <v>-3.44903193548387</v>
      </c>
      <c r="DW23">
        <v>0.371475967741938</v>
      </c>
      <c r="DX23">
        <v>0.0342527415827014</v>
      </c>
      <c r="DY23">
        <v>0</v>
      </c>
      <c r="DZ23">
        <v>0.537668516129032</v>
      </c>
      <c r="EA23">
        <v>-0.0434470645161312</v>
      </c>
      <c r="EB23">
        <v>0.00359950758165405</v>
      </c>
      <c r="EC23">
        <v>1</v>
      </c>
      <c r="ED23">
        <v>2</v>
      </c>
      <c r="EE23">
        <v>3</v>
      </c>
      <c r="EF23" t="s">
        <v>298</v>
      </c>
      <c r="EG23">
        <v>100</v>
      </c>
      <c r="EH23">
        <v>100</v>
      </c>
      <c r="EI23">
        <v>2.161</v>
      </c>
      <c r="EJ23">
        <v>0.605</v>
      </c>
      <c r="EK23">
        <v>2.13074999999992</v>
      </c>
      <c r="EL23">
        <v>0</v>
      </c>
      <c r="EM23">
        <v>0</v>
      </c>
      <c r="EN23">
        <v>0</v>
      </c>
      <c r="EO23">
        <v>0.605369999999997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16.4</v>
      </c>
      <c r="EX23">
        <v>16.3</v>
      </c>
      <c r="EY23">
        <v>2</v>
      </c>
      <c r="EZ23">
        <v>514.774</v>
      </c>
      <c r="FA23">
        <v>541.692</v>
      </c>
      <c r="FB23">
        <v>33.9386</v>
      </c>
      <c r="FC23">
        <v>31.4554</v>
      </c>
      <c r="FD23">
        <v>30.0008</v>
      </c>
      <c r="FE23">
        <v>31.1678</v>
      </c>
      <c r="FF23">
        <v>31.1094</v>
      </c>
      <c r="FG23">
        <v>19.5049</v>
      </c>
      <c r="FH23">
        <v>0</v>
      </c>
      <c r="FI23">
        <v>100</v>
      </c>
      <c r="FJ23">
        <v>-999.9</v>
      </c>
      <c r="FK23">
        <v>400</v>
      </c>
      <c r="FL23">
        <v>35.6608</v>
      </c>
      <c r="FM23">
        <v>101.672</v>
      </c>
      <c r="FN23">
        <v>101.018</v>
      </c>
    </row>
    <row r="24" spans="1:170">
      <c r="A24">
        <v>8</v>
      </c>
      <c r="B24">
        <v>1607456587</v>
      </c>
      <c r="C24">
        <v>2440.5</v>
      </c>
      <c r="D24" t="s">
        <v>329</v>
      </c>
      <c r="E24" t="s">
        <v>330</v>
      </c>
      <c r="F24" t="s">
        <v>324</v>
      </c>
      <c r="G24" t="s">
        <v>325</v>
      </c>
      <c r="H24">
        <v>1607456579.25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288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331</v>
      </c>
      <c r="AQ24">
        <v>1075.4948</v>
      </c>
      <c r="AR24">
        <v>1267.24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332</v>
      </c>
      <c r="BB24">
        <v>765.57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291</v>
      </c>
      <c r="BO24">
        <v>2</v>
      </c>
      <c r="BP24">
        <v>1607456579.25</v>
      </c>
      <c r="BQ24">
        <v>397.1271</v>
      </c>
      <c r="BR24">
        <v>399.847833333333</v>
      </c>
      <c r="BS24">
        <v>30.8722133333333</v>
      </c>
      <c r="BT24">
        <v>30.57374</v>
      </c>
      <c r="BU24">
        <v>394.9659</v>
      </c>
      <c r="BV24">
        <v>30.26679</v>
      </c>
      <c r="BW24">
        <v>500.0043</v>
      </c>
      <c r="BX24">
        <v>102.114666666667</v>
      </c>
      <c r="BY24">
        <v>0.0999686366666667</v>
      </c>
      <c r="BZ24">
        <v>36.1136366666667</v>
      </c>
      <c r="CA24">
        <v>36.3825733333333</v>
      </c>
      <c r="CB24">
        <v>999.9</v>
      </c>
      <c r="CC24">
        <v>0</v>
      </c>
      <c r="CD24">
        <v>0</v>
      </c>
      <c r="CE24">
        <v>9996.282</v>
      </c>
      <c r="CF24">
        <v>0</v>
      </c>
      <c r="CG24">
        <v>383.861633333333</v>
      </c>
      <c r="CH24">
        <v>1400.00533333333</v>
      </c>
      <c r="CI24">
        <v>0.9000068</v>
      </c>
      <c r="CJ24">
        <v>0.09999329</v>
      </c>
      <c r="CK24">
        <v>0</v>
      </c>
      <c r="CL24">
        <v>1076.879</v>
      </c>
      <c r="CM24">
        <v>4.99975</v>
      </c>
      <c r="CN24">
        <v>15351.4066666667</v>
      </c>
      <c r="CO24">
        <v>12178.1</v>
      </c>
      <c r="CP24">
        <v>49.8455333333333</v>
      </c>
      <c r="CQ24">
        <v>51.4999333333333</v>
      </c>
      <c r="CR24">
        <v>50.7913333333333</v>
      </c>
      <c r="CS24">
        <v>50.9081333333333</v>
      </c>
      <c r="CT24">
        <v>51.4371333333333</v>
      </c>
      <c r="CU24">
        <v>1255.51433333333</v>
      </c>
      <c r="CV24">
        <v>139.491333333333</v>
      </c>
      <c r="CW24">
        <v>0</v>
      </c>
      <c r="CX24">
        <v>169.5</v>
      </c>
      <c r="CY24">
        <v>0</v>
      </c>
      <c r="CZ24">
        <v>1075.4948</v>
      </c>
      <c r="DA24">
        <v>-204.196153846153</v>
      </c>
      <c r="DB24">
        <v>-2857.02307697136</v>
      </c>
      <c r="DC24">
        <v>15332.012</v>
      </c>
      <c r="DD24">
        <v>15</v>
      </c>
      <c r="DE24">
        <v>1607456436</v>
      </c>
      <c r="DF24" t="s">
        <v>328</v>
      </c>
      <c r="DG24">
        <v>1607456436</v>
      </c>
      <c r="DH24">
        <v>1607456435</v>
      </c>
      <c r="DI24">
        <v>4</v>
      </c>
      <c r="DJ24">
        <v>0.031</v>
      </c>
      <c r="DK24">
        <v>0</v>
      </c>
      <c r="DL24">
        <v>2.161</v>
      </c>
      <c r="DM24">
        <v>0.605</v>
      </c>
      <c r="DN24">
        <v>399</v>
      </c>
      <c r="DO24">
        <v>30</v>
      </c>
      <c r="DP24">
        <v>0.32</v>
      </c>
      <c r="DQ24">
        <v>0.18</v>
      </c>
      <c r="DR24">
        <v>2.16930962111438</v>
      </c>
      <c r="DS24">
        <v>-0.400843999664667</v>
      </c>
      <c r="DT24">
        <v>0.0334758988532844</v>
      </c>
      <c r="DU24">
        <v>1</v>
      </c>
      <c r="DV24">
        <v>-2.72205129032258</v>
      </c>
      <c r="DW24">
        <v>0.395751290322589</v>
      </c>
      <c r="DX24">
        <v>0.0344498175229903</v>
      </c>
      <c r="DY24">
        <v>0</v>
      </c>
      <c r="DZ24">
        <v>0.297303258064516</v>
      </c>
      <c r="EA24">
        <v>0.223956774193548</v>
      </c>
      <c r="EB24">
        <v>0.0169390758802049</v>
      </c>
      <c r="EC24">
        <v>0</v>
      </c>
      <c r="ED24">
        <v>1</v>
      </c>
      <c r="EE24">
        <v>3</v>
      </c>
      <c r="EF24" t="s">
        <v>293</v>
      </c>
      <c r="EG24">
        <v>100</v>
      </c>
      <c r="EH24">
        <v>100</v>
      </c>
      <c r="EI24">
        <v>2.161</v>
      </c>
      <c r="EJ24">
        <v>0.6054</v>
      </c>
      <c r="EK24">
        <v>2.16125</v>
      </c>
      <c r="EL24">
        <v>0</v>
      </c>
      <c r="EM24">
        <v>0</v>
      </c>
      <c r="EN24">
        <v>0</v>
      </c>
      <c r="EO24">
        <v>0.605420000000009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2.5</v>
      </c>
      <c r="EX24">
        <v>2.5</v>
      </c>
      <c r="EY24">
        <v>2</v>
      </c>
      <c r="EZ24">
        <v>513.871</v>
      </c>
      <c r="FA24">
        <v>541.674</v>
      </c>
      <c r="FB24">
        <v>34.253</v>
      </c>
      <c r="FC24">
        <v>31.61</v>
      </c>
      <c r="FD24">
        <v>30</v>
      </c>
      <c r="FE24">
        <v>31.3328</v>
      </c>
      <c r="FF24">
        <v>31.2656</v>
      </c>
      <c r="FG24">
        <v>19.784</v>
      </c>
      <c r="FH24">
        <v>0</v>
      </c>
      <c r="FI24">
        <v>100</v>
      </c>
      <c r="FJ24">
        <v>-999.9</v>
      </c>
      <c r="FK24">
        <v>400</v>
      </c>
      <c r="FL24">
        <v>35.6608</v>
      </c>
      <c r="FM24">
        <v>101.668</v>
      </c>
      <c r="FN24">
        <v>101.01</v>
      </c>
    </row>
    <row r="25" spans="1:170">
      <c r="A25">
        <v>9</v>
      </c>
      <c r="B25">
        <v>1607456903</v>
      </c>
      <c r="C25">
        <v>2756.5</v>
      </c>
      <c r="D25" t="s">
        <v>333</v>
      </c>
      <c r="E25" t="s">
        <v>334</v>
      </c>
      <c r="F25" t="s">
        <v>335</v>
      </c>
      <c r="G25" t="s">
        <v>287</v>
      </c>
      <c r="H25">
        <v>1607456895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5</v>
      </c>
      <c r="AF25">
        <v>1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288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336</v>
      </c>
      <c r="AQ25">
        <v>1010.8288</v>
      </c>
      <c r="AR25">
        <v>1343.54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337</v>
      </c>
      <c r="BB25">
        <v>789.05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291</v>
      </c>
      <c r="BO25">
        <v>2</v>
      </c>
      <c r="BP25">
        <v>1607456895</v>
      </c>
      <c r="BQ25">
        <v>385.156709677419</v>
      </c>
      <c r="BR25">
        <v>400.099483870968</v>
      </c>
      <c r="BS25">
        <v>36.2040870967742</v>
      </c>
      <c r="BT25">
        <v>33.7022225806452</v>
      </c>
      <c r="BU25">
        <v>382.995483870968</v>
      </c>
      <c r="BV25">
        <v>35.5986806451613</v>
      </c>
      <c r="BW25">
        <v>500.019774193548</v>
      </c>
      <c r="BX25">
        <v>102.115258064516</v>
      </c>
      <c r="BY25">
        <v>0.0999955354838709</v>
      </c>
      <c r="BZ25">
        <v>36.2669193548387</v>
      </c>
      <c r="CA25">
        <v>36.0607677419355</v>
      </c>
      <c r="CB25">
        <v>999.9</v>
      </c>
      <c r="CC25">
        <v>0</v>
      </c>
      <c r="CD25">
        <v>0</v>
      </c>
      <c r="CE25">
        <v>10002.5648387097</v>
      </c>
      <c r="CF25">
        <v>0</v>
      </c>
      <c r="CG25">
        <v>507.488548387097</v>
      </c>
      <c r="CH25">
        <v>1399.99870967742</v>
      </c>
      <c r="CI25">
        <v>0.899999258064516</v>
      </c>
      <c r="CJ25">
        <v>0.100000735483871</v>
      </c>
      <c r="CK25">
        <v>0</v>
      </c>
      <c r="CL25">
        <v>1012.00096774194</v>
      </c>
      <c r="CM25">
        <v>4.99975</v>
      </c>
      <c r="CN25">
        <v>14183.5258064516</v>
      </c>
      <c r="CO25">
        <v>12178.0387096774</v>
      </c>
      <c r="CP25">
        <v>50.1691935483871</v>
      </c>
      <c r="CQ25">
        <v>51.6852580645161</v>
      </c>
      <c r="CR25">
        <v>51.0643225806452</v>
      </c>
      <c r="CS25">
        <v>51.1005161290322</v>
      </c>
      <c r="CT25">
        <v>51.7215806451613</v>
      </c>
      <c r="CU25">
        <v>1255.49967741936</v>
      </c>
      <c r="CV25">
        <v>139.499032258064</v>
      </c>
      <c r="CW25">
        <v>0</v>
      </c>
      <c r="CX25">
        <v>315.200000047684</v>
      </c>
      <c r="CY25">
        <v>0</v>
      </c>
      <c r="CZ25">
        <v>1010.8288</v>
      </c>
      <c r="DA25">
        <v>-79.3853844779404</v>
      </c>
      <c r="DB25">
        <v>-1127.30769054731</v>
      </c>
      <c r="DC25">
        <v>14166.812</v>
      </c>
      <c r="DD25">
        <v>15</v>
      </c>
      <c r="DE25">
        <v>1607456436</v>
      </c>
      <c r="DF25" t="s">
        <v>328</v>
      </c>
      <c r="DG25">
        <v>1607456436</v>
      </c>
      <c r="DH25">
        <v>1607456435</v>
      </c>
      <c r="DI25">
        <v>4</v>
      </c>
      <c r="DJ25">
        <v>0.031</v>
      </c>
      <c r="DK25">
        <v>0</v>
      </c>
      <c r="DL25">
        <v>2.161</v>
      </c>
      <c r="DM25">
        <v>0.605</v>
      </c>
      <c r="DN25">
        <v>399</v>
      </c>
      <c r="DO25">
        <v>30</v>
      </c>
      <c r="DP25">
        <v>0.32</v>
      </c>
      <c r="DQ25">
        <v>0.18</v>
      </c>
      <c r="DR25">
        <v>11.6199982680912</v>
      </c>
      <c r="DS25">
        <v>-0.0332947367274195</v>
      </c>
      <c r="DT25">
        <v>0.0174548736690697</v>
      </c>
      <c r="DU25">
        <v>1</v>
      </c>
      <c r="DV25">
        <v>-14.9426967741935</v>
      </c>
      <c r="DW25">
        <v>0.0362951612903561</v>
      </c>
      <c r="DX25">
        <v>0.021577967913397</v>
      </c>
      <c r="DY25">
        <v>1</v>
      </c>
      <c r="DZ25">
        <v>2.50186806451613</v>
      </c>
      <c r="EA25">
        <v>0.0738348387096697</v>
      </c>
      <c r="EB25">
        <v>0.00551130300110886</v>
      </c>
      <c r="EC25">
        <v>1</v>
      </c>
      <c r="ED25">
        <v>3</v>
      </c>
      <c r="EE25">
        <v>3</v>
      </c>
      <c r="EF25" t="s">
        <v>310</v>
      </c>
      <c r="EG25">
        <v>100</v>
      </c>
      <c r="EH25">
        <v>100</v>
      </c>
      <c r="EI25">
        <v>2.161</v>
      </c>
      <c r="EJ25">
        <v>0.6054</v>
      </c>
      <c r="EK25">
        <v>2.16125</v>
      </c>
      <c r="EL25">
        <v>0</v>
      </c>
      <c r="EM25">
        <v>0</v>
      </c>
      <c r="EN25">
        <v>0</v>
      </c>
      <c r="EO25">
        <v>0.605420000000009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7.8</v>
      </c>
      <c r="EX25">
        <v>7.8</v>
      </c>
      <c r="EY25">
        <v>2</v>
      </c>
      <c r="EZ25">
        <v>487.95</v>
      </c>
      <c r="FA25">
        <v>544.77</v>
      </c>
      <c r="FB25">
        <v>34.5474</v>
      </c>
      <c r="FC25">
        <v>31.6256</v>
      </c>
      <c r="FD25">
        <v>30.0005</v>
      </c>
      <c r="FE25">
        <v>31.3908</v>
      </c>
      <c r="FF25">
        <v>31.3289</v>
      </c>
      <c r="FG25">
        <v>19.716</v>
      </c>
      <c r="FH25">
        <v>0</v>
      </c>
      <c r="FI25">
        <v>100</v>
      </c>
      <c r="FJ25">
        <v>-999.9</v>
      </c>
      <c r="FK25">
        <v>400</v>
      </c>
      <c r="FL25">
        <v>39.5509</v>
      </c>
      <c r="FM25">
        <v>101.646</v>
      </c>
      <c r="FN25">
        <v>101.009</v>
      </c>
    </row>
    <row r="26" spans="1:170">
      <c r="A26">
        <v>10</v>
      </c>
      <c r="B26">
        <v>1607457081.5</v>
      </c>
      <c r="C26">
        <v>2935</v>
      </c>
      <c r="D26" t="s">
        <v>338</v>
      </c>
      <c r="E26" t="s">
        <v>339</v>
      </c>
      <c r="F26" t="s">
        <v>335</v>
      </c>
      <c r="G26" t="s">
        <v>287</v>
      </c>
      <c r="H26">
        <v>1607457073.75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288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340</v>
      </c>
      <c r="AQ26">
        <v>1117.63384615385</v>
      </c>
      <c r="AR26">
        <v>1531.11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341</v>
      </c>
      <c r="BB26">
        <v>797.94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291</v>
      </c>
      <c r="BO26">
        <v>2</v>
      </c>
      <c r="BP26">
        <v>1607457073.75</v>
      </c>
      <c r="BQ26">
        <v>381.513766666667</v>
      </c>
      <c r="BR26">
        <v>399.745333333333</v>
      </c>
      <c r="BS26">
        <v>40.0619233333333</v>
      </c>
      <c r="BT26">
        <v>36.4423733333333</v>
      </c>
      <c r="BU26">
        <v>379.147766666667</v>
      </c>
      <c r="BV26">
        <v>39.1869233333333</v>
      </c>
      <c r="BW26">
        <v>500.0093</v>
      </c>
      <c r="BX26">
        <v>102.103966666667</v>
      </c>
      <c r="BY26">
        <v>0.0999767133333333</v>
      </c>
      <c r="BZ26">
        <v>36.39943</v>
      </c>
      <c r="CA26">
        <v>36.1559733333333</v>
      </c>
      <c r="CB26">
        <v>999.9</v>
      </c>
      <c r="CC26">
        <v>0</v>
      </c>
      <c r="CD26">
        <v>0</v>
      </c>
      <c r="CE26">
        <v>9999.53966666667</v>
      </c>
      <c r="CF26">
        <v>0</v>
      </c>
      <c r="CG26">
        <v>567.750133333333</v>
      </c>
      <c r="CH26">
        <v>1399.99033333333</v>
      </c>
      <c r="CI26">
        <v>0.899999133333333</v>
      </c>
      <c r="CJ26">
        <v>0.10000094</v>
      </c>
      <c r="CK26">
        <v>0</v>
      </c>
      <c r="CL26">
        <v>1117.85</v>
      </c>
      <c r="CM26">
        <v>4.99975</v>
      </c>
      <c r="CN26">
        <v>15595.6333333333</v>
      </c>
      <c r="CO26">
        <v>12177.95</v>
      </c>
      <c r="CP26">
        <v>49.2602666666667</v>
      </c>
      <c r="CQ26">
        <v>50.8351</v>
      </c>
      <c r="CR26">
        <v>50.0705</v>
      </c>
      <c r="CS26">
        <v>50.2185</v>
      </c>
      <c r="CT26">
        <v>50.9018666666667</v>
      </c>
      <c r="CU26">
        <v>1255.49033333333</v>
      </c>
      <c r="CV26">
        <v>139.5</v>
      </c>
      <c r="CW26">
        <v>0</v>
      </c>
      <c r="CX26">
        <v>177.599999904633</v>
      </c>
      <c r="CY26">
        <v>0</v>
      </c>
      <c r="CZ26">
        <v>1117.63384615385</v>
      </c>
      <c r="DA26">
        <v>-57.9986325290951</v>
      </c>
      <c r="DB26">
        <v>-798.505983380462</v>
      </c>
      <c r="DC26">
        <v>15593.3192307692</v>
      </c>
      <c r="DD26">
        <v>15</v>
      </c>
      <c r="DE26">
        <v>1607457116.5</v>
      </c>
      <c r="DF26" t="s">
        <v>342</v>
      </c>
      <c r="DG26">
        <v>1607457110</v>
      </c>
      <c r="DH26">
        <v>1607457116.5</v>
      </c>
      <c r="DI26">
        <v>5</v>
      </c>
      <c r="DJ26">
        <v>0.204</v>
      </c>
      <c r="DK26">
        <v>0.269</v>
      </c>
      <c r="DL26">
        <v>2.366</v>
      </c>
      <c r="DM26">
        <v>0.875</v>
      </c>
      <c r="DN26">
        <v>398</v>
      </c>
      <c r="DO26">
        <v>37</v>
      </c>
      <c r="DP26">
        <v>0.08</v>
      </c>
      <c r="DQ26">
        <v>0.05</v>
      </c>
      <c r="DR26">
        <v>14.2634532925349</v>
      </c>
      <c r="DS26">
        <v>-0.469471585621913</v>
      </c>
      <c r="DT26">
        <v>0.038432381402883</v>
      </c>
      <c r="DU26">
        <v>1</v>
      </c>
      <c r="DV26">
        <v>-18.4423193548387</v>
      </c>
      <c r="DW26">
        <v>0.536220967741981</v>
      </c>
      <c r="DX26">
        <v>0.045864122033528</v>
      </c>
      <c r="DY26">
        <v>0</v>
      </c>
      <c r="DZ26">
        <v>3.34877225806452</v>
      </c>
      <c r="EA26">
        <v>0.0932670967741828</v>
      </c>
      <c r="EB26">
        <v>0.00737109337085005</v>
      </c>
      <c r="EC26">
        <v>1</v>
      </c>
      <c r="ED26">
        <v>2</v>
      </c>
      <c r="EE26">
        <v>3</v>
      </c>
      <c r="EF26" t="s">
        <v>298</v>
      </c>
      <c r="EG26">
        <v>100</v>
      </c>
      <c r="EH26">
        <v>100</v>
      </c>
      <c r="EI26">
        <v>2.366</v>
      </c>
      <c r="EJ26">
        <v>0.875</v>
      </c>
      <c r="EK26">
        <v>2.16125</v>
      </c>
      <c r="EL26">
        <v>0</v>
      </c>
      <c r="EM26">
        <v>0</v>
      </c>
      <c r="EN26">
        <v>0</v>
      </c>
      <c r="EO26">
        <v>0.605420000000009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10.8</v>
      </c>
      <c r="EX26">
        <v>10.8</v>
      </c>
      <c r="EY26">
        <v>2</v>
      </c>
      <c r="EZ26">
        <v>502.358</v>
      </c>
      <c r="FA26">
        <v>544.528</v>
      </c>
      <c r="FB26">
        <v>34.7302</v>
      </c>
      <c r="FC26">
        <v>31.955</v>
      </c>
      <c r="FD26">
        <v>30.0009</v>
      </c>
      <c r="FE26">
        <v>31.6804</v>
      </c>
      <c r="FF26">
        <v>31.6129</v>
      </c>
      <c r="FG26">
        <v>19.7576</v>
      </c>
      <c r="FH26">
        <v>0</v>
      </c>
      <c r="FI26">
        <v>100</v>
      </c>
      <c r="FJ26">
        <v>-999.9</v>
      </c>
      <c r="FK26">
        <v>400</v>
      </c>
      <c r="FL26">
        <v>40.6346</v>
      </c>
      <c r="FM26">
        <v>101.549</v>
      </c>
      <c r="FN26">
        <v>100.92</v>
      </c>
    </row>
    <row r="27" spans="1:170">
      <c r="A27">
        <v>11</v>
      </c>
      <c r="B27">
        <v>1607457495</v>
      </c>
      <c r="C27">
        <v>3348.5</v>
      </c>
      <c r="D27" t="s">
        <v>343</v>
      </c>
      <c r="E27" t="s">
        <v>344</v>
      </c>
      <c r="F27" t="s">
        <v>345</v>
      </c>
      <c r="G27" t="s">
        <v>325</v>
      </c>
      <c r="H27">
        <v>1607457487.25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288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346</v>
      </c>
      <c r="AQ27">
        <v>757.65852</v>
      </c>
      <c r="AR27">
        <v>856.9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347</v>
      </c>
      <c r="BB27">
        <v>584.96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291</v>
      </c>
      <c r="BO27">
        <v>2</v>
      </c>
      <c r="BP27">
        <v>1607457487.25</v>
      </c>
      <c r="BQ27">
        <v>398.341</v>
      </c>
      <c r="BR27">
        <v>400.254166666667</v>
      </c>
      <c r="BS27">
        <v>36.8787966666667</v>
      </c>
      <c r="BT27">
        <v>36.78154</v>
      </c>
      <c r="BU27">
        <v>395.975333333333</v>
      </c>
      <c r="BV27">
        <v>36.0041833333333</v>
      </c>
      <c r="BW27">
        <v>500.023566666667</v>
      </c>
      <c r="BX27">
        <v>102.086233333333</v>
      </c>
      <c r="BY27">
        <v>0.100009093333333</v>
      </c>
      <c r="BZ27">
        <v>36.0755566666667</v>
      </c>
      <c r="CA27">
        <v>36.5401766666667</v>
      </c>
      <c r="CB27">
        <v>999.9</v>
      </c>
      <c r="CC27">
        <v>0</v>
      </c>
      <c r="CD27">
        <v>0</v>
      </c>
      <c r="CE27">
        <v>10000.908</v>
      </c>
      <c r="CF27">
        <v>0</v>
      </c>
      <c r="CG27">
        <v>159.8148</v>
      </c>
      <c r="CH27">
        <v>1399.97633333333</v>
      </c>
      <c r="CI27">
        <v>0.900001433333333</v>
      </c>
      <c r="CJ27">
        <v>0.0999985066666667</v>
      </c>
      <c r="CK27">
        <v>0</v>
      </c>
      <c r="CL27">
        <v>757.6291</v>
      </c>
      <c r="CM27">
        <v>4.99975</v>
      </c>
      <c r="CN27">
        <v>10459.98</v>
      </c>
      <c r="CO27">
        <v>12177.8466666667</v>
      </c>
      <c r="CP27">
        <v>47.1870666666666</v>
      </c>
      <c r="CQ27">
        <v>48.3998</v>
      </c>
      <c r="CR27">
        <v>47.8624</v>
      </c>
      <c r="CS27">
        <v>48.0496</v>
      </c>
      <c r="CT27">
        <v>48.9412</v>
      </c>
      <c r="CU27">
        <v>1255.48166666667</v>
      </c>
      <c r="CV27">
        <v>139.494666666667</v>
      </c>
      <c r="CW27">
        <v>0</v>
      </c>
      <c r="CX27">
        <v>412.599999904633</v>
      </c>
      <c r="CY27">
        <v>0</v>
      </c>
      <c r="CZ27">
        <v>757.65852</v>
      </c>
      <c r="DA27">
        <v>3.21038461629719</v>
      </c>
      <c r="DB27">
        <v>10.8846155645847</v>
      </c>
      <c r="DC27">
        <v>10460.64</v>
      </c>
      <c r="DD27">
        <v>15</v>
      </c>
      <c r="DE27">
        <v>1607457116.5</v>
      </c>
      <c r="DF27" t="s">
        <v>342</v>
      </c>
      <c r="DG27">
        <v>1607457110</v>
      </c>
      <c r="DH27">
        <v>1607457116.5</v>
      </c>
      <c r="DI27">
        <v>5</v>
      </c>
      <c r="DJ27">
        <v>0.204</v>
      </c>
      <c r="DK27">
        <v>0.269</v>
      </c>
      <c r="DL27">
        <v>2.366</v>
      </c>
      <c r="DM27">
        <v>0.875</v>
      </c>
      <c r="DN27">
        <v>398</v>
      </c>
      <c r="DO27">
        <v>37</v>
      </c>
      <c r="DP27">
        <v>0.08</v>
      </c>
      <c r="DQ27">
        <v>0.05</v>
      </c>
      <c r="DR27">
        <v>1.56014976201718</v>
      </c>
      <c r="DS27">
        <v>0.0809874227374499</v>
      </c>
      <c r="DT27">
        <v>0.0144979500164335</v>
      </c>
      <c r="DU27">
        <v>1</v>
      </c>
      <c r="DV27">
        <v>-1.91346258064516</v>
      </c>
      <c r="DW27">
        <v>-0.105920322580639</v>
      </c>
      <c r="DX27">
        <v>0.0184535881584292</v>
      </c>
      <c r="DY27">
        <v>1</v>
      </c>
      <c r="DZ27">
        <v>0.097514864516129</v>
      </c>
      <c r="EA27">
        <v>-0.0180667790322584</v>
      </c>
      <c r="EB27">
        <v>0.00246956023256961</v>
      </c>
      <c r="EC27">
        <v>1</v>
      </c>
      <c r="ED27">
        <v>3</v>
      </c>
      <c r="EE27">
        <v>3</v>
      </c>
      <c r="EF27" t="s">
        <v>310</v>
      </c>
      <c r="EG27">
        <v>100</v>
      </c>
      <c r="EH27">
        <v>100</v>
      </c>
      <c r="EI27">
        <v>2.365</v>
      </c>
      <c r="EJ27">
        <v>0.8746</v>
      </c>
      <c r="EK27">
        <v>2.36560000000009</v>
      </c>
      <c r="EL27">
        <v>0</v>
      </c>
      <c r="EM27">
        <v>0</v>
      </c>
      <c r="EN27">
        <v>0</v>
      </c>
      <c r="EO27">
        <v>0.874623809523811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6.4</v>
      </c>
      <c r="EX27">
        <v>6.3</v>
      </c>
      <c r="EY27">
        <v>2</v>
      </c>
      <c r="EZ27">
        <v>508.157</v>
      </c>
      <c r="FA27">
        <v>540.87</v>
      </c>
      <c r="FB27">
        <v>34.7472</v>
      </c>
      <c r="FC27">
        <v>32.1238</v>
      </c>
      <c r="FD27">
        <v>30.0007</v>
      </c>
      <c r="FE27">
        <v>31.8654</v>
      </c>
      <c r="FF27">
        <v>31.8109</v>
      </c>
      <c r="FG27">
        <v>20.1192</v>
      </c>
      <c r="FH27">
        <v>0</v>
      </c>
      <c r="FI27">
        <v>100</v>
      </c>
      <c r="FJ27">
        <v>-999.9</v>
      </c>
      <c r="FK27">
        <v>400</v>
      </c>
      <c r="FL27">
        <v>40.6346</v>
      </c>
      <c r="FM27">
        <v>101.581</v>
      </c>
      <c r="FN27">
        <v>100.925</v>
      </c>
    </row>
    <row r="28" spans="1:170">
      <c r="A28">
        <v>12</v>
      </c>
      <c r="B28">
        <v>1607457683.5</v>
      </c>
      <c r="C28">
        <v>3537</v>
      </c>
      <c r="D28" t="s">
        <v>348</v>
      </c>
      <c r="E28" t="s">
        <v>349</v>
      </c>
      <c r="F28" t="s">
        <v>345</v>
      </c>
      <c r="G28" t="s">
        <v>325</v>
      </c>
      <c r="H28">
        <v>1607457675.5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288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350</v>
      </c>
      <c r="AQ28">
        <v>867.1742</v>
      </c>
      <c r="AR28">
        <v>1043.88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351</v>
      </c>
      <c r="BB28">
        <v>625.55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291</v>
      </c>
      <c r="BO28">
        <v>2</v>
      </c>
      <c r="BP28">
        <v>1607457675.5</v>
      </c>
      <c r="BQ28">
        <v>395.563064516129</v>
      </c>
      <c r="BR28">
        <v>400.158032258065</v>
      </c>
      <c r="BS28">
        <v>38.4228064516129</v>
      </c>
      <c r="BT28">
        <v>37.9712741935484</v>
      </c>
      <c r="BU28">
        <v>393.19735483871</v>
      </c>
      <c r="BV28">
        <v>37.5481967741935</v>
      </c>
      <c r="BW28">
        <v>500.011677419355</v>
      </c>
      <c r="BX28">
        <v>102.090290322581</v>
      </c>
      <c r="BY28">
        <v>0.0999777129032258</v>
      </c>
      <c r="BZ28">
        <v>36.4802161290323</v>
      </c>
      <c r="CA28">
        <v>36.8539709677419</v>
      </c>
      <c r="CB28">
        <v>999.9</v>
      </c>
      <c r="CC28">
        <v>0</v>
      </c>
      <c r="CD28">
        <v>0</v>
      </c>
      <c r="CE28">
        <v>9999.19354838709</v>
      </c>
      <c r="CF28">
        <v>0</v>
      </c>
      <c r="CG28">
        <v>480.302903225806</v>
      </c>
      <c r="CH28">
        <v>1399.97709677419</v>
      </c>
      <c r="CI28">
        <v>0.899996387096774</v>
      </c>
      <c r="CJ28">
        <v>0.10000355483871</v>
      </c>
      <c r="CK28">
        <v>0</v>
      </c>
      <c r="CL28">
        <v>867.453741935484</v>
      </c>
      <c r="CM28">
        <v>4.99975</v>
      </c>
      <c r="CN28">
        <v>11934.1096774194</v>
      </c>
      <c r="CO28">
        <v>12177.8258064516</v>
      </c>
      <c r="CP28">
        <v>46.8668709677419</v>
      </c>
      <c r="CQ28">
        <v>48.046</v>
      </c>
      <c r="CR28">
        <v>47.5118709677419</v>
      </c>
      <c r="CS28">
        <v>47.683</v>
      </c>
      <c r="CT28">
        <v>48.6168709677419</v>
      </c>
      <c r="CU28">
        <v>1255.47709677419</v>
      </c>
      <c r="CV28">
        <v>139.5</v>
      </c>
      <c r="CW28">
        <v>0</v>
      </c>
      <c r="CX28">
        <v>187.299999952316</v>
      </c>
      <c r="CY28">
        <v>0</v>
      </c>
      <c r="CZ28">
        <v>867.1742</v>
      </c>
      <c r="DA28">
        <v>-32.1040768842445</v>
      </c>
      <c r="DB28">
        <v>-421.261537778536</v>
      </c>
      <c r="DC28">
        <v>11930.248</v>
      </c>
      <c r="DD28">
        <v>15</v>
      </c>
      <c r="DE28">
        <v>1607457116.5</v>
      </c>
      <c r="DF28" t="s">
        <v>342</v>
      </c>
      <c r="DG28">
        <v>1607457110</v>
      </c>
      <c r="DH28">
        <v>1607457116.5</v>
      </c>
      <c r="DI28">
        <v>5</v>
      </c>
      <c r="DJ28">
        <v>0.204</v>
      </c>
      <c r="DK28">
        <v>0.269</v>
      </c>
      <c r="DL28">
        <v>2.366</v>
      </c>
      <c r="DM28">
        <v>0.875</v>
      </c>
      <c r="DN28">
        <v>398</v>
      </c>
      <c r="DO28">
        <v>37</v>
      </c>
      <c r="DP28">
        <v>0.08</v>
      </c>
      <c r="DQ28">
        <v>0.05</v>
      </c>
      <c r="DR28">
        <v>3.68962164828698</v>
      </c>
      <c r="DS28">
        <v>-1.11433290272535</v>
      </c>
      <c r="DT28">
        <v>0.0854746728313249</v>
      </c>
      <c r="DU28">
        <v>0</v>
      </c>
      <c r="DV28">
        <v>-4.6027135483871</v>
      </c>
      <c r="DW28">
        <v>1.15935241935484</v>
      </c>
      <c r="DX28">
        <v>0.0897783263430396</v>
      </c>
      <c r="DY28">
        <v>0</v>
      </c>
      <c r="DZ28">
        <v>0.448141580645161</v>
      </c>
      <c r="EA28">
        <v>0.406830241935483</v>
      </c>
      <c r="EB28">
        <v>0.0303662923690644</v>
      </c>
      <c r="EC28">
        <v>0</v>
      </c>
      <c r="ED28">
        <v>0</v>
      </c>
      <c r="EE28">
        <v>3</v>
      </c>
      <c r="EF28" t="s">
        <v>352</v>
      </c>
      <c r="EG28">
        <v>100</v>
      </c>
      <c r="EH28">
        <v>100</v>
      </c>
      <c r="EI28">
        <v>2.365</v>
      </c>
      <c r="EJ28">
        <v>0.8746</v>
      </c>
      <c r="EK28">
        <v>2.36560000000009</v>
      </c>
      <c r="EL28">
        <v>0</v>
      </c>
      <c r="EM28">
        <v>0</v>
      </c>
      <c r="EN28">
        <v>0</v>
      </c>
      <c r="EO28">
        <v>0.874623809523811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9.6</v>
      </c>
      <c r="EX28">
        <v>9.4</v>
      </c>
      <c r="EY28">
        <v>2</v>
      </c>
      <c r="EZ28">
        <v>514.932</v>
      </c>
      <c r="FA28">
        <v>539.851</v>
      </c>
      <c r="FB28">
        <v>34.9327</v>
      </c>
      <c r="FC28">
        <v>32.5217</v>
      </c>
      <c r="FD28">
        <v>30.0013</v>
      </c>
      <c r="FE28">
        <v>32.2222</v>
      </c>
      <c r="FF28">
        <v>32.1624</v>
      </c>
      <c r="FG28">
        <v>19.7101</v>
      </c>
      <c r="FH28">
        <v>0</v>
      </c>
      <c r="FI28">
        <v>100</v>
      </c>
      <c r="FJ28">
        <v>-999.9</v>
      </c>
      <c r="FK28">
        <v>400</v>
      </c>
      <c r="FL28">
        <v>40.9085</v>
      </c>
      <c r="FM28">
        <v>101.502</v>
      </c>
      <c r="FN28">
        <v>100.835</v>
      </c>
    </row>
    <row r="29" spans="1:170">
      <c r="A29">
        <v>13</v>
      </c>
      <c r="B29">
        <v>1607457878.5</v>
      </c>
      <c r="C29">
        <v>3732</v>
      </c>
      <c r="D29" t="s">
        <v>353</v>
      </c>
      <c r="E29" t="s">
        <v>354</v>
      </c>
      <c r="F29" t="s">
        <v>355</v>
      </c>
      <c r="G29" t="s">
        <v>356</v>
      </c>
      <c r="H29">
        <v>1607457870.5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288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357</v>
      </c>
      <c r="AQ29">
        <v>1149.51076923077</v>
      </c>
      <c r="AR29">
        <v>1444.51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358</v>
      </c>
      <c r="BB29">
        <v>760.94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291</v>
      </c>
      <c r="BO29">
        <v>2</v>
      </c>
      <c r="BP29">
        <v>1607457870.5</v>
      </c>
      <c r="BQ29">
        <v>388.407451612903</v>
      </c>
      <c r="BR29">
        <v>399.89870967742</v>
      </c>
      <c r="BS29">
        <v>38.8744451612903</v>
      </c>
      <c r="BT29">
        <v>37.0440612903226</v>
      </c>
      <c r="BU29">
        <v>386.144451612903</v>
      </c>
      <c r="BV29">
        <v>38.0744451612903</v>
      </c>
      <c r="BW29">
        <v>500.012258064516</v>
      </c>
      <c r="BX29">
        <v>102.079096774194</v>
      </c>
      <c r="BY29">
        <v>0.0999920129032258</v>
      </c>
      <c r="BZ29">
        <v>36.6015806451613</v>
      </c>
      <c r="CA29">
        <v>36.8142548387097</v>
      </c>
      <c r="CB29">
        <v>999.9</v>
      </c>
      <c r="CC29">
        <v>0</v>
      </c>
      <c r="CD29">
        <v>0</v>
      </c>
      <c r="CE29">
        <v>10001.6458064516</v>
      </c>
      <c r="CF29">
        <v>0</v>
      </c>
      <c r="CG29">
        <v>793.360516129032</v>
      </c>
      <c r="CH29">
        <v>1399.96483870968</v>
      </c>
      <c r="CI29">
        <v>0.899999580645161</v>
      </c>
      <c r="CJ29">
        <v>0.10000045483871</v>
      </c>
      <c r="CK29">
        <v>0</v>
      </c>
      <c r="CL29">
        <v>1150.13193548387</v>
      </c>
      <c r="CM29">
        <v>4.99975</v>
      </c>
      <c r="CN29">
        <v>15782.4225806452</v>
      </c>
      <c r="CO29">
        <v>12177.7516129032</v>
      </c>
      <c r="CP29">
        <v>46.558</v>
      </c>
      <c r="CQ29">
        <v>48.0985806451613</v>
      </c>
      <c r="CR29">
        <v>47.245935483871</v>
      </c>
      <c r="CS29">
        <v>47.687</v>
      </c>
      <c r="CT29">
        <v>48.4613870967742</v>
      </c>
      <c r="CU29">
        <v>1255.46806451613</v>
      </c>
      <c r="CV29">
        <v>139.497096774194</v>
      </c>
      <c r="CW29">
        <v>0</v>
      </c>
      <c r="CX29">
        <v>193.899999856949</v>
      </c>
      <c r="CY29">
        <v>0</v>
      </c>
      <c r="CZ29">
        <v>1149.51076923077</v>
      </c>
      <c r="DA29">
        <v>-161.625982900167</v>
      </c>
      <c r="DB29">
        <v>-2228.37948718877</v>
      </c>
      <c r="DC29">
        <v>15773.6961538462</v>
      </c>
      <c r="DD29">
        <v>15</v>
      </c>
      <c r="DE29">
        <v>1607457896</v>
      </c>
      <c r="DF29" t="s">
        <v>359</v>
      </c>
      <c r="DG29">
        <v>1607457896</v>
      </c>
      <c r="DH29">
        <v>1607457896</v>
      </c>
      <c r="DI29">
        <v>6</v>
      </c>
      <c r="DJ29">
        <v>-0.103</v>
      </c>
      <c r="DK29">
        <v>-0.074</v>
      </c>
      <c r="DL29">
        <v>2.263</v>
      </c>
      <c r="DM29">
        <v>0.8</v>
      </c>
      <c r="DN29">
        <v>400</v>
      </c>
      <c r="DO29">
        <v>37</v>
      </c>
      <c r="DP29">
        <v>0.21</v>
      </c>
      <c r="DQ29">
        <v>0.05</v>
      </c>
      <c r="DR29">
        <v>8.85843585532806</v>
      </c>
      <c r="DS29">
        <v>-0.603257502154056</v>
      </c>
      <c r="DT29">
        <v>0.0487055706476317</v>
      </c>
      <c r="DU29">
        <v>0</v>
      </c>
      <c r="DV29">
        <v>-11.3932870967742</v>
      </c>
      <c r="DW29">
        <v>0.606416129032236</v>
      </c>
      <c r="DX29">
        <v>0.0504998546272931</v>
      </c>
      <c r="DY29">
        <v>0</v>
      </c>
      <c r="DZ29">
        <v>1.90283</v>
      </c>
      <c r="EA29">
        <v>0.258563709677412</v>
      </c>
      <c r="EB29">
        <v>0.0193091158481871</v>
      </c>
      <c r="EC29">
        <v>0</v>
      </c>
      <c r="ED29">
        <v>0</v>
      </c>
      <c r="EE29">
        <v>3</v>
      </c>
      <c r="EF29" t="s">
        <v>352</v>
      </c>
      <c r="EG29">
        <v>100</v>
      </c>
      <c r="EH29">
        <v>100</v>
      </c>
      <c r="EI29">
        <v>2.263</v>
      </c>
      <c r="EJ29">
        <v>0.8</v>
      </c>
      <c r="EK29">
        <v>2.36560000000009</v>
      </c>
      <c r="EL29">
        <v>0</v>
      </c>
      <c r="EM29">
        <v>0</v>
      </c>
      <c r="EN29">
        <v>0</v>
      </c>
      <c r="EO29">
        <v>0.874623809523811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12.8</v>
      </c>
      <c r="EX29">
        <v>12.7</v>
      </c>
      <c r="EY29">
        <v>2</v>
      </c>
      <c r="EZ29">
        <v>516.339</v>
      </c>
      <c r="FA29">
        <v>537.706</v>
      </c>
      <c r="FB29">
        <v>35.2599</v>
      </c>
      <c r="FC29">
        <v>32.9104</v>
      </c>
      <c r="FD29">
        <v>30.0005</v>
      </c>
      <c r="FE29">
        <v>32.5858</v>
      </c>
      <c r="FF29">
        <v>32.5123</v>
      </c>
      <c r="FG29">
        <v>19.8162</v>
      </c>
      <c r="FH29">
        <v>0</v>
      </c>
      <c r="FI29">
        <v>100</v>
      </c>
      <c r="FJ29">
        <v>-999.9</v>
      </c>
      <c r="FK29">
        <v>400</v>
      </c>
      <c r="FL29">
        <v>38.408</v>
      </c>
      <c r="FM29">
        <v>101.453</v>
      </c>
      <c r="FN29">
        <v>100.78</v>
      </c>
    </row>
    <row r="30" spans="1:170">
      <c r="A30">
        <v>14</v>
      </c>
      <c r="B30">
        <v>1607458042.6</v>
      </c>
      <c r="C30">
        <v>3896.09999990463</v>
      </c>
      <c r="D30" t="s">
        <v>360</v>
      </c>
      <c r="E30" t="s">
        <v>361</v>
      </c>
      <c r="F30" t="s">
        <v>355</v>
      </c>
      <c r="G30" t="s">
        <v>356</v>
      </c>
      <c r="H30">
        <v>1607458034.96129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288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362</v>
      </c>
      <c r="AQ30">
        <v>1051.52461538462</v>
      </c>
      <c r="AR30">
        <v>1293.18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363</v>
      </c>
      <c r="BB30">
        <v>735.96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291</v>
      </c>
      <c r="BO30">
        <v>2</v>
      </c>
      <c r="BP30">
        <v>1607458034.96129</v>
      </c>
      <c r="BQ30">
        <v>392.742064516129</v>
      </c>
      <c r="BR30">
        <v>400.040838709677</v>
      </c>
      <c r="BS30">
        <v>36.5801322580645</v>
      </c>
      <c r="BT30">
        <v>34.9914838709677</v>
      </c>
      <c r="BU30">
        <v>390.479129032258</v>
      </c>
      <c r="BV30">
        <v>35.7797483870968</v>
      </c>
      <c r="BW30">
        <v>499.99735483871</v>
      </c>
      <c r="BX30">
        <v>102.071806451613</v>
      </c>
      <c r="BY30">
        <v>0.0999452903225806</v>
      </c>
      <c r="BZ30">
        <v>36.8077709677419</v>
      </c>
      <c r="CA30">
        <v>37.4235967741935</v>
      </c>
      <c r="CB30">
        <v>999.9</v>
      </c>
      <c r="CC30">
        <v>0</v>
      </c>
      <c r="CD30">
        <v>0</v>
      </c>
      <c r="CE30">
        <v>9997.55741935484</v>
      </c>
      <c r="CF30">
        <v>0</v>
      </c>
      <c r="CG30">
        <v>772.452096774193</v>
      </c>
      <c r="CH30">
        <v>1400.0035483871</v>
      </c>
      <c r="CI30">
        <v>0.900002483870968</v>
      </c>
      <c r="CJ30">
        <v>0.0999976774193548</v>
      </c>
      <c r="CK30">
        <v>0</v>
      </c>
      <c r="CL30">
        <v>1051.98</v>
      </c>
      <c r="CM30">
        <v>4.99975</v>
      </c>
      <c r="CN30">
        <v>14419.7774193548</v>
      </c>
      <c r="CO30">
        <v>12178.0806451613</v>
      </c>
      <c r="CP30">
        <v>46.538</v>
      </c>
      <c r="CQ30">
        <v>48.191064516129</v>
      </c>
      <c r="CR30">
        <v>47.195064516129</v>
      </c>
      <c r="CS30">
        <v>47.808</v>
      </c>
      <c r="CT30">
        <v>48.4430967741935</v>
      </c>
      <c r="CU30">
        <v>1255.50774193548</v>
      </c>
      <c r="CV30">
        <v>139.495806451613</v>
      </c>
      <c r="CW30">
        <v>0</v>
      </c>
      <c r="CX30">
        <v>163.299999952316</v>
      </c>
      <c r="CY30">
        <v>0</v>
      </c>
      <c r="CZ30">
        <v>1051.52461538462</v>
      </c>
      <c r="DA30">
        <v>-86.3733332159169</v>
      </c>
      <c r="DB30">
        <v>-1186.20512658519</v>
      </c>
      <c r="DC30">
        <v>14413.7269230769</v>
      </c>
      <c r="DD30">
        <v>15</v>
      </c>
      <c r="DE30">
        <v>1607457896</v>
      </c>
      <c r="DF30" t="s">
        <v>359</v>
      </c>
      <c r="DG30">
        <v>1607457896</v>
      </c>
      <c r="DH30">
        <v>1607457896</v>
      </c>
      <c r="DI30">
        <v>6</v>
      </c>
      <c r="DJ30">
        <v>-0.103</v>
      </c>
      <c r="DK30">
        <v>-0.074</v>
      </c>
      <c r="DL30">
        <v>2.263</v>
      </c>
      <c r="DM30">
        <v>0.8</v>
      </c>
      <c r="DN30">
        <v>400</v>
      </c>
      <c r="DO30">
        <v>37</v>
      </c>
      <c r="DP30">
        <v>0.21</v>
      </c>
      <c r="DQ30">
        <v>0.05</v>
      </c>
      <c r="DR30">
        <v>5.55592576848322</v>
      </c>
      <c r="DS30">
        <v>-0.852746702700089</v>
      </c>
      <c r="DT30">
        <v>0.0645655268125477</v>
      </c>
      <c r="DU30">
        <v>0</v>
      </c>
      <c r="DV30">
        <v>-7.30602290322581</v>
      </c>
      <c r="DW30">
        <v>0.914018090379989</v>
      </c>
      <c r="DX30">
        <v>0.0693196335914198</v>
      </c>
      <c r="DY30">
        <v>0</v>
      </c>
      <c r="DZ30">
        <v>1.58668548387097</v>
      </c>
      <c r="EA30">
        <v>0.236703000269796</v>
      </c>
      <c r="EB30">
        <v>0.0175134725722817</v>
      </c>
      <c r="EC30">
        <v>0</v>
      </c>
      <c r="ED30">
        <v>0</v>
      </c>
      <c r="EE30">
        <v>3</v>
      </c>
      <c r="EF30" t="s">
        <v>352</v>
      </c>
      <c r="EG30">
        <v>100</v>
      </c>
      <c r="EH30">
        <v>100</v>
      </c>
      <c r="EI30">
        <v>2.263</v>
      </c>
      <c r="EJ30">
        <v>0.8004</v>
      </c>
      <c r="EK30">
        <v>2.26289999999995</v>
      </c>
      <c r="EL30">
        <v>0</v>
      </c>
      <c r="EM30">
        <v>0</v>
      </c>
      <c r="EN30">
        <v>0</v>
      </c>
      <c r="EO30">
        <v>0.800379999999997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2.4</v>
      </c>
      <c r="EX30">
        <v>2.4</v>
      </c>
      <c r="EY30">
        <v>2</v>
      </c>
      <c r="EZ30">
        <v>517.04</v>
      </c>
      <c r="FA30">
        <v>533.673</v>
      </c>
      <c r="FB30">
        <v>35.492</v>
      </c>
      <c r="FC30">
        <v>33.0965</v>
      </c>
      <c r="FD30">
        <v>30.0004</v>
      </c>
      <c r="FE30">
        <v>32.7817</v>
      </c>
      <c r="FF30">
        <v>32.7118</v>
      </c>
      <c r="FG30">
        <v>19.815</v>
      </c>
      <c r="FH30">
        <v>0</v>
      </c>
      <c r="FI30">
        <v>100</v>
      </c>
      <c r="FJ30">
        <v>-999.9</v>
      </c>
      <c r="FK30">
        <v>400</v>
      </c>
      <c r="FL30">
        <v>38.408</v>
      </c>
      <c r="FM30">
        <v>101.442</v>
      </c>
      <c r="FN30">
        <v>100.757</v>
      </c>
    </row>
    <row r="31" spans="1:170">
      <c r="A31">
        <v>15</v>
      </c>
      <c r="B31">
        <v>1607458394.1</v>
      </c>
      <c r="C31">
        <v>4247.59999990463</v>
      </c>
      <c r="D31" t="s">
        <v>364</v>
      </c>
      <c r="E31" t="s">
        <v>365</v>
      </c>
      <c r="F31" t="s">
        <v>366</v>
      </c>
      <c r="G31" t="s">
        <v>302</v>
      </c>
      <c r="H31">
        <v>1607458386.35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288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367</v>
      </c>
      <c r="AQ31">
        <v>1018.1756</v>
      </c>
      <c r="AR31">
        <v>1477.04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368</v>
      </c>
      <c r="BB31">
        <v>778.58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291</v>
      </c>
      <c r="BO31">
        <v>2</v>
      </c>
      <c r="BP31">
        <v>1607458386.35</v>
      </c>
      <c r="BQ31">
        <v>373.0461</v>
      </c>
      <c r="BR31">
        <v>400.118133333333</v>
      </c>
      <c r="BS31">
        <v>41.8670433333333</v>
      </c>
      <c r="BT31">
        <v>34.4690733333333</v>
      </c>
      <c r="BU31">
        <v>370.7832</v>
      </c>
      <c r="BV31">
        <v>41.0666466666667</v>
      </c>
      <c r="BW31">
        <v>500.013966666667</v>
      </c>
      <c r="BX31">
        <v>102.070233333333</v>
      </c>
      <c r="BY31">
        <v>0.100001526666667</v>
      </c>
      <c r="BZ31">
        <v>36.7748966666667</v>
      </c>
      <c r="CA31">
        <v>36.1710633333333</v>
      </c>
      <c r="CB31">
        <v>999.9</v>
      </c>
      <c r="CC31">
        <v>0</v>
      </c>
      <c r="CD31">
        <v>0</v>
      </c>
      <c r="CE31">
        <v>9999.45733333333</v>
      </c>
      <c r="CF31">
        <v>0</v>
      </c>
      <c r="CG31">
        <v>825.3616</v>
      </c>
      <c r="CH31">
        <v>1399.969</v>
      </c>
      <c r="CI31">
        <v>0.9000001</v>
      </c>
      <c r="CJ31">
        <v>0.0999998666666667</v>
      </c>
      <c r="CK31">
        <v>0</v>
      </c>
      <c r="CL31">
        <v>1018.62266666667</v>
      </c>
      <c r="CM31">
        <v>4.99975</v>
      </c>
      <c r="CN31">
        <v>13872.72</v>
      </c>
      <c r="CO31">
        <v>12177.7766666667</v>
      </c>
      <c r="CP31">
        <v>45.9874</v>
      </c>
      <c r="CQ31">
        <v>47.7414666666667</v>
      </c>
      <c r="CR31">
        <v>46.6539333333333</v>
      </c>
      <c r="CS31">
        <v>47.5081333333333</v>
      </c>
      <c r="CT31">
        <v>48.0082</v>
      </c>
      <c r="CU31">
        <v>1255.47333333333</v>
      </c>
      <c r="CV31">
        <v>139.499</v>
      </c>
      <c r="CW31">
        <v>0</v>
      </c>
      <c r="CX31">
        <v>350.700000047684</v>
      </c>
      <c r="CY31">
        <v>0</v>
      </c>
      <c r="CZ31">
        <v>1018.1756</v>
      </c>
      <c r="DA31">
        <v>-42.578461479843</v>
      </c>
      <c r="DB31">
        <v>-560.561537761138</v>
      </c>
      <c r="DC31">
        <v>13867.272</v>
      </c>
      <c r="DD31">
        <v>15</v>
      </c>
      <c r="DE31">
        <v>1607457896</v>
      </c>
      <c r="DF31" t="s">
        <v>359</v>
      </c>
      <c r="DG31">
        <v>1607457896</v>
      </c>
      <c r="DH31">
        <v>1607457896</v>
      </c>
      <c r="DI31">
        <v>6</v>
      </c>
      <c r="DJ31">
        <v>-0.103</v>
      </c>
      <c r="DK31">
        <v>-0.074</v>
      </c>
      <c r="DL31">
        <v>2.263</v>
      </c>
      <c r="DM31">
        <v>0.8</v>
      </c>
      <c r="DN31">
        <v>400</v>
      </c>
      <c r="DO31">
        <v>37</v>
      </c>
      <c r="DP31">
        <v>0.21</v>
      </c>
      <c r="DQ31">
        <v>0.05</v>
      </c>
      <c r="DR31">
        <v>20.1632661439598</v>
      </c>
      <c r="DS31">
        <v>0.0368385910960724</v>
      </c>
      <c r="DT31">
        <v>0.0421371556944207</v>
      </c>
      <c r="DU31">
        <v>1</v>
      </c>
      <c r="DV31">
        <v>-27.0745129032258</v>
      </c>
      <c r="DW31">
        <v>-0.165483870967732</v>
      </c>
      <c r="DX31">
        <v>0.0496710712324361</v>
      </c>
      <c r="DY31">
        <v>1</v>
      </c>
      <c r="DZ31">
        <v>7.39797</v>
      </c>
      <c r="EA31">
        <v>0.00583016129030356</v>
      </c>
      <c r="EB31">
        <v>0.000925370021893641</v>
      </c>
      <c r="EC31">
        <v>1</v>
      </c>
      <c r="ED31">
        <v>3</v>
      </c>
      <c r="EE31">
        <v>3</v>
      </c>
      <c r="EF31" t="s">
        <v>310</v>
      </c>
      <c r="EG31">
        <v>100</v>
      </c>
      <c r="EH31">
        <v>100</v>
      </c>
      <c r="EI31">
        <v>2.263</v>
      </c>
      <c r="EJ31">
        <v>0.8003</v>
      </c>
      <c r="EK31">
        <v>2.26289999999995</v>
      </c>
      <c r="EL31">
        <v>0</v>
      </c>
      <c r="EM31">
        <v>0</v>
      </c>
      <c r="EN31">
        <v>0</v>
      </c>
      <c r="EO31">
        <v>0.800379999999997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8.3</v>
      </c>
      <c r="EX31">
        <v>8.3</v>
      </c>
      <c r="EY31">
        <v>2</v>
      </c>
      <c r="EZ31">
        <v>500.125</v>
      </c>
      <c r="FA31">
        <v>535.965</v>
      </c>
      <c r="FB31">
        <v>35.8267</v>
      </c>
      <c r="FC31">
        <v>32.9371</v>
      </c>
      <c r="FD31">
        <v>29.9999</v>
      </c>
      <c r="FE31">
        <v>32.6921</v>
      </c>
      <c r="FF31">
        <v>32.6243</v>
      </c>
      <c r="FG31">
        <v>19.5617</v>
      </c>
      <c r="FH31">
        <v>0</v>
      </c>
      <c r="FI31">
        <v>100</v>
      </c>
      <c r="FJ31">
        <v>-999.9</v>
      </c>
      <c r="FK31">
        <v>400</v>
      </c>
      <c r="FL31">
        <v>36.4498</v>
      </c>
      <c r="FM31">
        <v>101.456</v>
      </c>
      <c r="FN31">
        <v>100.819</v>
      </c>
    </row>
    <row r="32" spans="1:170">
      <c r="A32">
        <v>16</v>
      </c>
      <c r="B32">
        <v>1607458566.1</v>
      </c>
      <c r="C32">
        <v>4419.59999990463</v>
      </c>
      <c r="D32" t="s">
        <v>369</v>
      </c>
      <c r="E32" t="s">
        <v>370</v>
      </c>
      <c r="F32" t="s">
        <v>366</v>
      </c>
      <c r="G32" t="s">
        <v>302</v>
      </c>
      <c r="H32">
        <v>1607458558.35</v>
      </c>
      <c r="I32">
        <f>BW32*AG32*(BS32-BT32)/(100*BL32*(1000-AG32*BS32))</f>
        <v>0</v>
      </c>
      <c r="J32">
        <f>BW32*AG32*(BR32-BQ32*(1000-AG32*BT32)/(1000-AG32*BS32))/(100*BL32)</f>
        <v>0</v>
      </c>
      <c r="K32">
        <f>BQ32 - IF(AG32&gt;1, J32*BL32*100.0/(AI32*CE32), 0)</f>
        <v>0</v>
      </c>
      <c r="L32">
        <f>((R32-I32/2)*K32-J32)/(R32+I32/2)</f>
        <v>0</v>
      </c>
      <c r="M32">
        <f>L32*(BX32+BY32)/1000.0</f>
        <v>0</v>
      </c>
      <c r="N32">
        <f>(BQ32 - IF(AG32&gt;1, J32*BL32*100.0/(AI32*CE32), 0))*(BX32+BY32)/1000.0</f>
        <v>0</v>
      </c>
      <c r="O32">
        <f>2.0/((1/Q32-1/P32)+SIGN(Q32)*SQRT((1/Q32-1/P32)*(1/Q32-1/P32) + 4*BM32/((BM32+1)*(BM32+1))*(2*1/Q32*1/P32-1/P32*1/P32)))</f>
        <v>0</v>
      </c>
      <c r="P32">
        <f>IF(LEFT(BN32,1)&lt;&gt;"0",IF(LEFT(BN32,1)="1",3.0,BO32),$D$5+$E$5*(CE32*BX32/($K$5*1000))+$F$5*(CE32*BX32/($K$5*1000))*MAX(MIN(BL32,$J$5),$I$5)*MAX(MIN(BL32,$J$5),$I$5)+$G$5*MAX(MIN(BL32,$J$5),$I$5)*(CE32*BX32/($K$5*1000))+$H$5*(CE32*BX32/($K$5*1000))*(CE32*BX32/($K$5*1000)))</f>
        <v>0</v>
      </c>
      <c r="Q32">
        <f>I32*(1000-(1000*0.61365*exp(17.502*U32/(240.97+U32))/(BX32+BY32)+BS32)/2)/(1000*0.61365*exp(17.502*U32/(240.97+U32))/(BX32+BY32)-BS32)</f>
        <v>0</v>
      </c>
      <c r="R32">
        <f>1/((BM32+1)/(O32/1.6)+1/(P32/1.37)) + BM32/((BM32+1)/(O32/1.6) + BM32/(P32/1.37))</f>
        <v>0</v>
      </c>
      <c r="S32">
        <f>(BI32*BK32)</f>
        <v>0</v>
      </c>
      <c r="T32">
        <f>(BZ32+(S32+2*0.95*5.67E-8*(((BZ32+$B$7)+273)^4-(BZ32+273)^4)-44100*I32)/(1.84*29.3*P32+8*0.95*5.67E-8*(BZ32+273)^3))</f>
        <v>0</v>
      </c>
      <c r="U32">
        <f>($C$7*CA32+$D$7*CB32+$E$7*T32)</f>
        <v>0</v>
      </c>
      <c r="V32">
        <f>0.61365*exp(17.502*U32/(240.97+U32))</f>
        <v>0</v>
      </c>
      <c r="W32">
        <f>(X32/Y32*100)</f>
        <v>0</v>
      </c>
      <c r="X32">
        <f>BS32*(BX32+BY32)/1000</f>
        <v>0</v>
      </c>
      <c r="Y32">
        <f>0.61365*exp(17.502*BZ32/(240.97+BZ32))</f>
        <v>0</v>
      </c>
      <c r="Z32">
        <f>(V32-BS32*(BX32+BY32)/1000)</f>
        <v>0</v>
      </c>
      <c r="AA32">
        <f>(-I32*44100)</f>
        <v>0</v>
      </c>
      <c r="AB32">
        <f>2*29.3*P32*0.92*(BZ32-U32)</f>
        <v>0</v>
      </c>
      <c r="AC32">
        <f>2*0.95*5.67E-8*(((BZ32+$B$7)+273)^4-(U32+273)^4)</f>
        <v>0</v>
      </c>
      <c r="AD32">
        <f>S32+AC32+AA32+AB32</f>
        <v>0</v>
      </c>
      <c r="AE32">
        <v>0</v>
      </c>
      <c r="AF32">
        <v>0</v>
      </c>
      <c r="AG32">
        <f>IF(AE32*$H$13&gt;=AI32,1.0,(AI32/(AI32-AE32*$H$13)))</f>
        <v>0</v>
      </c>
      <c r="AH32">
        <f>(AG32-1)*100</f>
        <v>0</v>
      </c>
      <c r="AI32">
        <f>MAX(0,($B$13+$C$13*CE32)/(1+$D$13*CE32)*BX32/(BZ32+273)*$E$13)</f>
        <v>0</v>
      </c>
      <c r="AJ32" t="s">
        <v>288</v>
      </c>
      <c r="AK32">
        <v>715.476923076923</v>
      </c>
      <c r="AL32">
        <v>3262.08</v>
      </c>
      <c r="AM32">
        <f>AL32-AK32</f>
        <v>0</v>
      </c>
      <c r="AN32">
        <f>AM32/AL32</f>
        <v>0</v>
      </c>
      <c r="AO32">
        <v>-0.577747479816223</v>
      </c>
      <c r="AP32" t="s">
        <v>371</v>
      </c>
      <c r="AQ32">
        <v>1185.8792</v>
      </c>
      <c r="AR32">
        <v>1596.98</v>
      </c>
      <c r="AS32">
        <f>1-AQ32/AR32</f>
        <v>0</v>
      </c>
      <c r="AT32">
        <v>0.5</v>
      </c>
      <c r="AU32">
        <f>BI32</f>
        <v>0</v>
      </c>
      <c r="AV32">
        <f>J32</f>
        <v>0</v>
      </c>
      <c r="AW32">
        <f>AS32*AT32*AU32</f>
        <v>0</v>
      </c>
      <c r="AX32">
        <f>BC32/AR32</f>
        <v>0</v>
      </c>
      <c r="AY32">
        <f>(AV32-AO32)/AU32</f>
        <v>0</v>
      </c>
      <c r="AZ32">
        <f>(AL32-AR32)/AR32</f>
        <v>0</v>
      </c>
      <c r="BA32" t="s">
        <v>372</v>
      </c>
      <c r="BB32">
        <v>854.97</v>
      </c>
      <c r="BC32">
        <f>AR32-BB32</f>
        <v>0</v>
      </c>
      <c r="BD32">
        <f>(AR32-AQ32)/(AR32-BB32)</f>
        <v>0</v>
      </c>
      <c r="BE32">
        <f>(AL32-AR32)/(AL32-BB32)</f>
        <v>0</v>
      </c>
      <c r="BF32">
        <f>(AR32-AQ32)/(AR32-AK32)</f>
        <v>0</v>
      </c>
      <c r="BG32">
        <f>(AL32-AR32)/(AL32-AK32)</f>
        <v>0</v>
      </c>
      <c r="BH32">
        <f>$B$11*CF32+$C$11*CG32+$F$11*CH32*(1-CK32)</f>
        <v>0</v>
      </c>
      <c r="BI32">
        <f>BH32*BJ32</f>
        <v>0</v>
      </c>
      <c r="BJ32">
        <f>($B$11*$D$9+$C$11*$D$9+$F$11*((CU32+CM32)/MAX(CU32+CM32+CV32, 0.1)*$I$9+CV32/MAX(CU32+CM32+CV32, 0.1)*$J$9))/($B$11+$C$11+$F$11)</f>
        <v>0</v>
      </c>
      <c r="BK32">
        <f>($B$11*$K$9+$C$11*$K$9+$F$11*((CU32+CM32)/MAX(CU32+CM32+CV32, 0.1)*$P$9+CV32/MAX(CU32+CM32+CV32, 0.1)*$Q$9))/($B$11+$C$11+$F$11)</f>
        <v>0</v>
      </c>
      <c r="BL32">
        <v>6</v>
      </c>
      <c r="BM32">
        <v>0.5</v>
      </c>
      <c r="BN32" t="s">
        <v>291</v>
      </c>
      <c r="BO32">
        <v>2</v>
      </c>
      <c r="BP32">
        <v>1607458558.35</v>
      </c>
      <c r="BQ32">
        <v>379.7072</v>
      </c>
      <c r="BR32">
        <v>400.121166666667</v>
      </c>
      <c r="BS32">
        <v>39.8164566666667</v>
      </c>
      <c r="BT32">
        <v>35.1584333333333</v>
      </c>
      <c r="BU32">
        <v>377.4082</v>
      </c>
      <c r="BV32">
        <v>39.0964566666667</v>
      </c>
      <c r="BW32">
        <v>500.011466666667</v>
      </c>
      <c r="BX32">
        <v>102.061033333333</v>
      </c>
      <c r="BY32">
        <v>0.10000424</v>
      </c>
      <c r="BZ32">
        <v>36.8759</v>
      </c>
      <c r="CA32">
        <v>36.9511433333333</v>
      </c>
      <c r="CB32">
        <v>999.9</v>
      </c>
      <c r="CC32">
        <v>0</v>
      </c>
      <c r="CD32">
        <v>0</v>
      </c>
      <c r="CE32">
        <v>9997.974</v>
      </c>
      <c r="CF32">
        <v>0</v>
      </c>
      <c r="CG32">
        <v>143.126266666667</v>
      </c>
      <c r="CH32">
        <v>1399.979</v>
      </c>
      <c r="CI32">
        <v>0.899996233333333</v>
      </c>
      <c r="CJ32">
        <v>0.100003766666667</v>
      </c>
      <c r="CK32">
        <v>0</v>
      </c>
      <c r="CL32">
        <v>1187.45233333333</v>
      </c>
      <c r="CM32">
        <v>4.99975</v>
      </c>
      <c r="CN32">
        <v>16259.3366666667</v>
      </c>
      <c r="CO32">
        <v>12177.8366666667</v>
      </c>
      <c r="CP32">
        <v>47.1310666666667</v>
      </c>
      <c r="CQ32">
        <v>48.8519</v>
      </c>
      <c r="CR32">
        <v>47.8810666666666</v>
      </c>
      <c r="CS32">
        <v>48.8435</v>
      </c>
      <c r="CT32">
        <v>49.0558666666667</v>
      </c>
      <c r="CU32">
        <v>1255.47666666667</v>
      </c>
      <c r="CV32">
        <v>139.502333333333</v>
      </c>
      <c r="CW32">
        <v>0</v>
      </c>
      <c r="CX32">
        <v>171</v>
      </c>
      <c r="CY32">
        <v>0</v>
      </c>
      <c r="CZ32">
        <v>1185.8792</v>
      </c>
      <c r="DA32">
        <v>-234.686923427479</v>
      </c>
      <c r="DB32">
        <v>-3134.76923564568</v>
      </c>
      <c r="DC32">
        <v>16238.316</v>
      </c>
      <c r="DD32">
        <v>15</v>
      </c>
      <c r="DE32">
        <v>1607458595.6</v>
      </c>
      <c r="DF32" t="s">
        <v>373</v>
      </c>
      <c r="DG32">
        <v>1607458595.6</v>
      </c>
      <c r="DH32">
        <v>1607458589.1</v>
      </c>
      <c r="DI32">
        <v>7</v>
      </c>
      <c r="DJ32">
        <v>0.036</v>
      </c>
      <c r="DK32">
        <v>-0.08</v>
      </c>
      <c r="DL32">
        <v>2.299</v>
      </c>
      <c r="DM32">
        <v>0.72</v>
      </c>
      <c r="DN32">
        <v>400</v>
      </c>
      <c r="DO32">
        <v>35</v>
      </c>
      <c r="DP32">
        <v>0.06</v>
      </c>
      <c r="DQ32">
        <v>0.03</v>
      </c>
      <c r="DR32">
        <v>15.4857568020188</v>
      </c>
      <c r="DS32">
        <v>-0.158981397909886</v>
      </c>
      <c r="DT32">
        <v>0.0316632427522637</v>
      </c>
      <c r="DU32">
        <v>1</v>
      </c>
      <c r="DV32">
        <v>-20.4511096774193</v>
      </c>
      <c r="DW32">
        <v>0.00328548387099051</v>
      </c>
      <c r="DX32">
        <v>0.0357494629315734</v>
      </c>
      <c r="DY32">
        <v>1</v>
      </c>
      <c r="DZ32">
        <v>4.73618161290323</v>
      </c>
      <c r="EA32">
        <v>0.481230967741937</v>
      </c>
      <c r="EB32">
        <v>0.0359747930655372</v>
      </c>
      <c r="EC32">
        <v>0</v>
      </c>
      <c r="ED32">
        <v>2</v>
      </c>
      <c r="EE32">
        <v>3</v>
      </c>
      <c r="EF32" t="s">
        <v>298</v>
      </c>
      <c r="EG32">
        <v>100</v>
      </c>
      <c r="EH32">
        <v>100</v>
      </c>
      <c r="EI32">
        <v>2.299</v>
      </c>
      <c r="EJ32">
        <v>0.72</v>
      </c>
      <c r="EK32">
        <v>2.26289999999995</v>
      </c>
      <c r="EL32">
        <v>0</v>
      </c>
      <c r="EM32">
        <v>0</v>
      </c>
      <c r="EN32">
        <v>0</v>
      </c>
      <c r="EO32">
        <v>0.800379999999997</v>
      </c>
      <c r="EP32">
        <v>0</v>
      </c>
      <c r="EQ32">
        <v>0</v>
      </c>
      <c r="ER32">
        <v>0</v>
      </c>
      <c r="ES32">
        <v>-1</v>
      </c>
      <c r="ET32">
        <v>-1</v>
      </c>
      <c r="EU32">
        <v>-1</v>
      </c>
      <c r="EV32">
        <v>-1</v>
      </c>
      <c r="EW32">
        <v>11.2</v>
      </c>
      <c r="EX32">
        <v>11.2</v>
      </c>
      <c r="EY32">
        <v>2</v>
      </c>
      <c r="EZ32">
        <v>507.209</v>
      </c>
      <c r="FA32">
        <v>535.388</v>
      </c>
      <c r="FB32">
        <v>35.8715</v>
      </c>
      <c r="FC32">
        <v>32.9695</v>
      </c>
      <c r="FD32">
        <v>30.0006</v>
      </c>
      <c r="FE32">
        <v>32.698</v>
      </c>
      <c r="FF32">
        <v>32.64</v>
      </c>
      <c r="FG32">
        <v>19.4055</v>
      </c>
      <c r="FH32">
        <v>0</v>
      </c>
      <c r="FI32">
        <v>100</v>
      </c>
      <c r="FJ32">
        <v>-999.9</v>
      </c>
      <c r="FK32">
        <v>400</v>
      </c>
      <c r="FL32">
        <v>37.9993</v>
      </c>
      <c r="FM32">
        <v>101.475</v>
      </c>
      <c r="FN32">
        <v>100.804</v>
      </c>
    </row>
    <row r="33" spans="1:170">
      <c r="A33">
        <v>17</v>
      </c>
      <c r="B33">
        <v>1607458901.6</v>
      </c>
      <c r="C33">
        <v>4755.09999990463</v>
      </c>
      <c r="D33" t="s">
        <v>374</v>
      </c>
      <c r="E33" t="s">
        <v>375</v>
      </c>
      <c r="F33" t="s">
        <v>376</v>
      </c>
      <c r="G33" t="s">
        <v>325</v>
      </c>
      <c r="H33">
        <v>1607458893.6</v>
      </c>
      <c r="I33">
        <f>BW33*AG33*(BS33-BT33)/(100*BL33*(1000-AG33*BS33))</f>
        <v>0</v>
      </c>
      <c r="J33">
        <f>BW33*AG33*(BR33-BQ33*(1000-AG33*BT33)/(1000-AG33*BS33))/(100*BL33)</f>
        <v>0</v>
      </c>
      <c r="K33">
        <f>BQ33 - IF(AG33&gt;1, J33*BL33*100.0/(AI33*CE33), 0)</f>
        <v>0</v>
      </c>
      <c r="L33">
        <f>((R33-I33/2)*K33-J33)/(R33+I33/2)</f>
        <v>0</v>
      </c>
      <c r="M33">
        <f>L33*(BX33+BY33)/1000.0</f>
        <v>0</v>
      </c>
      <c r="N33">
        <f>(BQ33 - IF(AG33&gt;1, J33*BL33*100.0/(AI33*CE33), 0))*(BX33+BY33)/1000.0</f>
        <v>0</v>
      </c>
      <c r="O33">
        <f>2.0/((1/Q33-1/P33)+SIGN(Q33)*SQRT((1/Q33-1/P33)*(1/Q33-1/P33) + 4*BM33/((BM33+1)*(BM33+1))*(2*1/Q33*1/P33-1/P33*1/P33)))</f>
        <v>0</v>
      </c>
      <c r="P33">
        <f>IF(LEFT(BN33,1)&lt;&gt;"0",IF(LEFT(BN33,1)="1",3.0,BO33),$D$5+$E$5*(CE33*BX33/($K$5*1000))+$F$5*(CE33*BX33/($K$5*1000))*MAX(MIN(BL33,$J$5),$I$5)*MAX(MIN(BL33,$J$5),$I$5)+$G$5*MAX(MIN(BL33,$J$5),$I$5)*(CE33*BX33/($K$5*1000))+$H$5*(CE33*BX33/($K$5*1000))*(CE33*BX33/($K$5*1000)))</f>
        <v>0</v>
      </c>
      <c r="Q33">
        <f>I33*(1000-(1000*0.61365*exp(17.502*U33/(240.97+U33))/(BX33+BY33)+BS33)/2)/(1000*0.61365*exp(17.502*U33/(240.97+U33))/(BX33+BY33)-BS33)</f>
        <v>0</v>
      </c>
      <c r="R33">
        <f>1/((BM33+1)/(O33/1.6)+1/(P33/1.37)) + BM33/((BM33+1)/(O33/1.6) + BM33/(P33/1.37))</f>
        <v>0</v>
      </c>
      <c r="S33">
        <f>(BI33*BK33)</f>
        <v>0</v>
      </c>
      <c r="T33">
        <f>(BZ33+(S33+2*0.95*5.67E-8*(((BZ33+$B$7)+273)^4-(BZ33+273)^4)-44100*I33)/(1.84*29.3*P33+8*0.95*5.67E-8*(BZ33+273)^3))</f>
        <v>0</v>
      </c>
      <c r="U33">
        <f>($C$7*CA33+$D$7*CB33+$E$7*T33)</f>
        <v>0</v>
      </c>
      <c r="V33">
        <f>0.61365*exp(17.502*U33/(240.97+U33))</f>
        <v>0</v>
      </c>
      <c r="W33">
        <f>(X33/Y33*100)</f>
        <v>0</v>
      </c>
      <c r="X33">
        <f>BS33*(BX33+BY33)/1000</f>
        <v>0</v>
      </c>
      <c r="Y33">
        <f>0.61365*exp(17.502*BZ33/(240.97+BZ33))</f>
        <v>0</v>
      </c>
      <c r="Z33">
        <f>(V33-BS33*(BX33+BY33)/1000)</f>
        <v>0</v>
      </c>
      <c r="AA33">
        <f>(-I33*44100)</f>
        <v>0</v>
      </c>
      <c r="AB33">
        <f>2*29.3*P33*0.92*(BZ33-U33)</f>
        <v>0</v>
      </c>
      <c r="AC33">
        <f>2*0.95*5.67E-8*(((BZ33+$B$7)+273)^4-(U33+273)^4)</f>
        <v>0</v>
      </c>
      <c r="AD33">
        <f>S33+AC33+AA33+AB33</f>
        <v>0</v>
      </c>
      <c r="AE33">
        <v>0</v>
      </c>
      <c r="AF33">
        <v>0</v>
      </c>
      <c r="AG33">
        <f>IF(AE33*$H$13&gt;=AI33,1.0,(AI33/(AI33-AE33*$H$13)))</f>
        <v>0</v>
      </c>
      <c r="AH33">
        <f>(AG33-1)*100</f>
        <v>0</v>
      </c>
      <c r="AI33">
        <f>MAX(0,($B$13+$C$13*CE33)/(1+$D$13*CE33)*BX33/(BZ33+273)*$E$13)</f>
        <v>0</v>
      </c>
      <c r="AJ33" t="s">
        <v>288</v>
      </c>
      <c r="AK33">
        <v>715.476923076923</v>
      </c>
      <c r="AL33">
        <v>3262.08</v>
      </c>
      <c r="AM33">
        <f>AL33-AK33</f>
        <v>0</v>
      </c>
      <c r="AN33">
        <f>AM33/AL33</f>
        <v>0</v>
      </c>
      <c r="AO33">
        <v>-0.577747479816223</v>
      </c>
      <c r="AP33" t="s">
        <v>377</v>
      </c>
      <c r="AQ33">
        <v>708.990192307692</v>
      </c>
      <c r="AR33">
        <v>774.45</v>
      </c>
      <c r="AS33">
        <f>1-AQ33/AR33</f>
        <v>0</v>
      </c>
      <c r="AT33">
        <v>0.5</v>
      </c>
      <c r="AU33">
        <f>BI33</f>
        <v>0</v>
      </c>
      <c r="AV33">
        <f>J33</f>
        <v>0</v>
      </c>
      <c r="AW33">
        <f>AS33*AT33*AU33</f>
        <v>0</v>
      </c>
      <c r="AX33">
        <f>BC33/AR33</f>
        <v>0</v>
      </c>
      <c r="AY33">
        <f>(AV33-AO33)/AU33</f>
        <v>0</v>
      </c>
      <c r="AZ33">
        <f>(AL33-AR33)/AR33</f>
        <v>0</v>
      </c>
      <c r="BA33" t="s">
        <v>378</v>
      </c>
      <c r="BB33">
        <v>542.45</v>
      </c>
      <c r="BC33">
        <f>AR33-BB33</f>
        <v>0</v>
      </c>
      <c r="BD33">
        <f>(AR33-AQ33)/(AR33-BB33)</f>
        <v>0</v>
      </c>
      <c r="BE33">
        <f>(AL33-AR33)/(AL33-BB33)</f>
        <v>0</v>
      </c>
      <c r="BF33">
        <f>(AR33-AQ33)/(AR33-AK33)</f>
        <v>0</v>
      </c>
      <c r="BG33">
        <f>(AL33-AR33)/(AL33-AK33)</f>
        <v>0</v>
      </c>
      <c r="BH33">
        <f>$B$11*CF33+$C$11*CG33+$F$11*CH33*(1-CK33)</f>
        <v>0</v>
      </c>
      <c r="BI33">
        <f>BH33*BJ33</f>
        <v>0</v>
      </c>
      <c r="BJ33">
        <f>($B$11*$D$9+$C$11*$D$9+$F$11*((CU33+CM33)/MAX(CU33+CM33+CV33, 0.1)*$I$9+CV33/MAX(CU33+CM33+CV33, 0.1)*$J$9))/($B$11+$C$11+$F$11)</f>
        <v>0</v>
      </c>
      <c r="BK33">
        <f>($B$11*$K$9+$C$11*$K$9+$F$11*((CU33+CM33)/MAX(CU33+CM33+CV33, 0.1)*$P$9+CV33/MAX(CU33+CM33+CV33, 0.1)*$Q$9))/($B$11+$C$11+$F$11)</f>
        <v>0</v>
      </c>
      <c r="BL33">
        <v>6</v>
      </c>
      <c r="BM33">
        <v>0.5</v>
      </c>
      <c r="BN33" t="s">
        <v>291</v>
      </c>
      <c r="BO33">
        <v>2</v>
      </c>
      <c r="BP33">
        <v>1607458893.6</v>
      </c>
      <c r="BQ33">
        <v>399.901258064516</v>
      </c>
      <c r="BR33">
        <v>400.109387096774</v>
      </c>
      <c r="BS33">
        <v>34.7412032258065</v>
      </c>
      <c r="BT33">
        <v>34.2880419354839</v>
      </c>
      <c r="BU33">
        <v>397.601774193548</v>
      </c>
      <c r="BV33">
        <v>34.0211419354839</v>
      </c>
      <c r="BW33">
        <v>500.005225806452</v>
      </c>
      <c r="BX33">
        <v>102.05464516129</v>
      </c>
      <c r="BY33">
        <v>0.0999889096774194</v>
      </c>
      <c r="BZ33">
        <v>37.0747967741935</v>
      </c>
      <c r="CA33">
        <v>37.063364516129</v>
      </c>
      <c r="CB33">
        <v>999.9</v>
      </c>
      <c r="CC33">
        <v>0</v>
      </c>
      <c r="CD33">
        <v>0</v>
      </c>
      <c r="CE33">
        <v>9998.73064516129</v>
      </c>
      <c r="CF33">
        <v>0</v>
      </c>
      <c r="CG33">
        <v>424.63735483871</v>
      </c>
      <c r="CH33">
        <v>1399.9935483871</v>
      </c>
      <c r="CI33">
        <v>0.899999774193548</v>
      </c>
      <c r="CJ33">
        <v>0.100000232258064</v>
      </c>
      <c r="CK33">
        <v>0</v>
      </c>
      <c r="CL33">
        <v>709.048903225806</v>
      </c>
      <c r="CM33">
        <v>4.99975</v>
      </c>
      <c r="CN33">
        <v>9842.08322580645</v>
      </c>
      <c r="CO33">
        <v>12178</v>
      </c>
      <c r="CP33">
        <v>48.4755483870968</v>
      </c>
      <c r="CQ33">
        <v>50.0741935483871</v>
      </c>
      <c r="CR33">
        <v>49.28</v>
      </c>
      <c r="CS33">
        <v>49.9836129032258</v>
      </c>
      <c r="CT33">
        <v>50.3181612903226</v>
      </c>
      <c r="CU33">
        <v>1255.49161290323</v>
      </c>
      <c r="CV33">
        <v>139.501935483871</v>
      </c>
      <c r="CW33">
        <v>0</v>
      </c>
      <c r="CX33">
        <v>334.900000095367</v>
      </c>
      <c r="CY33">
        <v>0</v>
      </c>
      <c r="CZ33">
        <v>708.990192307692</v>
      </c>
      <c r="DA33">
        <v>-5.74882051406798</v>
      </c>
      <c r="DB33">
        <v>-83.8174359318661</v>
      </c>
      <c r="DC33">
        <v>9841.07230769231</v>
      </c>
      <c r="DD33">
        <v>15</v>
      </c>
      <c r="DE33">
        <v>1607458595.6</v>
      </c>
      <c r="DF33" t="s">
        <v>373</v>
      </c>
      <c r="DG33">
        <v>1607458595.6</v>
      </c>
      <c r="DH33">
        <v>1607458589.1</v>
      </c>
      <c r="DI33">
        <v>7</v>
      </c>
      <c r="DJ33">
        <v>0.036</v>
      </c>
      <c r="DK33">
        <v>-0.08</v>
      </c>
      <c r="DL33">
        <v>2.299</v>
      </c>
      <c r="DM33">
        <v>0.72</v>
      </c>
      <c r="DN33">
        <v>400</v>
      </c>
      <c r="DO33">
        <v>35</v>
      </c>
      <c r="DP33">
        <v>0.06</v>
      </c>
      <c r="DQ33">
        <v>0.03</v>
      </c>
      <c r="DR33">
        <v>0.015043775670681</v>
      </c>
      <c r="DS33">
        <v>0.0952160634799663</v>
      </c>
      <c r="DT33">
        <v>0.0364921986612367</v>
      </c>
      <c r="DU33">
        <v>1</v>
      </c>
      <c r="DV33">
        <v>-0.206712290322581</v>
      </c>
      <c r="DW33">
        <v>-0.319382080645161</v>
      </c>
      <c r="DX33">
        <v>0.0507585986716464</v>
      </c>
      <c r="DY33">
        <v>0</v>
      </c>
      <c r="DZ33">
        <v>0.450123258064516</v>
      </c>
      <c r="EA33">
        <v>0.404466387096774</v>
      </c>
      <c r="EB33">
        <v>0.0304994618587827</v>
      </c>
      <c r="EC33">
        <v>0</v>
      </c>
      <c r="ED33">
        <v>1</v>
      </c>
      <c r="EE33">
        <v>3</v>
      </c>
      <c r="EF33" t="s">
        <v>293</v>
      </c>
      <c r="EG33">
        <v>100</v>
      </c>
      <c r="EH33">
        <v>100</v>
      </c>
      <c r="EI33">
        <v>2.299</v>
      </c>
      <c r="EJ33">
        <v>0.7201</v>
      </c>
      <c r="EK33">
        <v>2.29945000000004</v>
      </c>
      <c r="EL33">
        <v>0</v>
      </c>
      <c r="EM33">
        <v>0</v>
      </c>
      <c r="EN33">
        <v>0</v>
      </c>
      <c r="EO33">
        <v>0.720061904761906</v>
      </c>
      <c r="EP33">
        <v>0</v>
      </c>
      <c r="EQ33">
        <v>0</v>
      </c>
      <c r="ER33">
        <v>0</v>
      </c>
      <c r="ES33">
        <v>-1</v>
      </c>
      <c r="ET33">
        <v>-1</v>
      </c>
      <c r="EU33">
        <v>-1</v>
      </c>
      <c r="EV33">
        <v>-1</v>
      </c>
      <c r="EW33">
        <v>5.1</v>
      </c>
      <c r="EX33">
        <v>5.2</v>
      </c>
      <c r="EY33">
        <v>2</v>
      </c>
      <c r="EZ33">
        <v>508.299</v>
      </c>
      <c r="FA33">
        <v>532.58</v>
      </c>
      <c r="FB33">
        <v>35.8848</v>
      </c>
      <c r="FC33">
        <v>32.9889</v>
      </c>
      <c r="FD33">
        <v>29.9994</v>
      </c>
      <c r="FE33">
        <v>32.7106</v>
      </c>
      <c r="FF33">
        <v>32.6408</v>
      </c>
      <c r="FG33">
        <v>19.2394</v>
      </c>
      <c r="FH33">
        <v>0</v>
      </c>
      <c r="FI33">
        <v>100</v>
      </c>
      <c r="FJ33">
        <v>-999.9</v>
      </c>
      <c r="FK33">
        <v>400</v>
      </c>
      <c r="FL33">
        <v>37.9993</v>
      </c>
      <c r="FM33">
        <v>101.512</v>
      </c>
      <c r="FN33">
        <v>100.824</v>
      </c>
    </row>
    <row r="34" spans="1:170">
      <c r="A34">
        <v>18</v>
      </c>
      <c r="B34">
        <v>1607459060.1</v>
      </c>
      <c r="C34">
        <v>4913.59999990463</v>
      </c>
      <c r="D34" t="s">
        <v>379</v>
      </c>
      <c r="E34" t="s">
        <v>380</v>
      </c>
      <c r="F34" t="s">
        <v>376</v>
      </c>
      <c r="G34" t="s">
        <v>325</v>
      </c>
      <c r="H34">
        <v>1607459052.35</v>
      </c>
      <c r="I34">
        <f>BW34*AG34*(BS34-BT34)/(100*BL34*(1000-AG34*BS34))</f>
        <v>0</v>
      </c>
      <c r="J34">
        <f>BW34*AG34*(BR34-BQ34*(1000-AG34*BT34)/(1000-AG34*BS34))/(100*BL34)</f>
        <v>0</v>
      </c>
      <c r="K34">
        <f>BQ34 - IF(AG34&gt;1, J34*BL34*100.0/(AI34*CE34), 0)</f>
        <v>0</v>
      </c>
      <c r="L34">
        <f>((R34-I34/2)*K34-J34)/(R34+I34/2)</f>
        <v>0</v>
      </c>
      <c r="M34">
        <f>L34*(BX34+BY34)/1000.0</f>
        <v>0</v>
      </c>
      <c r="N34">
        <f>(BQ34 - IF(AG34&gt;1, J34*BL34*100.0/(AI34*CE34), 0))*(BX34+BY34)/1000.0</f>
        <v>0</v>
      </c>
      <c r="O34">
        <f>2.0/((1/Q34-1/P34)+SIGN(Q34)*SQRT((1/Q34-1/P34)*(1/Q34-1/P34) + 4*BM34/((BM34+1)*(BM34+1))*(2*1/Q34*1/P34-1/P34*1/P34)))</f>
        <v>0</v>
      </c>
      <c r="P34">
        <f>IF(LEFT(BN34,1)&lt;&gt;"0",IF(LEFT(BN34,1)="1",3.0,BO34),$D$5+$E$5*(CE34*BX34/($K$5*1000))+$F$5*(CE34*BX34/($K$5*1000))*MAX(MIN(BL34,$J$5),$I$5)*MAX(MIN(BL34,$J$5),$I$5)+$G$5*MAX(MIN(BL34,$J$5),$I$5)*(CE34*BX34/($K$5*1000))+$H$5*(CE34*BX34/($K$5*1000))*(CE34*BX34/($K$5*1000)))</f>
        <v>0</v>
      </c>
      <c r="Q34">
        <f>I34*(1000-(1000*0.61365*exp(17.502*U34/(240.97+U34))/(BX34+BY34)+BS34)/2)/(1000*0.61365*exp(17.502*U34/(240.97+U34))/(BX34+BY34)-BS34)</f>
        <v>0</v>
      </c>
      <c r="R34">
        <f>1/((BM34+1)/(O34/1.6)+1/(P34/1.37)) + BM34/((BM34+1)/(O34/1.6) + BM34/(P34/1.37))</f>
        <v>0</v>
      </c>
      <c r="S34">
        <f>(BI34*BK34)</f>
        <v>0</v>
      </c>
      <c r="T34">
        <f>(BZ34+(S34+2*0.95*5.67E-8*(((BZ34+$B$7)+273)^4-(BZ34+273)^4)-44100*I34)/(1.84*29.3*P34+8*0.95*5.67E-8*(BZ34+273)^3))</f>
        <v>0</v>
      </c>
      <c r="U34">
        <f>($C$7*CA34+$D$7*CB34+$E$7*T34)</f>
        <v>0</v>
      </c>
      <c r="V34">
        <f>0.61365*exp(17.502*U34/(240.97+U34))</f>
        <v>0</v>
      </c>
      <c r="W34">
        <f>(X34/Y34*100)</f>
        <v>0</v>
      </c>
      <c r="X34">
        <f>BS34*(BX34+BY34)/1000</f>
        <v>0</v>
      </c>
      <c r="Y34">
        <f>0.61365*exp(17.502*BZ34/(240.97+BZ34))</f>
        <v>0</v>
      </c>
      <c r="Z34">
        <f>(V34-BS34*(BX34+BY34)/1000)</f>
        <v>0</v>
      </c>
      <c r="AA34">
        <f>(-I34*44100)</f>
        <v>0</v>
      </c>
      <c r="AB34">
        <f>2*29.3*P34*0.92*(BZ34-U34)</f>
        <v>0</v>
      </c>
      <c r="AC34">
        <f>2*0.95*5.67E-8*(((BZ34+$B$7)+273)^4-(U34+273)^4)</f>
        <v>0</v>
      </c>
      <c r="AD34">
        <f>S34+AC34+AA34+AB34</f>
        <v>0</v>
      </c>
      <c r="AE34">
        <v>0</v>
      </c>
      <c r="AF34">
        <v>0</v>
      </c>
      <c r="AG34">
        <f>IF(AE34*$H$13&gt;=AI34,1.0,(AI34/(AI34-AE34*$H$13)))</f>
        <v>0</v>
      </c>
      <c r="AH34">
        <f>(AG34-1)*100</f>
        <v>0</v>
      </c>
      <c r="AI34">
        <f>MAX(0,($B$13+$C$13*CE34)/(1+$D$13*CE34)*BX34/(BZ34+273)*$E$13)</f>
        <v>0</v>
      </c>
      <c r="AJ34" t="s">
        <v>288</v>
      </c>
      <c r="AK34">
        <v>715.476923076923</v>
      </c>
      <c r="AL34">
        <v>3262.08</v>
      </c>
      <c r="AM34">
        <f>AL34-AK34</f>
        <v>0</v>
      </c>
      <c r="AN34">
        <f>AM34/AL34</f>
        <v>0</v>
      </c>
      <c r="AO34">
        <v>-0.577747479816223</v>
      </c>
      <c r="AP34" t="s">
        <v>381</v>
      </c>
      <c r="AQ34">
        <v>618.02476</v>
      </c>
      <c r="AR34">
        <v>659.87</v>
      </c>
      <c r="AS34">
        <f>1-AQ34/AR34</f>
        <v>0</v>
      </c>
      <c r="AT34">
        <v>0.5</v>
      </c>
      <c r="AU34">
        <f>BI34</f>
        <v>0</v>
      </c>
      <c r="AV34">
        <f>J34</f>
        <v>0</v>
      </c>
      <c r="AW34">
        <f>AS34*AT34*AU34</f>
        <v>0</v>
      </c>
      <c r="AX34">
        <f>BC34/AR34</f>
        <v>0</v>
      </c>
      <c r="AY34">
        <f>(AV34-AO34)/AU34</f>
        <v>0</v>
      </c>
      <c r="AZ34">
        <f>(AL34-AR34)/AR34</f>
        <v>0</v>
      </c>
      <c r="BA34" t="s">
        <v>382</v>
      </c>
      <c r="BB34">
        <v>492.63</v>
      </c>
      <c r="BC34">
        <f>AR34-BB34</f>
        <v>0</v>
      </c>
      <c r="BD34">
        <f>(AR34-AQ34)/(AR34-BB34)</f>
        <v>0</v>
      </c>
      <c r="BE34">
        <f>(AL34-AR34)/(AL34-BB34)</f>
        <v>0</v>
      </c>
      <c r="BF34">
        <f>(AR34-AQ34)/(AR34-AK34)</f>
        <v>0</v>
      </c>
      <c r="BG34">
        <f>(AL34-AR34)/(AL34-AK34)</f>
        <v>0</v>
      </c>
      <c r="BH34">
        <f>$B$11*CF34+$C$11*CG34+$F$11*CH34*(1-CK34)</f>
        <v>0</v>
      </c>
      <c r="BI34">
        <f>BH34*BJ34</f>
        <v>0</v>
      </c>
      <c r="BJ34">
        <f>($B$11*$D$9+$C$11*$D$9+$F$11*((CU34+CM34)/MAX(CU34+CM34+CV34, 0.1)*$I$9+CV34/MAX(CU34+CM34+CV34, 0.1)*$J$9))/($B$11+$C$11+$F$11)</f>
        <v>0</v>
      </c>
      <c r="BK34">
        <f>($B$11*$K$9+$C$11*$K$9+$F$11*((CU34+CM34)/MAX(CU34+CM34+CV34, 0.1)*$P$9+CV34/MAX(CU34+CM34+CV34, 0.1)*$Q$9))/($B$11+$C$11+$F$11)</f>
        <v>0</v>
      </c>
      <c r="BL34">
        <v>6</v>
      </c>
      <c r="BM34">
        <v>0.5</v>
      </c>
      <c r="BN34" t="s">
        <v>291</v>
      </c>
      <c r="BO34">
        <v>2</v>
      </c>
      <c r="BP34">
        <v>1607459052.35</v>
      </c>
      <c r="BQ34">
        <v>400.1933</v>
      </c>
      <c r="BR34">
        <v>400.076966666667</v>
      </c>
      <c r="BS34">
        <v>33.0933</v>
      </c>
      <c r="BT34">
        <v>32.82786</v>
      </c>
      <c r="BU34">
        <v>397.893766666667</v>
      </c>
      <c r="BV34">
        <v>32.3732333333333</v>
      </c>
      <c r="BW34">
        <v>500.014133333333</v>
      </c>
      <c r="BX34">
        <v>102.051266666667</v>
      </c>
      <c r="BY34">
        <v>0.100027796666667</v>
      </c>
      <c r="BZ34">
        <v>37.0911033333333</v>
      </c>
      <c r="CA34">
        <v>37.2623633333333</v>
      </c>
      <c r="CB34">
        <v>999.9</v>
      </c>
      <c r="CC34">
        <v>0</v>
      </c>
      <c r="CD34">
        <v>0</v>
      </c>
      <c r="CE34">
        <v>9996.898</v>
      </c>
      <c r="CF34">
        <v>0</v>
      </c>
      <c r="CG34">
        <v>195.368066666667</v>
      </c>
      <c r="CH34">
        <v>1399.99166666667</v>
      </c>
      <c r="CI34">
        <v>0.899994066666667</v>
      </c>
      <c r="CJ34">
        <v>0.100005986666667</v>
      </c>
      <c r="CK34">
        <v>0</v>
      </c>
      <c r="CL34">
        <v>618.073633333333</v>
      </c>
      <c r="CM34">
        <v>4.99975</v>
      </c>
      <c r="CN34">
        <v>8611.78866666667</v>
      </c>
      <c r="CO34">
        <v>12177.96</v>
      </c>
      <c r="CP34">
        <v>48.8519</v>
      </c>
      <c r="CQ34">
        <v>50.3225</v>
      </c>
      <c r="CR34">
        <v>49.6601333333333</v>
      </c>
      <c r="CS34">
        <v>50.1746</v>
      </c>
      <c r="CT34">
        <v>50.6435333333333</v>
      </c>
      <c r="CU34">
        <v>1255.483</v>
      </c>
      <c r="CV34">
        <v>139.509666666667</v>
      </c>
      <c r="CW34">
        <v>0</v>
      </c>
      <c r="CX34">
        <v>157.400000095367</v>
      </c>
      <c r="CY34">
        <v>0</v>
      </c>
      <c r="CZ34">
        <v>618.02476</v>
      </c>
      <c r="DA34">
        <v>-13.0554615457233</v>
      </c>
      <c r="DB34">
        <v>-182.51461535019</v>
      </c>
      <c r="DC34">
        <v>8611.0104</v>
      </c>
      <c r="DD34">
        <v>15</v>
      </c>
      <c r="DE34">
        <v>1607458595.6</v>
      </c>
      <c r="DF34" t="s">
        <v>373</v>
      </c>
      <c r="DG34">
        <v>1607458595.6</v>
      </c>
      <c r="DH34">
        <v>1607458589.1</v>
      </c>
      <c r="DI34">
        <v>7</v>
      </c>
      <c r="DJ34">
        <v>0.036</v>
      </c>
      <c r="DK34">
        <v>-0.08</v>
      </c>
      <c r="DL34">
        <v>2.299</v>
      </c>
      <c r="DM34">
        <v>0.72</v>
      </c>
      <c r="DN34">
        <v>400</v>
      </c>
      <c r="DO34">
        <v>35</v>
      </c>
      <c r="DP34">
        <v>0.06</v>
      </c>
      <c r="DQ34">
        <v>0.03</v>
      </c>
      <c r="DR34">
        <v>-0.189454561166616</v>
      </c>
      <c r="DS34">
        <v>-0.115912520735652</v>
      </c>
      <c r="DT34">
        <v>0.0250096831027813</v>
      </c>
      <c r="DU34">
        <v>1</v>
      </c>
      <c r="DV34">
        <v>0.11765314516129</v>
      </c>
      <c r="DW34">
        <v>-0.076110769354839</v>
      </c>
      <c r="DX34">
        <v>0.028837802818823</v>
      </c>
      <c r="DY34">
        <v>1</v>
      </c>
      <c r="DZ34">
        <v>0.262912419354839</v>
      </c>
      <c r="EA34">
        <v>0.548664870967742</v>
      </c>
      <c r="EB34">
        <v>0.0409890859988081</v>
      </c>
      <c r="EC34">
        <v>0</v>
      </c>
      <c r="ED34">
        <v>2</v>
      </c>
      <c r="EE34">
        <v>3</v>
      </c>
      <c r="EF34" t="s">
        <v>298</v>
      </c>
      <c r="EG34">
        <v>100</v>
      </c>
      <c r="EH34">
        <v>100</v>
      </c>
      <c r="EI34">
        <v>2.299</v>
      </c>
      <c r="EJ34">
        <v>0.72</v>
      </c>
      <c r="EK34">
        <v>2.29945000000004</v>
      </c>
      <c r="EL34">
        <v>0</v>
      </c>
      <c r="EM34">
        <v>0</v>
      </c>
      <c r="EN34">
        <v>0</v>
      </c>
      <c r="EO34">
        <v>0.720061904761906</v>
      </c>
      <c r="EP34">
        <v>0</v>
      </c>
      <c r="EQ34">
        <v>0</v>
      </c>
      <c r="ER34">
        <v>0</v>
      </c>
      <c r="ES34">
        <v>-1</v>
      </c>
      <c r="ET34">
        <v>-1</v>
      </c>
      <c r="EU34">
        <v>-1</v>
      </c>
      <c r="EV34">
        <v>-1</v>
      </c>
      <c r="EW34">
        <v>7.7</v>
      </c>
      <c r="EX34">
        <v>7.8</v>
      </c>
      <c r="EY34">
        <v>2</v>
      </c>
      <c r="EZ34">
        <v>515.502</v>
      </c>
      <c r="FA34">
        <v>532.564</v>
      </c>
      <c r="FB34">
        <v>35.7507</v>
      </c>
      <c r="FC34">
        <v>32.6185</v>
      </c>
      <c r="FD34">
        <v>29.9989</v>
      </c>
      <c r="FE34">
        <v>32.3972</v>
      </c>
      <c r="FF34">
        <v>32.3348</v>
      </c>
      <c r="FG34">
        <v>19.116</v>
      </c>
      <c r="FH34">
        <v>0</v>
      </c>
      <c r="FI34">
        <v>100</v>
      </c>
      <c r="FJ34">
        <v>-999.9</v>
      </c>
      <c r="FK34">
        <v>400</v>
      </c>
      <c r="FL34">
        <v>34.6673</v>
      </c>
      <c r="FM34">
        <v>101.59</v>
      </c>
      <c r="FN34">
        <v>100.909</v>
      </c>
    </row>
    <row r="35" spans="1:170">
      <c r="A35">
        <v>19</v>
      </c>
      <c r="B35">
        <v>1607459290.6</v>
      </c>
      <c r="C35">
        <v>5144.09999990463</v>
      </c>
      <c r="D35" t="s">
        <v>383</v>
      </c>
      <c r="E35" t="s">
        <v>384</v>
      </c>
      <c r="F35" t="s">
        <v>385</v>
      </c>
      <c r="G35" t="s">
        <v>325</v>
      </c>
      <c r="H35">
        <v>1607459282.85</v>
      </c>
      <c r="I35">
        <f>BW35*AG35*(BS35-BT35)/(100*BL35*(1000-AG35*BS35))</f>
        <v>0</v>
      </c>
      <c r="J35">
        <f>BW35*AG35*(BR35-BQ35*(1000-AG35*BT35)/(1000-AG35*BS35))/(100*BL35)</f>
        <v>0</v>
      </c>
      <c r="K35">
        <f>BQ35 - IF(AG35&gt;1, J35*BL35*100.0/(AI35*CE35), 0)</f>
        <v>0</v>
      </c>
      <c r="L35">
        <f>((R35-I35/2)*K35-J35)/(R35+I35/2)</f>
        <v>0</v>
      </c>
      <c r="M35">
        <f>L35*(BX35+BY35)/1000.0</f>
        <v>0</v>
      </c>
      <c r="N35">
        <f>(BQ35 - IF(AG35&gt;1, J35*BL35*100.0/(AI35*CE35), 0))*(BX35+BY35)/1000.0</f>
        <v>0</v>
      </c>
      <c r="O35">
        <f>2.0/((1/Q35-1/P35)+SIGN(Q35)*SQRT((1/Q35-1/P35)*(1/Q35-1/P35) + 4*BM35/((BM35+1)*(BM35+1))*(2*1/Q35*1/P35-1/P35*1/P35)))</f>
        <v>0</v>
      </c>
      <c r="P35">
        <f>IF(LEFT(BN35,1)&lt;&gt;"0",IF(LEFT(BN35,1)="1",3.0,BO35),$D$5+$E$5*(CE35*BX35/($K$5*1000))+$F$5*(CE35*BX35/($K$5*1000))*MAX(MIN(BL35,$J$5),$I$5)*MAX(MIN(BL35,$J$5),$I$5)+$G$5*MAX(MIN(BL35,$J$5),$I$5)*(CE35*BX35/($K$5*1000))+$H$5*(CE35*BX35/($K$5*1000))*(CE35*BX35/($K$5*1000)))</f>
        <v>0</v>
      </c>
      <c r="Q35">
        <f>I35*(1000-(1000*0.61365*exp(17.502*U35/(240.97+U35))/(BX35+BY35)+BS35)/2)/(1000*0.61365*exp(17.502*U35/(240.97+U35))/(BX35+BY35)-BS35)</f>
        <v>0</v>
      </c>
      <c r="R35">
        <f>1/((BM35+1)/(O35/1.6)+1/(P35/1.37)) + BM35/((BM35+1)/(O35/1.6) + BM35/(P35/1.37))</f>
        <v>0</v>
      </c>
      <c r="S35">
        <f>(BI35*BK35)</f>
        <v>0</v>
      </c>
      <c r="T35">
        <f>(BZ35+(S35+2*0.95*5.67E-8*(((BZ35+$B$7)+273)^4-(BZ35+273)^4)-44100*I35)/(1.84*29.3*P35+8*0.95*5.67E-8*(BZ35+273)^3))</f>
        <v>0</v>
      </c>
      <c r="U35">
        <f>($C$7*CA35+$D$7*CB35+$E$7*T35)</f>
        <v>0</v>
      </c>
      <c r="V35">
        <f>0.61365*exp(17.502*U35/(240.97+U35))</f>
        <v>0</v>
      </c>
      <c r="W35">
        <f>(X35/Y35*100)</f>
        <v>0</v>
      </c>
      <c r="X35">
        <f>BS35*(BX35+BY35)/1000</f>
        <v>0</v>
      </c>
      <c r="Y35">
        <f>0.61365*exp(17.502*BZ35/(240.97+BZ35))</f>
        <v>0</v>
      </c>
      <c r="Z35">
        <f>(V35-BS35*(BX35+BY35)/1000)</f>
        <v>0</v>
      </c>
      <c r="AA35">
        <f>(-I35*44100)</f>
        <v>0</v>
      </c>
      <c r="AB35">
        <f>2*29.3*P35*0.92*(BZ35-U35)</f>
        <v>0</v>
      </c>
      <c r="AC35">
        <f>2*0.95*5.67E-8*(((BZ35+$B$7)+273)^4-(U35+273)^4)</f>
        <v>0</v>
      </c>
      <c r="AD35">
        <f>S35+AC35+AA35+AB35</f>
        <v>0</v>
      </c>
      <c r="AE35">
        <v>0</v>
      </c>
      <c r="AF35">
        <v>0</v>
      </c>
      <c r="AG35">
        <f>IF(AE35*$H$13&gt;=AI35,1.0,(AI35/(AI35-AE35*$H$13)))</f>
        <v>0</v>
      </c>
      <c r="AH35">
        <f>(AG35-1)*100</f>
        <v>0</v>
      </c>
      <c r="AI35">
        <f>MAX(0,($B$13+$C$13*CE35)/(1+$D$13*CE35)*BX35/(BZ35+273)*$E$13)</f>
        <v>0</v>
      </c>
      <c r="AJ35" t="s">
        <v>288</v>
      </c>
      <c r="AK35">
        <v>715.476923076923</v>
      </c>
      <c r="AL35">
        <v>3262.08</v>
      </c>
      <c r="AM35">
        <f>AL35-AK35</f>
        <v>0</v>
      </c>
      <c r="AN35">
        <f>AM35/AL35</f>
        <v>0</v>
      </c>
      <c r="AO35">
        <v>-0.577747479816223</v>
      </c>
      <c r="AP35" t="s">
        <v>386</v>
      </c>
      <c r="AQ35">
        <v>1051.80923076923</v>
      </c>
      <c r="AR35">
        <v>1177.42</v>
      </c>
      <c r="AS35">
        <f>1-AQ35/AR35</f>
        <v>0</v>
      </c>
      <c r="AT35">
        <v>0.5</v>
      </c>
      <c r="AU35">
        <f>BI35</f>
        <v>0</v>
      </c>
      <c r="AV35">
        <f>J35</f>
        <v>0</v>
      </c>
      <c r="AW35">
        <f>AS35*AT35*AU35</f>
        <v>0</v>
      </c>
      <c r="AX35">
        <f>BC35/AR35</f>
        <v>0</v>
      </c>
      <c r="AY35">
        <f>(AV35-AO35)/AU35</f>
        <v>0</v>
      </c>
      <c r="AZ35">
        <f>(AL35-AR35)/AR35</f>
        <v>0</v>
      </c>
      <c r="BA35" t="s">
        <v>387</v>
      </c>
      <c r="BB35">
        <v>680.41</v>
      </c>
      <c r="BC35">
        <f>AR35-BB35</f>
        <v>0</v>
      </c>
      <c r="BD35">
        <f>(AR35-AQ35)/(AR35-BB35)</f>
        <v>0</v>
      </c>
      <c r="BE35">
        <f>(AL35-AR35)/(AL35-BB35)</f>
        <v>0</v>
      </c>
      <c r="BF35">
        <f>(AR35-AQ35)/(AR35-AK35)</f>
        <v>0</v>
      </c>
      <c r="BG35">
        <f>(AL35-AR35)/(AL35-AK35)</f>
        <v>0</v>
      </c>
      <c r="BH35">
        <f>$B$11*CF35+$C$11*CG35+$F$11*CH35*(1-CK35)</f>
        <v>0</v>
      </c>
      <c r="BI35">
        <f>BH35*BJ35</f>
        <v>0</v>
      </c>
      <c r="BJ35">
        <f>($B$11*$D$9+$C$11*$D$9+$F$11*((CU35+CM35)/MAX(CU35+CM35+CV35, 0.1)*$I$9+CV35/MAX(CU35+CM35+CV35, 0.1)*$J$9))/($B$11+$C$11+$F$11)</f>
        <v>0</v>
      </c>
      <c r="BK35">
        <f>($B$11*$K$9+$C$11*$K$9+$F$11*((CU35+CM35)/MAX(CU35+CM35+CV35, 0.1)*$P$9+CV35/MAX(CU35+CM35+CV35, 0.1)*$Q$9))/($B$11+$C$11+$F$11)</f>
        <v>0</v>
      </c>
      <c r="BL35">
        <v>6</v>
      </c>
      <c r="BM35">
        <v>0.5</v>
      </c>
      <c r="BN35" t="s">
        <v>291</v>
      </c>
      <c r="BO35">
        <v>2</v>
      </c>
      <c r="BP35">
        <v>1607459282.85</v>
      </c>
      <c r="BQ35">
        <v>397.660666666667</v>
      </c>
      <c r="BR35">
        <v>400.119166666667</v>
      </c>
      <c r="BS35">
        <v>32.93562</v>
      </c>
      <c r="BT35">
        <v>32.5230633333333</v>
      </c>
      <c r="BU35">
        <v>395.443666666667</v>
      </c>
      <c r="BV35">
        <v>32.26662</v>
      </c>
      <c r="BW35">
        <v>500.011833333333</v>
      </c>
      <c r="BX35">
        <v>102.034066666667</v>
      </c>
      <c r="BY35">
        <v>0.10000132</v>
      </c>
      <c r="BZ35">
        <v>36.7248366666667</v>
      </c>
      <c r="CA35">
        <v>36.6870833333333</v>
      </c>
      <c r="CB35">
        <v>999.9</v>
      </c>
      <c r="CC35">
        <v>0</v>
      </c>
      <c r="CD35">
        <v>0</v>
      </c>
      <c r="CE35">
        <v>9999.41866666667</v>
      </c>
      <c r="CF35">
        <v>0</v>
      </c>
      <c r="CG35">
        <v>210.838766666667</v>
      </c>
      <c r="CH35">
        <v>1400</v>
      </c>
      <c r="CI35">
        <v>0.899991666666667</v>
      </c>
      <c r="CJ35">
        <v>0.1000083</v>
      </c>
      <c r="CK35">
        <v>0</v>
      </c>
      <c r="CL35">
        <v>1051.77933333333</v>
      </c>
      <c r="CM35">
        <v>4.99975</v>
      </c>
      <c r="CN35">
        <v>14643.7833333333</v>
      </c>
      <c r="CO35">
        <v>12178.0233333333</v>
      </c>
      <c r="CP35">
        <v>49.1352666666667</v>
      </c>
      <c r="CQ35">
        <v>50.6124</v>
      </c>
      <c r="CR35">
        <v>49.9915333333333</v>
      </c>
      <c r="CS35">
        <v>50.4246</v>
      </c>
      <c r="CT35">
        <v>50.8832666666667</v>
      </c>
      <c r="CU35">
        <v>1255.488</v>
      </c>
      <c r="CV35">
        <v>139.512</v>
      </c>
      <c r="CW35">
        <v>0</v>
      </c>
      <c r="CX35">
        <v>229.400000095367</v>
      </c>
      <c r="CY35">
        <v>0</v>
      </c>
      <c r="CZ35">
        <v>1051.80923076923</v>
      </c>
      <c r="DA35">
        <v>-26.1880342169222</v>
      </c>
      <c r="DB35">
        <v>-382.666666866724</v>
      </c>
      <c r="DC35">
        <v>14643.9538461538</v>
      </c>
      <c r="DD35">
        <v>15</v>
      </c>
      <c r="DE35">
        <v>1607459310.6</v>
      </c>
      <c r="DF35" t="s">
        <v>388</v>
      </c>
      <c r="DG35">
        <v>1607459310.6</v>
      </c>
      <c r="DH35">
        <v>1607459310.6</v>
      </c>
      <c r="DI35">
        <v>8</v>
      </c>
      <c r="DJ35">
        <v>-0.082</v>
      </c>
      <c r="DK35">
        <v>-0.051</v>
      </c>
      <c r="DL35">
        <v>2.217</v>
      </c>
      <c r="DM35">
        <v>0.669</v>
      </c>
      <c r="DN35">
        <v>401</v>
      </c>
      <c r="DO35">
        <v>33</v>
      </c>
      <c r="DP35">
        <v>0.37</v>
      </c>
      <c r="DQ35">
        <v>0.14</v>
      </c>
      <c r="DR35">
        <v>1.82453048612453</v>
      </c>
      <c r="DS35">
        <v>0.0848614585017682</v>
      </c>
      <c r="DT35">
        <v>0.0225178850281647</v>
      </c>
      <c r="DU35">
        <v>1</v>
      </c>
      <c r="DV35">
        <v>-2.37758516129032</v>
      </c>
      <c r="DW35">
        <v>-0.0855759677419349</v>
      </c>
      <c r="DX35">
        <v>0.0308336030425717</v>
      </c>
      <c r="DY35">
        <v>1</v>
      </c>
      <c r="DZ35">
        <v>0.461938612903226</v>
      </c>
      <c r="EA35">
        <v>0.136469612903224</v>
      </c>
      <c r="EB35">
        <v>0.0104595617581587</v>
      </c>
      <c r="EC35">
        <v>1</v>
      </c>
      <c r="ED35">
        <v>3</v>
      </c>
      <c r="EE35">
        <v>3</v>
      </c>
      <c r="EF35" t="s">
        <v>310</v>
      </c>
      <c r="EG35">
        <v>100</v>
      </c>
      <c r="EH35">
        <v>100</v>
      </c>
      <c r="EI35">
        <v>2.217</v>
      </c>
      <c r="EJ35">
        <v>0.669</v>
      </c>
      <c r="EK35">
        <v>2.29945000000004</v>
      </c>
      <c r="EL35">
        <v>0</v>
      </c>
      <c r="EM35">
        <v>0</v>
      </c>
      <c r="EN35">
        <v>0</v>
      </c>
      <c r="EO35">
        <v>0.720061904761906</v>
      </c>
      <c r="EP35">
        <v>0</v>
      </c>
      <c r="EQ35">
        <v>0</v>
      </c>
      <c r="ER35">
        <v>0</v>
      </c>
      <c r="ES35">
        <v>-1</v>
      </c>
      <c r="ET35">
        <v>-1</v>
      </c>
      <c r="EU35">
        <v>-1</v>
      </c>
      <c r="EV35">
        <v>-1</v>
      </c>
      <c r="EW35">
        <v>11.6</v>
      </c>
      <c r="EX35">
        <v>11.7</v>
      </c>
      <c r="EY35">
        <v>2</v>
      </c>
      <c r="EZ35">
        <v>511.179</v>
      </c>
      <c r="FA35">
        <v>534.26</v>
      </c>
      <c r="FB35">
        <v>35.395</v>
      </c>
      <c r="FC35">
        <v>32.0671</v>
      </c>
      <c r="FD35">
        <v>29.9996</v>
      </c>
      <c r="FE35">
        <v>31.8913</v>
      </c>
      <c r="FF35">
        <v>31.8485</v>
      </c>
      <c r="FG35">
        <v>18.924</v>
      </c>
      <c r="FH35">
        <v>0</v>
      </c>
      <c r="FI35">
        <v>100</v>
      </c>
      <c r="FJ35">
        <v>-999.9</v>
      </c>
      <c r="FK35">
        <v>400</v>
      </c>
      <c r="FL35">
        <v>33.0255</v>
      </c>
      <c r="FM35">
        <v>101.678</v>
      </c>
      <c r="FN35">
        <v>101.008</v>
      </c>
    </row>
    <row r="36" spans="1:170">
      <c r="A36">
        <v>20</v>
      </c>
      <c r="B36">
        <v>1607459529.6</v>
      </c>
      <c r="C36">
        <v>5383.09999990463</v>
      </c>
      <c r="D36" t="s">
        <v>389</v>
      </c>
      <c r="E36" t="s">
        <v>390</v>
      </c>
      <c r="F36" t="s">
        <v>385</v>
      </c>
      <c r="G36" t="s">
        <v>325</v>
      </c>
      <c r="H36">
        <v>1607459521.85</v>
      </c>
      <c r="I36">
        <f>BW36*AG36*(BS36-BT36)/(100*BL36*(1000-AG36*BS36))</f>
        <v>0</v>
      </c>
      <c r="J36">
        <f>BW36*AG36*(BR36-BQ36*(1000-AG36*BT36)/(1000-AG36*BS36))/(100*BL36)</f>
        <v>0</v>
      </c>
      <c r="K36">
        <f>BQ36 - IF(AG36&gt;1, J36*BL36*100.0/(AI36*CE36), 0)</f>
        <v>0</v>
      </c>
      <c r="L36">
        <f>((R36-I36/2)*K36-J36)/(R36+I36/2)</f>
        <v>0</v>
      </c>
      <c r="M36">
        <f>L36*(BX36+BY36)/1000.0</f>
        <v>0</v>
      </c>
      <c r="N36">
        <f>(BQ36 - IF(AG36&gt;1, J36*BL36*100.0/(AI36*CE36), 0))*(BX36+BY36)/1000.0</f>
        <v>0</v>
      </c>
      <c r="O36">
        <f>2.0/((1/Q36-1/P36)+SIGN(Q36)*SQRT((1/Q36-1/P36)*(1/Q36-1/P36) + 4*BM36/((BM36+1)*(BM36+1))*(2*1/Q36*1/P36-1/P36*1/P36)))</f>
        <v>0</v>
      </c>
      <c r="P36">
        <f>IF(LEFT(BN36,1)&lt;&gt;"0",IF(LEFT(BN36,1)="1",3.0,BO36),$D$5+$E$5*(CE36*BX36/($K$5*1000))+$F$5*(CE36*BX36/($K$5*1000))*MAX(MIN(BL36,$J$5),$I$5)*MAX(MIN(BL36,$J$5),$I$5)+$G$5*MAX(MIN(BL36,$J$5),$I$5)*(CE36*BX36/($K$5*1000))+$H$5*(CE36*BX36/($K$5*1000))*(CE36*BX36/($K$5*1000)))</f>
        <v>0</v>
      </c>
      <c r="Q36">
        <f>I36*(1000-(1000*0.61365*exp(17.502*U36/(240.97+U36))/(BX36+BY36)+BS36)/2)/(1000*0.61365*exp(17.502*U36/(240.97+U36))/(BX36+BY36)-BS36)</f>
        <v>0</v>
      </c>
      <c r="R36">
        <f>1/((BM36+1)/(O36/1.6)+1/(P36/1.37)) + BM36/((BM36+1)/(O36/1.6) + BM36/(P36/1.37))</f>
        <v>0</v>
      </c>
      <c r="S36">
        <f>(BI36*BK36)</f>
        <v>0</v>
      </c>
      <c r="T36">
        <f>(BZ36+(S36+2*0.95*5.67E-8*(((BZ36+$B$7)+273)^4-(BZ36+273)^4)-44100*I36)/(1.84*29.3*P36+8*0.95*5.67E-8*(BZ36+273)^3))</f>
        <v>0</v>
      </c>
      <c r="U36">
        <f>($C$7*CA36+$D$7*CB36+$E$7*T36)</f>
        <v>0</v>
      </c>
      <c r="V36">
        <f>0.61365*exp(17.502*U36/(240.97+U36))</f>
        <v>0</v>
      </c>
      <c r="W36">
        <f>(X36/Y36*100)</f>
        <v>0</v>
      </c>
      <c r="X36">
        <f>BS36*(BX36+BY36)/1000</f>
        <v>0</v>
      </c>
      <c r="Y36">
        <f>0.61365*exp(17.502*BZ36/(240.97+BZ36))</f>
        <v>0</v>
      </c>
      <c r="Z36">
        <f>(V36-BS36*(BX36+BY36)/1000)</f>
        <v>0</v>
      </c>
      <c r="AA36">
        <f>(-I36*44100)</f>
        <v>0</v>
      </c>
      <c r="AB36">
        <f>2*29.3*P36*0.92*(BZ36-U36)</f>
        <v>0</v>
      </c>
      <c r="AC36">
        <f>2*0.95*5.67E-8*(((BZ36+$B$7)+273)^4-(U36+273)^4)</f>
        <v>0</v>
      </c>
      <c r="AD36">
        <f>S36+AC36+AA36+AB36</f>
        <v>0</v>
      </c>
      <c r="AE36">
        <v>0</v>
      </c>
      <c r="AF36">
        <v>0</v>
      </c>
      <c r="AG36">
        <f>IF(AE36*$H$13&gt;=AI36,1.0,(AI36/(AI36-AE36*$H$13)))</f>
        <v>0</v>
      </c>
      <c r="AH36">
        <f>(AG36-1)*100</f>
        <v>0</v>
      </c>
      <c r="AI36">
        <f>MAX(0,($B$13+$C$13*CE36)/(1+$D$13*CE36)*BX36/(BZ36+273)*$E$13)</f>
        <v>0</v>
      </c>
      <c r="AJ36" t="s">
        <v>288</v>
      </c>
      <c r="AK36">
        <v>715.476923076923</v>
      </c>
      <c r="AL36">
        <v>3262.08</v>
      </c>
      <c r="AM36">
        <f>AL36-AK36</f>
        <v>0</v>
      </c>
      <c r="AN36">
        <f>AM36/AL36</f>
        <v>0</v>
      </c>
      <c r="AO36">
        <v>-0.577747479816223</v>
      </c>
      <c r="AP36" t="s">
        <v>391</v>
      </c>
      <c r="AQ36">
        <v>840.71684</v>
      </c>
      <c r="AR36">
        <v>957.67</v>
      </c>
      <c r="AS36">
        <f>1-AQ36/AR36</f>
        <v>0</v>
      </c>
      <c r="AT36">
        <v>0.5</v>
      </c>
      <c r="AU36">
        <f>BI36</f>
        <v>0</v>
      </c>
      <c r="AV36">
        <f>J36</f>
        <v>0</v>
      </c>
      <c r="AW36">
        <f>AS36*AT36*AU36</f>
        <v>0</v>
      </c>
      <c r="AX36">
        <f>BC36/AR36</f>
        <v>0</v>
      </c>
      <c r="AY36">
        <f>(AV36-AO36)/AU36</f>
        <v>0</v>
      </c>
      <c r="AZ36">
        <f>(AL36-AR36)/AR36</f>
        <v>0</v>
      </c>
      <c r="BA36" t="s">
        <v>392</v>
      </c>
      <c r="BB36">
        <v>580.42</v>
      </c>
      <c r="BC36">
        <f>AR36-BB36</f>
        <v>0</v>
      </c>
      <c r="BD36">
        <f>(AR36-AQ36)/(AR36-BB36)</f>
        <v>0</v>
      </c>
      <c r="BE36">
        <f>(AL36-AR36)/(AL36-BB36)</f>
        <v>0</v>
      </c>
      <c r="BF36">
        <f>(AR36-AQ36)/(AR36-AK36)</f>
        <v>0</v>
      </c>
      <c r="BG36">
        <f>(AL36-AR36)/(AL36-AK36)</f>
        <v>0</v>
      </c>
      <c r="BH36">
        <f>$B$11*CF36+$C$11*CG36+$F$11*CH36*(1-CK36)</f>
        <v>0</v>
      </c>
      <c r="BI36">
        <f>BH36*BJ36</f>
        <v>0</v>
      </c>
      <c r="BJ36">
        <f>($B$11*$D$9+$C$11*$D$9+$F$11*((CU36+CM36)/MAX(CU36+CM36+CV36, 0.1)*$I$9+CV36/MAX(CU36+CM36+CV36, 0.1)*$J$9))/($B$11+$C$11+$F$11)</f>
        <v>0</v>
      </c>
      <c r="BK36">
        <f>($B$11*$K$9+$C$11*$K$9+$F$11*((CU36+CM36)/MAX(CU36+CM36+CV36, 0.1)*$P$9+CV36/MAX(CU36+CM36+CV36, 0.1)*$Q$9))/($B$11+$C$11+$F$11)</f>
        <v>0</v>
      </c>
      <c r="BL36">
        <v>6</v>
      </c>
      <c r="BM36">
        <v>0.5</v>
      </c>
      <c r="BN36" t="s">
        <v>291</v>
      </c>
      <c r="BO36">
        <v>2</v>
      </c>
      <c r="BP36">
        <v>1607459521.85</v>
      </c>
      <c r="BQ36">
        <v>396.6803</v>
      </c>
      <c r="BR36">
        <v>400.122533333333</v>
      </c>
      <c r="BS36">
        <v>32.7700866666667</v>
      </c>
      <c r="BT36">
        <v>32.2048466666667</v>
      </c>
      <c r="BU36">
        <v>394.4631</v>
      </c>
      <c r="BV36">
        <v>32.1015</v>
      </c>
      <c r="BW36">
        <v>500.008333333333</v>
      </c>
      <c r="BX36">
        <v>102.0401</v>
      </c>
      <c r="BY36">
        <v>0.0999652333333333</v>
      </c>
      <c r="BZ36">
        <v>36.5916966666667</v>
      </c>
      <c r="CA36">
        <v>36.5242766666667</v>
      </c>
      <c r="CB36">
        <v>999.9</v>
      </c>
      <c r="CC36">
        <v>0</v>
      </c>
      <c r="CD36">
        <v>0</v>
      </c>
      <c r="CE36">
        <v>9999.601</v>
      </c>
      <c r="CF36">
        <v>0</v>
      </c>
      <c r="CG36">
        <v>225.3877</v>
      </c>
      <c r="CH36">
        <v>1400.01666666667</v>
      </c>
      <c r="CI36">
        <v>0.899994266666667</v>
      </c>
      <c r="CJ36">
        <v>0.10000569</v>
      </c>
      <c r="CK36">
        <v>0</v>
      </c>
      <c r="CL36">
        <v>840.653133333333</v>
      </c>
      <c r="CM36">
        <v>4.99975</v>
      </c>
      <c r="CN36">
        <v>11701.82</v>
      </c>
      <c r="CO36">
        <v>12178.1666666667</v>
      </c>
      <c r="CP36">
        <v>49.379</v>
      </c>
      <c r="CQ36">
        <v>50.7789333333333</v>
      </c>
      <c r="CR36">
        <v>50.1957333333333</v>
      </c>
      <c r="CS36">
        <v>50.5914666666667</v>
      </c>
      <c r="CT36">
        <v>51.0956</v>
      </c>
      <c r="CU36">
        <v>1255.50866666667</v>
      </c>
      <c r="CV36">
        <v>139.508</v>
      </c>
      <c r="CW36">
        <v>0</v>
      </c>
      <c r="CX36">
        <v>238.299999952316</v>
      </c>
      <c r="CY36">
        <v>0</v>
      </c>
      <c r="CZ36">
        <v>840.71684</v>
      </c>
      <c r="DA36">
        <v>2.73976922709618</v>
      </c>
      <c r="DB36">
        <v>31.9461537570002</v>
      </c>
      <c r="DC36">
        <v>11701.94</v>
      </c>
      <c r="DD36">
        <v>15</v>
      </c>
      <c r="DE36">
        <v>1607459310.6</v>
      </c>
      <c r="DF36" t="s">
        <v>388</v>
      </c>
      <c r="DG36">
        <v>1607459310.6</v>
      </c>
      <c r="DH36">
        <v>1607459310.6</v>
      </c>
      <c r="DI36">
        <v>8</v>
      </c>
      <c r="DJ36">
        <v>-0.082</v>
      </c>
      <c r="DK36">
        <v>-0.051</v>
      </c>
      <c r="DL36">
        <v>2.217</v>
      </c>
      <c r="DM36">
        <v>0.669</v>
      </c>
      <c r="DN36">
        <v>401</v>
      </c>
      <c r="DO36">
        <v>33</v>
      </c>
      <c r="DP36">
        <v>0.37</v>
      </c>
      <c r="DQ36">
        <v>0.14</v>
      </c>
      <c r="DR36">
        <v>2.67601454179282</v>
      </c>
      <c r="DS36">
        <v>-0.0448660165209145</v>
      </c>
      <c r="DT36">
        <v>0.025409770618845</v>
      </c>
      <c r="DU36">
        <v>1</v>
      </c>
      <c r="DV36">
        <v>-3.44215064516129</v>
      </c>
      <c r="DW36">
        <v>-0.0594938709677255</v>
      </c>
      <c r="DX36">
        <v>0.0299222010506045</v>
      </c>
      <c r="DY36">
        <v>1</v>
      </c>
      <c r="DZ36">
        <v>0.562152322580645</v>
      </c>
      <c r="EA36">
        <v>0.238618258064514</v>
      </c>
      <c r="EB36">
        <v>0.0178308342366071</v>
      </c>
      <c r="EC36">
        <v>0</v>
      </c>
      <c r="ED36">
        <v>2</v>
      </c>
      <c r="EE36">
        <v>3</v>
      </c>
      <c r="EF36" t="s">
        <v>298</v>
      </c>
      <c r="EG36">
        <v>100</v>
      </c>
      <c r="EH36">
        <v>100</v>
      </c>
      <c r="EI36">
        <v>2.218</v>
      </c>
      <c r="EJ36">
        <v>0.6686</v>
      </c>
      <c r="EK36">
        <v>2.21729999999997</v>
      </c>
      <c r="EL36">
        <v>0</v>
      </c>
      <c r="EM36">
        <v>0</v>
      </c>
      <c r="EN36">
        <v>0</v>
      </c>
      <c r="EO36">
        <v>0.668579999999988</v>
      </c>
      <c r="EP36">
        <v>0</v>
      </c>
      <c r="EQ36">
        <v>0</v>
      </c>
      <c r="ER36">
        <v>0</v>
      </c>
      <c r="ES36">
        <v>-1</v>
      </c>
      <c r="ET36">
        <v>-1</v>
      </c>
      <c r="EU36">
        <v>-1</v>
      </c>
      <c r="EV36">
        <v>-1</v>
      </c>
      <c r="EW36">
        <v>3.6</v>
      </c>
      <c r="EX36">
        <v>3.6</v>
      </c>
      <c r="EY36">
        <v>2</v>
      </c>
      <c r="EZ36">
        <v>512.519</v>
      </c>
      <c r="FA36">
        <v>534.11</v>
      </c>
      <c r="FB36">
        <v>35.1882</v>
      </c>
      <c r="FC36">
        <v>31.7219</v>
      </c>
      <c r="FD36">
        <v>29.9994</v>
      </c>
      <c r="FE36">
        <v>31.5222</v>
      </c>
      <c r="FF36">
        <v>31.4726</v>
      </c>
      <c r="FG36">
        <v>18.6488</v>
      </c>
      <c r="FH36">
        <v>0</v>
      </c>
      <c r="FI36">
        <v>100</v>
      </c>
      <c r="FJ36">
        <v>-999.9</v>
      </c>
      <c r="FK36">
        <v>400</v>
      </c>
      <c r="FL36">
        <v>33.0255</v>
      </c>
      <c r="FM36">
        <v>101.737</v>
      </c>
      <c r="FN36">
        <v>101.081</v>
      </c>
    </row>
    <row r="37" spans="1:170">
      <c r="A37">
        <v>21</v>
      </c>
      <c r="B37">
        <v>1607459898</v>
      </c>
      <c r="C37">
        <v>5751.5</v>
      </c>
      <c r="D37" t="s">
        <v>393</v>
      </c>
      <c r="E37" t="s">
        <v>394</v>
      </c>
      <c r="F37" t="s">
        <v>395</v>
      </c>
      <c r="G37" t="s">
        <v>396</v>
      </c>
      <c r="H37">
        <v>1607459890.25</v>
      </c>
      <c r="I37">
        <f>BW37*AG37*(BS37-BT37)/(100*BL37*(1000-AG37*BS37))</f>
        <v>0</v>
      </c>
      <c r="J37">
        <f>BW37*AG37*(BR37-BQ37*(1000-AG37*BT37)/(1000-AG37*BS37))/(100*BL37)</f>
        <v>0</v>
      </c>
      <c r="K37">
        <f>BQ37 - IF(AG37&gt;1, J37*BL37*100.0/(AI37*CE37), 0)</f>
        <v>0</v>
      </c>
      <c r="L37">
        <f>((R37-I37/2)*K37-J37)/(R37+I37/2)</f>
        <v>0</v>
      </c>
      <c r="M37">
        <f>L37*(BX37+BY37)/1000.0</f>
        <v>0</v>
      </c>
      <c r="N37">
        <f>(BQ37 - IF(AG37&gt;1, J37*BL37*100.0/(AI37*CE37), 0))*(BX37+BY37)/1000.0</f>
        <v>0</v>
      </c>
      <c r="O37">
        <f>2.0/((1/Q37-1/P37)+SIGN(Q37)*SQRT((1/Q37-1/P37)*(1/Q37-1/P37) + 4*BM37/((BM37+1)*(BM37+1))*(2*1/Q37*1/P37-1/P37*1/P37)))</f>
        <v>0</v>
      </c>
      <c r="P37">
        <f>IF(LEFT(BN37,1)&lt;&gt;"0",IF(LEFT(BN37,1)="1",3.0,BO37),$D$5+$E$5*(CE37*BX37/($K$5*1000))+$F$5*(CE37*BX37/($K$5*1000))*MAX(MIN(BL37,$J$5),$I$5)*MAX(MIN(BL37,$J$5),$I$5)+$G$5*MAX(MIN(BL37,$J$5),$I$5)*(CE37*BX37/($K$5*1000))+$H$5*(CE37*BX37/($K$5*1000))*(CE37*BX37/($K$5*1000)))</f>
        <v>0</v>
      </c>
      <c r="Q37">
        <f>I37*(1000-(1000*0.61365*exp(17.502*U37/(240.97+U37))/(BX37+BY37)+BS37)/2)/(1000*0.61365*exp(17.502*U37/(240.97+U37))/(BX37+BY37)-BS37)</f>
        <v>0</v>
      </c>
      <c r="R37">
        <f>1/((BM37+1)/(O37/1.6)+1/(P37/1.37)) + BM37/((BM37+1)/(O37/1.6) + BM37/(P37/1.37))</f>
        <v>0</v>
      </c>
      <c r="S37">
        <f>(BI37*BK37)</f>
        <v>0</v>
      </c>
      <c r="T37">
        <f>(BZ37+(S37+2*0.95*5.67E-8*(((BZ37+$B$7)+273)^4-(BZ37+273)^4)-44100*I37)/(1.84*29.3*P37+8*0.95*5.67E-8*(BZ37+273)^3))</f>
        <v>0</v>
      </c>
      <c r="U37">
        <f>($C$7*CA37+$D$7*CB37+$E$7*T37)</f>
        <v>0</v>
      </c>
      <c r="V37">
        <f>0.61365*exp(17.502*U37/(240.97+U37))</f>
        <v>0</v>
      </c>
      <c r="W37">
        <f>(X37/Y37*100)</f>
        <v>0</v>
      </c>
      <c r="X37">
        <f>BS37*(BX37+BY37)/1000</f>
        <v>0</v>
      </c>
      <c r="Y37">
        <f>0.61365*exp(17.502*BZ37/(240.97+BZ37))</f>
        <v>0</v>
      </c>
      <c r="Z37">
        <f>(V37-BS37*(BX37+BY37)/1000)</f>
        <v>0</v>
      </c>
      <c r="AA37">
        <f>(-I37*44100)</f>
        <v>0</v>
      </c>
      <c r="AB37">
        <f>2*29.3*P37*0.92*(BZ37-U37)</f>
        <v>0</v>
      </c>
      <c r="AC37">
        <f>2*0.95*5.67E-8*(((BZ37+$B$7)+273)^4-(U37+273)^4)</f>
        <v>0</v>
      </c>
      <c r="AD37">
        <f>S37+AC37+AA37+AB37</f>
        <v>0</v>
      </c>
      <c r="AE37">
        <v>0</v>
      </c>
      <c r="AF37">
        <v>0</v>
      </c>
      <c r="AG37">
        <f>IF(AE37*$H$13&gt;=AI37,1.0,(AI37/(AI37-AE37*$H$13)))</f>
        <v>0</v>
      </c>
      <c r="AH37">
        <f>(AG37-1)*100</f>
        <v>0</v>
      </c>
      <c r="AI37">
        <f>MAX(0,($B$13+$C$13*CE37)/(1+$D$13*CE37)*BX37/(BZ37+273)*$E$13)</f>
        <v>0</v>
      </c>
      <c r="AJ37" t="s">
        <v>288</v>
      </c>
      <c r="AK37">
        <v>715.476923076923</v>
      </c>
      <c r="AL37">
        <v>3262.08</v>
      </c>
      <c r="AM37">
        <f>AL37-AK37</f>
        <v>0</v>
      </c>
      <c r="AN37">
        <f>AM37/AL37</f>
        <v>0</v>
      </c>
      <c r="AO37">
        <v>-0.577747479816223</v>
      </c>
      <c r="AP37" t="s">
        <v>397</v>
      </c>
      <c r="AQ37">
        <v>1021.9612</v>
      </c>
      <c r="AR37">
        <v>1196.12</v>
      </c>
      <c r="AS37">
        <f>1-AQ37/AR37</f>
        <v>0</v>
      </c>
      <c r="AT37">
        <v>0.5</v>
      </c>
      <c r="AU37">
        <f>BI37</f>
        <v>0</v>
      </c>
      <c r="AV37">
        <f>J37</f>
        <v>0</v>
      </c>
      <c r="AW37">
        <f>AS37*AT37*AU37</f>
        <v>0</v>
      </c>
      <c r="AX37">
        <f>BC37/AR37</f>
        <v>0</v>
      </c>
      <c r="AY37">
        <f>(AV37-AO37)/AU37</f>
        <v>0</v>
      </c>
      <c r="AZ37">
        <f>(AL37-AR37)/AR37</f>
        <v>0</v>
      </c>
      <c r="BA37" t="s">
        <v>398</v>
      </c>
      <c r="BB37">
        <v>741.07</v>
      </c>
      <c r="BC37">
        <f>AR37-BB37</f>
        <v>0</v>
      </c>
      <c r="BD37">
        <f>(AR37-AQ37)/(AR37-BB37)</f>
        <v>0</v>
      </c>
      <c r="BE37">
        <f>(AL37-AR37)/(AL37-BB37)</f>
        <v>0</v>
      </c>
      <c r="BF37">
        <f>(AR37-AQ37)/(AR37-AK37)</f>
        <v>0</v>
      </c>
      <c r="BG37">
        <f>(AL37-AR37)/(AL37-AK37)</f>
        <v>0</v>
      </c>
      <c r="BH37">
        <f>$B$11*CF37+$C$11*CG37+$F$11*CH37*(1-CK37)</f>
        <v>0</v>
      </c>
      <c r="BI37">
        <f>BH37*BJ37</f>
        <v>0</v>
      </c>
      <c r="BJ37">
        <f>($B$11*$D$9+$C$11*$D$9+$F$11*((CU37+CM37)/MAX(CU37+CM37+CV37, 0.1)*$I$9+CV37/MAX(CU37+CM37+CV37, 0.1)*$J$9))/($B$11+$C$11+$F$11)</f>
        <v>0</v>
      </c>
      <c r="BK37">
        <f>($B$11*$K$9+$C$11*$K$9+$F$11*((CU37+CM37)/MAX(CU37+CM37+CV37, 0.1)*$P$9+CV37/MAX(CU37+CM37+CV37, 0.1)*$Q$9))/($B$11+$C$11+$F$11)</f>
        <v>0</v>
      </c>
      <c r="BL37">
        <v>6</v>
      </c>
      <c r="BM37">
        <v>0.5</v>
      </c>
      <c r="BN37" t="s">
        <v>291</v>
      </c>
      <c r="BO37">
        <v>2</v>
      </c>
      <c r="BP37">
        <v>1607459890.25</v>
      </c>
      <c r="BQ37">
        <v>394.2388</v>
      </c>
      <c r="BR37">
        <v>400.128133333333</v>
      </c>
      <c r="BS37">
        <v>35.9735533333333</v>
      </c>
      <c r="BT37">
        <v>35.4966633333333</v>
      </c>
      <c r="BU37">
        <v>392.0216</v>
      </c>
      <c r="BV37">
        <v>35.30496</v>
      </c>
      <c r="BW37">
        <v>500.012533333333</v>
      </c>
      <c r="BX37">
        <v>102.0202</v>
      </c>
      <c r="BY37">
        <v>0.0999925966666667</v>
      </c>
      <c r="BZ37">
        <v>36.8186233333333</v>
      </c>
      <c r="CA37">
        <v>36.9459166666667</v>
      </c>
      <c r="CB37">
        <v>999.9</v>
      </c>
      <c r="CC37">
        <v>0</v>
      </c>
      <c r="CD37">
        <v>0</v>
      </c>
      <c r="CE37">
        <v>9997.074</v>
      </c>
      <c r="CF37">
        <v>0</v>
      </c>
      <c r="CG37">
        <v>657.441466666667</v>
      </c>
      <c r="CH37">
        <v>1399.98466666667</v>
      </c>
      <c r="CI37">
        <v>0.9000008</v>
      </c>
      <c r="CJ37">
        <v>0.09999893</v>
      </c>
      <c r="CK37">
        <v>0</v>
      </c>
      <c r="CL37">
        <v>1022.698</v>
      </c>
      <c r="CM37">
        <v>4.99975</v>
      </c>
      <c r="CN37">
        <v>14211.03</v>
      </c>
      <c r="CO37">
        <v>12177.93</v>
      </c>
      <c r="CP37">
        <v>49.7956</v>
      </c>
      <c r="CQ37">
        <v>51.3372</v>
      </c>
      <c r="CR37">
        <v>50.6622</v>
      </c>
      <c r="CS37">
        <v>50.9958</v>
      </c>
      <c r="CT37">
        <v>51.4958</v>
      </c>
      <c r="CU37">
        <v>1255.48733333333</v>
      </c>
      <c r="CV37">
        <v>139.497333333333</v>
      </c>
      <c r="CW37">
        <v>0</v>
      </c>
      <c r="CX37">
        <v>367.400000095367</v>
      </c>
      <c r="CY37">
        <v>0</v>
      </c>
      <c r="CZ37">
        <v>1021.9612</v>
      </c>
      <c r="DA37">
        <v>-107.493076939765</v>
      </c>
      <c r="DB37">
        <v>-1465.39999993031</v>
      </c>
      <c r="DC37">
        <v>14201.528</v>
      </c>
      <c r="DD37">
        <v>15</v>
      </c>
      <c r="DE37">
        <v>1607459310.6</v>
      </c>
      <c r="DF37" t="s">
        <v>388</v>
      </c>
      <c r="DG37">
        <v>1607459310.6</v>
      </c>
      <c r="DH37">
        <v>1607459310.6</v>
      </c>
      <c r="DI37">
        <v>8</v>
      </c>
      <c r="DJ37">
        <v>-0.082</v>
      </c>
      <c r="DK37">
        <v>-0.051</v>
      </c>
      <c r="DL37">
        <v>2.217</v>
      </c>
      <c r="DM37">
        <v>0.669</v>
      </c>
      <c r="DN37">
        <v>401</v>
      </c>
      <c r="DO37">
        <v>33</v>
      </c>
      <c r="DP37">
        <v>0.37</v>
      </c>
      <c r="DQ37">
        <v>0.14</v>
      </c>
      <c r="DR37">
        <v>4.74690064131099</v>
      </c>
      <c r="DS37">
        <v>-0.270950148191383</v>
      </c>
      <c r="DT37">
        <v>0.0340647280743094</v>
      </c>
      <c r="DU37">
        <v>1</v>
      </c>
      <c r="DV37">
        <v>-5.89263774193548</v>
      </c>
      <c r="DW37">
        <v>0.380648709677414</v>
      </c>
      <c r="DX37">
        <v>0.0445022613930426</v>
      </c>
      <c r="DY37">
        <v>0</v>
      </c>
      <c r="DZ37">
        <v>0.479763258064516</v>
      </c>
      <c r="EA37">
        <v>-0.231295596774196</v>
      </c>
      <c r="EB37">
        <v>0.0172579133395851</v>
      </c>
      <c r="EC37">
        <v>0</v>
      </c>
      <c r="ED37">
        <v>1</v>
      </c>
      <c r="EE37">
        <v>3</v>
      </c>
      <c r="EF37" t="s">
        <v>293</v>
      </c>
      <c r="EG37">
        <v>100</v>
      </c>
      <c r="EH37">
        <v>100</v>
      </c>
      <c r="EI37">
        <v>2.217</v>
      </c>
      <c r="EJ37">
        <v>0.6686</v>
      </c>
      <c r="EK37">
        <v>2.21729999999997</v>
      </c>
      <c r="EL37">
        <v>0</v>
      </c>
      <c r="EM37">
        <v>0</v>
      </c>
      <c r="EN37">
        <v>0</v>
      </c>
      <c r="EO37">
        <v>0.668579999999988</v>
      </c>
      <c r="EP37">
        <v>0</v>
      </c>
      <c r="EQ37">
        <v>0</v>
      </c>
      <c r="ER37">
        <v>0</v>
      </c>
      <c r="ES37">
        <v>-1</v>
      </c>
      <c r="ET37">
        <v>-1</v>
      </c>
      <c r="EU37">
        <v>-1</v>
      </c>
      <c r="EV37">
        <v>-1</v>
      </c>
      <c r="EW37">
        <v>9.8</v>
      </c>
      <c r="EX37">
        <v>9.8</v>
      </c>
      <c r="EY37">
        <v>2</v>
      </c>
      <c r="EZ37">
        <v>504.536</v>
      </c>
      <c r="FA37">
        <v>537.169</v>
      </c>
      <c r="FB37">
        <v>35.2117</v>
      </c>
      <c r="FC37">
        <v>31.7264</v>
      </c>
      <c r="FD37">
        <v>30.001</v>
      </c>
      <c r="FE37">
        <v>31.447</v>
      </c>
      <c r="FF37">
        <v>31.3953</v>
      </c>
      <c r="FG37">
        <v>18.3117</v>
      </c>
      <c r="FH37">
        <v>0</v>
      </c>
      <c r="FI37">
        <v>100</v>
      </c>
      <c r="FJ37">
        <v>-999.9</v>
      </c>
      <c r="FK37">
        <v>400</v>
      </c>
      <c r="FL37">
        <v>37.8819</v>
      </c>
      <c r="FM37">
        <v>101.7</v>
      </c>
      <c r="FN37">
        <v>101.042</v>
      </c>
    </row>
    <row r="38" spans="1:170">
      <c r="A38">
        <v>22</v>
      </c>
      <c r="B38">
        <v>1607460373</v>
      </c>
      <c r="C38">
        <v>6226.5</v>
      </c>
      <c r="D38" t="s">
        <v>399</v>
      </c>
      <c r="E38" t="s">
        <v>400</v>
      </c>
      <c r="F38" t="s">
        <v>395</v>
      </c>
      <c r="G38" t="s">
        <v>396</v>
      </c>
      <c r="H38">
        <v>1607460365.25</v>
      </c>
      <c r="I38">
        <f>BW38*AG38*(BS38-BT38)/(100*BL38*(1000-AG38*BS38))</f>
        <v>0</v>
      </c>
      <c r="J38">
        <f>BW38*AG38*(BR38-BQ38*(1000-AG38*BT38)/(1000-AG38*BS38))/(100*BL38)</f>
        <v>0</v>
      </c>
      <c r="K38">
        <f>BQ38 - IF(AG38&gt;1, J38*BL38*100.0/(AI38*CE38), 0)</f>
        <v>0</v>
      </c>
      <c r="L38">
        <f>((R38-I38/2)*K38-J38)/(R38+I38/2)</f>
        <v>0</v>
      </c>
      <c r="M38">
        <f>L38*(BX38+BY38)/1000.0</f>
        <v>0</v>
      </c>
      <c r="N38">
        <f>(BQ38 - IF(AG38&gt;1, J38*BL38*100.0/(AI38*CE38), 0))*(BX38+BY38)/1000.0</f>
        <v>0</v>
      </c>
      <c r="O38">
        <f>2.0/((1/Q38-1/P38)+SIGN(Q38)*SQRT((1/Q38-1/P38)*(1/Q38-1/P38) + 4*BM38/((BM38+1)*(BM38+1))*(2*1/Q38*1/P38-1/P38*1/P38)))</f>
        <v>0</v>
      </c>
      <c r="P38">
        <f>IF(LEFT(BN38,1)&lt;&gt;"0",IF(LEFT(BN38,1)="1",3.0,BO38),$D$5+$E$5*(CE38*BX38/($K$5*1000))+$F$5*(CE38*BX38/($K$5*1000))*MAX(MIN(BL38,$J$5),$I$5)*MAX(MIN(BL38,$J$5),$I$5)+$G$5*MAX(MIN(BL38,$J$5),$I$5)*(CE38*BX38/($K$5*1000))+$H$5*(CE38*BX38/($K$5*1000))*(CE38*BX38/($K$5*1000)))</f>
        <v>0</v>
      </c>
      <c r="Q38">
        <f>I38*(1000-(1000*0.61365*exp(17.502*U38/(240.97+U38))/(BX38+BY38)+BS38)/2)/(1000*0.61365*exp(17.502*U38/(240.97+U38))/(BX38+BY38)-BS38)</f>
        <v>0</v>
      </c>
      <c r="R38">
        <f>1/((BM38+1)/(O38/1.6)+1/(P38/1.37)) + BM38/((BM38+1)/(O38/1.6) + BM38/(P38/1.37))</f>
        <v>0</v>
      </c>
      <c r="S38">
        <f>(BI38*BK38)</f>
        <v>0</v>
      </c>
      <c r="T38">
        <f>(BZ38+(S38+2*0.95*5.67E-8*(((BZ38+$B$7)+273)^4-(BZ38+273)^4)-44100*I38)/(1.84*29.3*P38+8*0.95*5.67E-8*(BZ38+273)^3))</f>
        <v>0</v>
      </c>
      <c r="U38">
        <f>($C$7*CA38+$D$7*CB38+$E$7*T38)</f>
        <v>0</v>
      </c>
      <c r="V38">
        <f>0.61365*exp(17.502*U38/(240.97+U38))</f>
        <v>0</v>
      </c>
      <c r="W38">
        <f>(X38/Y38*100)</f>
        <v>0</v>
      </c>
      <c r="X38">
        <f>BS38*(BX38+BY38)/1000</f>
        <v>0</v>
      </c>
      <c r="Y38">
        <f>0.61365*exp(17.502*BZ38/(240.97+BZ38))</f>
        <v>0</v>
      </c>
      <c r="Z38">
        <f>(V38-BS38*(BX38+BY38)/1000)</f>
        <v>0</v>
      </c>
      <c r="AA38">
        <f>(-I38*44100)</f>
        <v>0</v>
      </c>
      <c r="AB38">
        <f>2*29.3*P38*0.92*(BZ38-U38)</f>
        <v>0</v>
      </c>
      <c r="AC38">
        <f>2*0.95*5.67E-8*(((BZ38+$B$7)+273)^4-(U38+273)^4)</f>
        <v>0</v>
      </c>
      <c r="AD38">
        <f>S38+AC38+AA38+AB38</f>
        <v>0</v>
      </c>
      <c r="AE38">
        <v>0</v>
      </c>
      <c r="AF38">
        <v>0</v>
      </c>
      <c r="AG38">
        <f>IF(AE38*$H$13&gt;=AI38,1.0,(AI38/(AI38-AE38*$H$13)))</f>
        <v>0</v>
      </c>
      <c r="AH38">
        <f>(AG38-1)*100</f>
        <v>0</v>
      </c>
      <c r="AI38">
        <f>MAX(0,($B$13+$C$13*CE38)/(1+$D$13*CE38)*BX38/(BZ38+273)*$E$13)</f>
        <v>0</v>
      </c>
      <c r="AJ38" t="s">
        <v>288</v>
      </c>
      <c r="AK38">
        <v>715.476923076923</v>
      </c>
      <c r="AL38">
        <v>3262.08</v>
      </c>
      <c r="AM38">
        <f>AL38-AK38</f>
        <v>0</v>
      </c>
      <c r="AN38">
        <f>AM38/AL38</f>
        <v>0</v>
      </c>
      <c r="AO38">
        <v>-0.577747479816223</v>
      </c>
      <c r="AP38" t="s">
        <v>401</v>
      </c>
      <c r="AQ38">
        <v>917.43592</v>
      </c>
      <c r="AR38">
        <v>1190.91</v>
      </c>
      <c r="AS38">
        <f>1-AQ38/AR38</f>
        <v>0</v>
      </c>
      <c r="AT38">
        <v>0.5</v>
      </c>
      <c r="AU38">
        <f>BI38</f>
        <v>0</v>
      </c>
      <c r="AV38">
        <f>J38</f>
        <v>0</v>
      </c>
      <c r="AW38">
        <f>AS38*AT38*AU38</f>
        <v>0</v>
      </c>
      <c r="AX38">
        <f>BC38/AR38</f>
        <v>0</v>
      </c>
      <c r="AY38">
        <f>(AV38-AO38)/AU38</f>
        <v>0</v>
      </c>
      <c r="AZ38">
        <f>(AL38-AR38)/AR38</f>
        <v>0</v>
      </c>
      <c r="BA38" t="s">
        <v>402</v>
      </c>
      <c r="BB38">
        <v>1.15</v>
      </c>
      <c r="BC38">
        <f>AR38-BB38</f>
        <v>0</v>
      </c>
      <c r="BD38">
        <f>(AR38-AQ38)/(AR38-BB38)</f>
        <v>0</v>
      </c>
      <c r="BE38">
        <f>(AL38-AR38)/(AL38-BB38)</f>
        <v>0</v>
      </c>
      <c r="BF38">
        <f>(AR38-AQ38)/(AR38-AK38)</f>
        <v>0</v>
      </c>
      <c r="BG38">
        <f>(AL38-AR38)/(AL38-AK38)</f>
        <v>0</v>
      </c>
      <c r="BH38">
        <f>$B$11*CF38+$C$11*CG38+$F$11*CH38*(1-CK38)</f>
        <v>0</v>
      </c>
      <c r="BI38">
        <f>BH38*BJ38</f>
        <v>0</v>
      </c>
      <c r="BJ38">
        <f>($B$11*$D$9+$C$11*$D$9+$F$11*((CU38+CM38)/MAX(CU38+CM38+CV38, 0.1)*$I$9+CV38/MAX(CU38+CM38+CV38, 0.1)*$J$9))/($B$11+$C$11+$F$11)</f>
        <v>0</v>
      </c>
      <c r="BK38">
        <f>($B$11*$K$9+$C$11*$K$9+$F$11*((CU38+CM38)/MAX(CU38+CM38+CV38, 0.1)*$P$9+CV38/MAX(CU38+CM38+CV38, 0.1)*$Q$9))/($B$11+$C$11+$F$11)</f>
        <v>0</v>
      </c>
      <c r="BL38">
        <v>6</v>
      </c>
      <c r="BM38">
        <v>0.5</v>
      </c>
      <c r="BN38" t="s">
        <v>291</v>
      </c>
      <c r="BO38">
        <v>2</v>
      </c>
      <c r="BP38">
        <v>1607460365.25</v>
      </c>
      <c r="BQ38">
        <v>388.702433333333</v>
      </c>
      <c r="BR38">
        <v>400.113266666667</v>
      </c>
      <c r="BS38">
        <v>36.2868133333333</v>
      </c>
      <c r="BT38">
        <v>33.7819033333333</v>
      </c>
      <c r="BU38">
        <v>386.370433333333</v>
      </c>
      <c r="BV38">
        <v>35.6118133333333</v>
      </c>
      <c r="BW38">
        <v>499.970233333333</v>
      </c>
      <c r="BX38">
        <v>102.0175</v>
      </c>
      <c r="BY38">
        <v>0.0998555</v>
      </c>
      <c r="BZ38">
        <v>36.3621933333333</v>
      </c>
      <c r="CA38">
        <v>36.4725566666667</v>
      </c>
      <c r="CB38">
        <v>999.9</v>
      </c>
      <c r="CC38">
        <v>0</v>
      </c>
      <c r="CD38">
        <v>0</v>
      </c>
      <c r="CE38">
        <v>9999.147</v>
      </c>
      <c r="CF38">
        <v>0</v>
      </c>
      <c r="CG38">
        <v>248.588666666667</v>
      </c>
      <c r="CH38">
        <v>1400.01833333333</v>
      </c>
      <c r="CI38">
        <v>0.900005</v>
      </c>
      <c r="CJ38">
        <v>0.0999947</v>
      </c>
      <c r="CK38">
        <v>0</v>
      </c>
      <c r="CL38">
        <v>917.7643</v>
      </c>
      <c r="CM38">
        <v>4.99975</v>
      </c>
      <c r="CN38">
        <v>12824.6066666667</v>
      </c>
      <c r="CO38">
        <v>12178.23</v>
      </c>
      <c r="CP38">
        <v>49.8309333333333</v>
      </c>
      <c r="CQ38">
        <v>51.5268666666667</v>
      </c>
      <c r="CR38">
        <v>50.8268333333333</v>
      </c>
      <c r="CS38">
        <v>50.9643</v>
      </c>
      <c r="CT38">
        <v>51.5454666666667</v>
      </c>
      <c r="CU38">
        <v>1255.526</v>
      </c>
      <c r="CV38">
        <v>139.492333333333</v>
      </c>
      <c r="CW38">
        <v>0</v>
      </c>
      <c r="CX38">
        <v>474.200000047684</v>
      </c>
      <c r="CY38">
        <v>0</v>
      </c>
      <c r="CZ38">
        <v>917.43592</v>
      </c>
      <c r="DA38">
        <v>-25.766923044155</v>
      </c>
      <c r="DB38">
        <v>-371.869230184056</v>
      </c>
      <c r="DC38">
        <v>12820.112</v>
      </c>
      <c r="DD38">
        <v>15</v>
      </c>
      <c r="DE38">
        <v>1607460393</v>
      </c>
      <c r="DF38" t="s">
        <v>403</v>
      </c>
      <c r="DG38">
        <v>1607460393</v>
      </c>
      <c r="DH38">
        <v>1607460390.5</v>
      </c>
      <c r="DI38">
        <v>9</v>
      </c>
      <c r="DJ38">
        <v>0.114</v>
      </c>
      <c r="DK38">
        <v>0.007</v>
      </c>
      <c r="DL38">
        <v>2.332</v>
      </c>
      <c r="DM38">
        <v>0.675</v>
      </c>
      <c r="DN38">
        <v>400</v>
      </c>
      <c r="DO38">
        <v>33</v>
      </c>
      <c r="DP38">
        <v>0.07</v>
      </c>
      <c r="DQ38">
        <v>0.06</v>
      </c>
      <c r="DR38">
        <v>8.76055914741986</v>
      </c>
      <c r="DS38">
        <v>0.237544996258681</v>
      </c>
      <c r="DT38">
        <v>0.025470471211795</v>
      </c>
      <c r="DU38">
        <v>1</v>
      </c>
      <c r="DV38">
        <v>-11.5205</v>
      </c>
      <c r="DW38">
        <v>-0.400625806451577</v>
      </c>
      <c r="DX38">
        <v>0.0368078445355719</v>
      </c>
      <c r="DY38">
        <v>0</v>
      </c>
      <c r="DZ38">
        <v>2.49438322580645</v>
      </c>
      <c r="EA38">
        <v>0.318512419354838</v>
      </c>
      <c r="EB38">
        <v>0.0239461689827206</v>
      </c>
      <c r="EC38">
        <v>0</v>
      </c>
      <c r="ED38">
        <v>1</v>
      </c>
      <c r="EE38">
        <v>3</v>
      </c>
      <c r="EF38" t="s">
        <v>293</v>
      </c>
      <c r="EG38">
        <v>100</v>
      </c>
      <c r="EH38">
        <v>100</v>
      </c>
      <c r="EI38">
        <v>2.332</v>
      </c>
      <c r="EJ38">
        <v>0.675</v>
      </c>
      <c r="EK38">
        <v>2.21729999999997</v>
      </c>
      <c r="EL38">
        <v>0</v>
      </c>
      <c r="EM38">
        <v>0</v>
      </c>
      <c r="EN38">
        <v>0</v>
      </c>
      <c r="EO38">
        <v>0.668579999999988</v>
      </c>
      <c r="EP38">
        <v>0</v>
      </c>
      <c r="EQ38">
        <v>0</v>
      </c>
      <c r="ER38">
        <v>0</v>
      </c>
      <c r="ES38">
        <v>-1</v>
      </c>
      <c r="ET38">
        <v>-1</v>
      </c>
      <c r="EU38">
        <v>-1</v>
      </c>
      <c r="EV38">
        <v>-1</v>
      </c>
      <c r="EW38">
        <v>17.7</v>
      </c>
      <c r="EX38">
        <v>17.7</v>
      </c>
      <c r="EY38">
        <v>2</v>
      </c>
      <c r="EZ38">
        <v>516.26</v>
      </c>
      <c r="FA38">
        <v>531.867</v>
      </c>
      <c r="FB38">
        <v>34.8793</v>
      </c>
      <c r="FC38">
        <v>32.0279</v>
      </c>
      <c r="FD38">
        <v>30.0006</v>
      </c>
      <c r="FE38">
        <v>31.7775</v>
      </c>
      <c r="FF38">
        <v>31.7393</v>
      </c>
      <c r="FG38">
        <v>17.9488</v>
      </c>
      <c r="FH38">
        <v>0</v>
      </c>
      <c r="FI38">
        <v>100</v>
      </c>
      <c r="FJ38">
        <v>-999.9</v>
      </c>
      <c r="FK38">
        <v>400</v>
      </c>
      <c r="FL38">
        <v>41.2703</v>
      </c>
      <c r="FM38">
        <v>101.659</v>
      </c>
      <c r="FN38">
        <v>101.006</v>
      </c>
    </row>
    <row r="39" spans="1:170">
      <c r="A39">
        <v>23</v>
      </c>
      <c r="B39">
        <v>1607460768</v>
      </c>
      <c r="C39">
        <v>6621.5</v>
      </c>
      <c r="D39" t="s">
        <v>404</v>
      </c>
      <c r="E39" t="s">
        <v>405</v>
      </c>
      <c r="F39" t="s">
        <v>406</v>
      </c>
      <c r="G39" t="s">
        <v>302</v>
      </c>
      <c r="H39">
        <v>1607460760</v>
      </c>
      <c r="I39">
        <f>BW39*AG39*(BS39-BT39)/(100*BL39*(1000-AG39*BS39))</f>
        <v>0</v>
      </c>
      <c r="J39">
        <f>BW39*AG39*(BR39-BQ39*(1000-AG39*BT39)/(1000-AG39*BS39))/(100*BL39)</f>
        <v>0</v>
      </c>
      <c r="K39">
        <f>BQ39 - IF(AG39&gt;1, J39*BL39*100.0/(AI39*CE39), 0)</f>
        <v>0</v>
      </c>
      <c r="L39">
        <f>((R39-I39/2)*K39-J39)/(R39+I39/2)</f>
        <v>0</v>
      </c>
      <c r="M39">
        <f>L39*(BX39+BY39)/1000.0</f>
        <v>0</v>
      </c>
      <c r="N39">
        <f>(BQ39 - IF(AG39&gt;1, J39*BL39*100.0/(AI39*CE39), 0))*(BX39+BY39)/1000.0</f>
        <v>0</v>
      </c>
      <c r="O39">
        <f>2.0/((1/Q39-1/P39)+SIGN(Q39)*SQRT((1/Q39-1/P39)*(1/Q39-1/P39) + 4*BM39/((BM39+1)*(BM39+1))*(2*1/Q39*1/P39-1/P39*1/P39)))</f>
        <v>0</v>
      </c>
      <c r="P39">
        <f>IF(LEFT(BN39,1)&lt;&gt;"0",IF(LEFT(BN39,1)="1",3.0,BO39),$D$5+$E$5*(CE39*BX39/($K$5*1000))+$F$5*(CE39*BX39/($K$5*1000))*MAX(MIN(BL39,$J$5),$I$5)*MAX(MIN(BL39,$J$5),$I$5)+$G$5*MAX(MIN(BL39,$J$5),$I$5)*(CE39*BX39/($K$5*1000))+$H$5*(CE39*BX39/($K$5*1000))*(CE39*BX39/($K$5*1000)))</f>
        <v>0</v>
      </c>
      <c r="Q39">
        <f>I39*(1000-(1000*0.61365*exp(17.502*U39/(240.97+U39))/(BX39+BY39)+BS39)/2)/(1000*0.61365*exp(17.502*U39/(240.97+U39))/(BX39+BY39)-BS39)</f>
        <v>0</v>
      </c>
      <c r="R39">
        <f>1/((BM39+1)/(O39/1.6)+1/(P39/1.37)) + BM39/((BM39+1)/(O39/1.6) + BM39/(P39/1.37))</f>
        <v>0</v>
      </c>
      <c r="S39">
        <f>(BI39*BK39)</f>
        <v>0</v>
      </c>
      <c r="T39">
        <f>(BZ39+(S39+2*0.95*5.67E-8*(((BZ39+$B$7)+273)^4-(BZ39+273)^4)-44100*I39)/(1.84*29.3*P39+8*0.95*5.67E-8*(BZ39+273)^3))</f>
        <v>0</v>
      </c>
      <c r="U39">
        <f>($C$7*CA39+$D$7*CB39+$E$7*T39)</f>
        <v>0</v>
      </c>
      <c r="V39">
        <f>0.61365*exp(17.502*U39/(240.97+U39))</f>
        <v>0</v>
      </c>
      <c r="W39">
        <f>(X39/Y39*100)</f>
        <v>0</v>
      </c>
      <c r="X39">
        <f>BS39*(BX39+BY39)/1000</f>
        <v>0</v>
      </c>
      <c r="Y39">
        <f>0.61365*exp(17.502*BZ39/(240.97+BZ39))</f>
        <v>0</v>
      </c>
      <c r="Z39">
        <f>(V39-BS39*(BX39+BY39)/1000)</f>
        <v>0</v>
      </c>
      <c r="AA39">
        <f>(-I39*44100)</f>
        <v>0</v>
      </c>
      <c r="AB39">
        <f>2*29.3*P39*0.92*(BZ39-U39)</f>
        <v>0</v>
      </c>
      <c r="AC39">
        <f>2*0.95*5.67E-8*(((BZ39+$B$7)+273)^4-(U39+273)^4)</f>
        <v>0</v>
      </c>
      <c r="AD39">
        <f>S39+AC39+AA39+AB39</f>
        <v>0</v>
      </c>
      <c r="AE39">
        <v>0</v>
      </c>
      <c r="AF39">
        <v>0</v>
      </c>
      <c r="AG39">
        <f>IF(AE39*$H$13&gt;=AI39,1.0,(AI39/(AI39-AE39*$H$13)))</f>
        <v>0</v>
      </c>
      <c r="AH39">
        <f>(AG39-1)*100</f>
        <v>0</v>
      </c>
      <c r="AI39">
        <f>MAX(0,($B$13+$C$13*CE39)/(1+$D$13*CE39)*BX39/(BZ39+273)*$E$13)</f>
        <v>0</v>
      </c>
      <c r="AJ39" t="s">
        <v>288</v>
      </c>
      <c r="AK39">
        <v>715.476923076923</v>
      </c>
      <c r="AL39">
        <v>3262.08</v>
      </c>
      <c r="AM39">
        <f>AL39-AK39</f>
        <v>0</v>
      </c>
      <c r="AN39">
        <f>AM39/AL39</f>
        <v>0</v>
      </c>
      <c r="AO39">
        <v>-0.577747479816223</v>
      </c>
      <c r="AP39" t="s">
        <v>407</v>
      </c>
      <c r="AQ39">
        <v>893.68616</v>
      </c>
      <c r="AR39">
        <v>1083.21</v>
      </c>
      <c r="AS39">
        <f>1-AQ39/AR39</f>
        <v>0</v>
      </c>
      <c r="AT39">
        <v>0.5</v>
      </c>
      <c r="AU39">
        <f>BI39</f>
        <v>0</v>
      </c>
      <c r="AV39">
        <f>J39</f>
        <v>0</v>
      </c>
      <c r="AW39">
        <f>AS39*AT39*AU39</f>
        <v>0</v>
      </c>
      <c r="AX39">
        <f>BC39/AR39</f>
        <v>0</v>
      </c>
      <c r="AY39">
        <f>(AV39-AO39)/AU39</f>
        <v>0</v>
      </c>
      <c r="AZ39">
        <f>(AL39-AR39)/AR39</f>
        <v>0</v>
      </c>
      <c r="BA39" t="s">
        <v>408</v>
      </c>
      <c r="BB39">
        <v>719.63</v>
      </c>
      <c r="BC39">
        <f>AR39-BB39</f>
        <v>0</v>
      </c>
      <c r="BD39">
        <f>(AR39-AQ39)/(AR39-BB39)</f>
        <v>0</v>
      </c>
      <c r="BE39">
        <f>(AL39-AR39)/(AL39-BB39)</f>
        <v>0</v>
      </c>
      <c r="BF39">
        <f>(AR39-AQ39)/(AR39-AK39)</f>
        <v>0</v>
      </c>
      <c r="BG39">
        <f>(AL39-AR39)/(AL39-AK39)</f>
        <v>0</v>
      </c>
      <c r="BH39">
        <f>$B$11*CF39+$C$11*CG39+$F$11*CH39*(1-CK39)</f>
        <v>0</v>
      </c>
      <c r="BI39">
        <f>BH39*BJ39</f>
        <v>0</v>
      </c>
      <c r="BJ39">
        <f>($B$11*$D$9+$C$11*$D$9+$F$11*((CU39+CM39)/MAX(CU39+CM39+CV39, 0.1)*$I$9+CV39/MAX(CU39+CM39+CV39, 0.1)*$J$9))/($B$11+$C$11+$F$11)</f>
        <v>0</v>
      </c>
      <c r="BK39">
        <f>($B$11*$K$9+$C$11*$K$9+$F$11*((CU39+CM39)/MAX(CU39+CM39+CV39, 0.1)*$P$9+CV39/MAX(CU39+CM39+CV39, 0.1)*$Q$9))/($B$11+$C$11+$F$11)</f>
        <v>0</v>
      </c>
      <c r="BL39">
        <v>6</v>
      </c>
      <c r="BM39">
        <v>0.5</v>
      </c>
      <c r="BN39" t="s">
        <v>291</v>
      </c>
      <c r="BO39">
        <v>2</v>
      </c>
      <c r="BP39">
        <v>1607460760</v>
      </c>
      <c r="BQ39">
        <v>390.75264516129</v>
      </c>
      <c r="BR39">
        <v>400.077032258064</v>
      </c>
      <c r="BS39">
        <v>35.6413903225806</v>
      </c>
      <c r="BT39">
        <v>33.3189838709677</v>
      </c>
      <c r="BU39">
        <v>388.420806451613</v>
      </c>
      <c r="BV39">
        <v>34.9662516129032</v>
      </c>
      <c r="BW39">
        <v>500.018483870968</v>
      </c>
      <c r="BX39">
        <v>101.999387096774</v>
      </c>
      <c r="BY39">
        <v>0.100017141935484</v>
      </c>
      <c r="BZ39">
        <v>36.6887032258065</v>
      </c>
      <c r="CA39">
        <v>36.4992741935484</v>
      </c>
      <c r="CB39">
        <v>999.9</v>
      </c>
      <c r="CC39">
        <v>0</v>
      </c>
      <c r="CD39">
        <v>0</v>
      </c>
      <c r="CE39">
        <v>9996.59483870968</v>
      </c>
      <c r="CF39">
        <v>0</v>
      </c>
      <c r="CG39">
        <v>536.074483870968</v>
      </c>
      <c r="CH39">
        <v>1399.98</v>
      </c>
      <c r="CI39">
        <v>0.899997129032258</v>
      </c>
      <c r="CJ39">
        <v>0.100002851612903</v>
      </c>
      <c r="CK39">
        <v>0</v>
      </c>
      <c r="CL39">
        <v>893.737064516129</v>
      </c>
      <c r="CM39">
        <v>4.99975</v>
      </c>
      <c r="CN39">
        <v>12531.7419354839</v>
      </c>
      <c r="CO39">
        <v>12177.8741935484</v>
      </c>
      <c r="CP39">
        <v>49.812064516129</v>
      </c>
      <c r="CQ39">
        <v>51.4939032258064</v>
      </c>
      <c r="CR39">
        <v>50.7819354838709</v>
      </c>
      <c r="CS39">
        <v>50.9411935483871</v>
      </c>
      <c r="CT39">
        <v>51.538</v>
      </c>
      <c r="CU39">
        <v>1255.48</v>
      </c>
      <c r="CV39">
        <v>139.5</v>
      </c>
      <c r="CW39">
        <v>0</v>
      </c>
      <c r="CX39">
        <v>393.900000095367</v>
      </c>
      <c r="CY39">
        <v>0</v>
      </c>
      <c r="CZ39">
        <v>893.68616</v>
      </c>
      <c r="DA39">
        <v>-5.65923075666909</v>
      </c>
      <c r="DB39">
        <v>-51.5846154505822</v>
      </c>
      <c r="DC39">
        <v>12531.308</v>
      </c>
      <c r="DD39">
        <v>15</v>
      </c>
      <c r="DE39">
        <v>1607460393</v>
      </c>
      <c r="DF39" t="s">
        <v>403</v>
      </c>
      <c r="DG39">
        <v>1607460393</v>
      </c>
      <c r="DH39">
        <v>1607460390.5</v>
      </c>
      <c r="DI39">
        <v>9</v>
      </c>
      <c r="DJ39">
        <v>0.114</v>
      </c>
      <c r="DK39">
        <v>0.007</v>
      </c>
      <c r="DL39">
        <v>2.332</v>
      </c>
      <c r="DM39">
        <v>0.675</v>
      </c>
      <c r="DN39">
        <v>400</v>
      </c>
      <c r="DO39">
        <v>33</v>
      </c>
      <c r="DP39">
        <v>0.07</v>
      </c>
      <c r="DQ39">
        <v>0.06</v>
      </c>
      <c r="DR39">
        <v>6.98474798941795</v>
      </c>
      <c r="DS39">
        <v>0.0445847950169863</v>
      </c>
      <c r="DT39">
        <v>0.0234310487129675</v>
      </c>
      <c r="DU39">
        <v>1</v>
      </c>
      <c r="DV39">
        <v>-9.32245580645161</v>
      </c>
      <c r="DW39">
        <v>-0.101230645161254</v>
      </c>
      <c r="DX39">
        <v>0.0284298357334949</v>
      </c>
      <c r="DY39">
        <v>1</v>
      </c>
      <c r="DZ39">
        <v>2.32143806451613</v>
      </c>
      <c r="EA39">
        <v>0.114967258064509</v>
      </c>
      <c r="EB39">
        <v>0.00858809431689229</v>
      </c>
      <c r="EC39">
        <v>1</v>
      </c>
      <c r="ED39">
        <v>3</v>
      </c>
      <c r="EE39">
        <v>3</v>
      </c>
      <c r="EF39" t="s">
        <v>310</v>
      </c>
      <c r="EG39">
        <v>100</v>
      </c>
      <c r="EH39">
        <v>100</v>
      </c>
      <c r="EI39">
        <v>2.332</v>
      </c>
      <c r="EJ39">
        <v>0.6752</v>
      </c>
      <c r="EK39">
        <v>2.33180952380957</v>
      </c>
      <c r="EL39">
        <v>0</v>
      </c>
      <c r="EM39">
        <v>0</v>
      </c>
      <c r="EN39">
        <v>0</v>
      </c>
      <c r="EO39">
        <v>0.67513000000001</v>
      </c>
      <c r="EP39">
        <v>0</v>
      </c>
      <c r="EQ39">
        <v>0</v>
      </c>
      <c r="ER39">
        <v>0</v>
      </c>
      <c r="ES39">
        <v>-1</v>
      </c>
      <c r="ET39">
        <v>-1</v>
      </c>
      <c r="EU39">
        <v>-1</v>
      </c>
      <c r="EV39">
        <v>-1</v>
      </c>
      <c r="EW39">
        <v>6.2</v>
      </c>
      <c r="EX39">
        <v>6.3</v>
      </c>
      <c r="EY39">
        <v>2</v>
      </c>
      <c r="EZ39">
        <v>518.55</v>
      </c>
      <c r="FA39">
        <v>532.93</v>
      </c>
      <c r="FB39">
        <v>35.0525</v>
      </c>
      <c r="FC39">
        <v>31.9987</v>
      </c>
      <c r="FD39">
        <v>29.9999</v>
      </c>
      <c r="FE39">
        <v>31.7683</v>
      </c>
      <c r="FF39">
        <v>31.7167</v>
      </c>
      <c r="FG39">
        <v>17.6983</v>
      </c>
      <c r="FH39">
        <v>0</v>
      </c>
      <c r="FI39">
        <v>100</v>
      </c>
      <c r="FJ39">
        <v>-999.9</v>
      </c>
      <c r="FK39">
        <v>400</v>
      </c>
      <c r="FL39">
        <v>41.2703</v>
      </c>
      <c r="FM39">
        <v>101.673</v>
      </c>
      <c r="FN39">
        <v>101.022</v>
      </c>
    </row>
    <row r="40" spans="1:170">
      <c r="A40">
        <v>24</v>
      </c>
      <c r="B40">
        <v>1607461047</v>
      </c>
      <c r="C40">
        <v>6900.5</v>
      </c>
      <c r="D40" t="s">
        <v>409</v>
      </c>
      <c r="E40" t="s">
        <v>410</v>
      </c>
      <c r="F40" t="s">
        <v>406</v>
      </c>
      <c r="G40" t="s">
        <v>302</v>
      </c>
      <c r="H40">
        <v>1607461039</v>
      </c>
      <c r="I40">
        <f>BW40*AG40*(BS40-BT40)/(100*BL40*(1000-AG40*BS40))</f>
        <v>0</v>
      </c>
      <c r="J40">
        <f>BW40*AG40*(BR40-BQ40*(1000-AG40*BT40)/(1000-AG40*BS40))/(100*BL40)</f>
        <v>0</v>
      </c>
      <c r="K40">
        <f>BQ40 - IF(AG40&gt;1, J40*BL40*100.0/(AI40*CE40), 0)</f>
        <v>0</v>
      </c>
      <c r="L40">
        <f>((R40-I40/2)*K40-J40)/(R40+I40/2)</f>
        <v>0</v>
      </c>
      <c r="M40">
        <f>L40*(BX40+BY40)/1000.0</f>
        <v>0</v>
      </c>
      <c r="N40">
        <f>(BQ40 - IF(AG40&gt;1, J40*BL40*100.0/(AI40*CE40), 0))*(BX40+BY40)/1000.0</f>
        <v>0</v>
      </c>
      <c r="O40">
        <f>2.0/((1/Q40-1/P40)+SIGN(Q40)*SQRT((1/Q40-1/P40)*(1/Q40-1/P40) + 4*BM40/((BM40+1)*(BM40+1))*(2*1/Q40*1/P40-1/P40*1/P40)))</f>
        <v>0</v>
      </c>
      <c r="P40">
        <f>IF(LEFT(BN40,1)&lt;&gt;"0",IF(LEFT(BN40,1)="1",3.0,BO40),$D$5+$E$5*(CE40*BX40/($K$5*1000))+$F$5*(CE40*BX40/($K$5*1000))*MAX(MIN(BL40,$J$5),$I$5)*MAX(MIN(BL40,$J$5),$I$5)+$G$5*MAX(MIN(BL40,$J$5),$I$5)*(CE40*BX40/($K$5*1000))+$H$5*(CE40*BX40/($K$5*1000))*(CE40*BX40/($K$5*1000)))</f>
        <v>0</v>
      </c>
      <c r="Q40">
        <f>I40*(1000-(1000*0.61365*exp(17.502*U40/(240.97+U40))/(BX40+BY40)+BS40)/2)/(1000*0.61365*exp(17.502*U40/(240.97+U40))/(BX40+BY40)-BS40)</f>
        <v>0</v>
      </c>
      <c r="R40">
        <f>1/((BM40+1)/(O40/1.6)+1/(P40/1.37)) + BM40/((BM40+1)/(O40/1.6) + BM40/(P40/1.37))</f>
        <v>0</v>
      </c>
      <c r="S40">
        <f>(BI40*BK40)</f>
        <v>0</v>
      </c>
      <c r="T40">
        <f>(BZ40+(S40+2*0.95*5.67E-8*(((BZ40+$B$7)+273)^4-(BZ40+273)^4)-44100*I40)/(1.84*29.3*P40+8*0.95*5.67E-8*(BZ40+273)^3))</f>
        <v>0</v>
      </c>
      <c r="U40">
        <f>($C$7*CA40+$D$7*CB40+$E$7*T40)</f>
        <v>0</v>
      </c>
      <c r="V40">
        <f>0.61365*exp(17.502*U40/(240.97+U40))</f>
        <v>0</v>
      </c>
      <c r="W40">
        <f>(X40/Y40*100)</f>
        <v>0</v>
      </c>
      <c r="X40">
        <f>BS40*(BX40+BY40)/1000</f>
        <v>0</v>
      </c>
      <c r="Y40">
        <f>0.61365*exp(17.502*BZ40/(240.97+BZ40))</f>
        <v>0</v>
      </c>
      <c r="Z40">
        <f>(V40-BS40*(BX40+BY40)/1000)</f>
        <v>0</v>
      </c>
      <c r="AA40">
        <f>(-I40*44100)</f>
        <v>0</v>
      </c>
      <c r="AB40">
        <f>2*29.3*P40*0.92*(BZ40-U40)</f>
        <v>0</v>
      </c>
      <c r="AC40">
        <f>2*0.95*5.67E-8*(((BZ40+$B$7)+273)^4-(U40+273)^4)</f>
        <v>0</v>
      </c>
      <c r="AD40">
        <f>S40+AC40+AA40+AB40</f>
        <v>0</v>
      </c>
      <c r="AE40">
        <v>0</v>
      </c>
      <c r="AF40">
        <v>0</v>
      </c>
      <c r="AG40">
        <f>IF(AE40*$H$13&gt;=AI40,1.0,(AI40/(AI40-AE40*$H$13)))</f>
        <v>0</v>
      </c>
      <c r="AH40">
        <f>(AG40-1)*100</f>
        <v>0</v>
      </c>
      <c r="AI40">
        <f>MAX(0,($B$13+$C$13*CE40)/(1+$D$13*CE40)*BX40/(BZ40+273)*$E$13)</f>
        <v>0</v>
      </c>
      <c r="AJ40" t="s">
        <v>288</v>
      </c>
      <c r="AK40">
        <v>715.476923076923</v>
      </c>
      <c r="AL40">
        <v>3262.08</v>
      </c>
      <c r="AM40">
        <f>AL40-AK40</f>
        <v>0</v>
      </c>
      <c r="AN40">
        <f>AM40/AL40</f>
        <v>0</v>
      </c>
      <c r="AO40">
        <v>-0.577747479816223</v>
      </c>
      <c r="AP40" t="s">
        <v>411</v>
      </c>
      <c r="AQ40">
        <v>1041.7996</v>
      </c>
      <c r="AR40">
        <v>1300.35</v>
      </c>
      <c r="AS40">
        <f>1-AQ40/AR40</f>
        <v>0</v>
      </c>
      <c r="AT40">
        <v>0.5</v>
      </c>
      <c r="AU40">
        <f>BI40</f>
        <v>0</v>
      </c>
      <c r="AV40">
        <f>J40</f>
        <v>0</v>
      </c>
      <c r="AW40">
        <f>AS40*AT40*AU40</f>
        <v>0</v>
      </c>
      <c r="AX40">
        <f>BC40/AR40</f>
        <v>0</v>
      </c>
      <c r="AY40">
        <f>(AV40-AO40)/AU40</f>
        <v>0</v>
      </c>
      <c r="AZ40">
        <f>(AL40-AR40)/AR40</f>
        <v>0</v>
      </c>
      <c r="BA40" t="s">
        <v>412</v>
      </c>
      <c r="BB40">
        <v>-2960.24</v>
      </c>
      <c r="BC40">
        <f>AR40-BB40</f>
        <v>0</v>
      </c>
      <c r="BD40">
        <f>(AR40-AQ40)/(AR40-BB40)</f>
        <v>0</v>
      </c>
      <c r="BE40">
        <f>(AL40-AR40)/(AL40-BB40)</f>
        <v>0</v>
      </c>
      <c r="BF40">
        <f>(AR40-AQ40)/(AR40-AK40)</f>
        <v>0</v>
      </c>
      <c r="BG40">
        <f>(AL40-AR40)/(AL40-AK40)</f>
        <v>0</v>
      </c>
      <c r="BH40">
        <f>$B$11*CF40+$C$11*CG40+$F$11*CH40*(1-CK40)</f>
        <v>0</v>
      </c>
      <c r="BI40">
        <f>BH40*BJ40</f>
        <v>0</v>
      </c>
      <c r="BJ40">
        <f>($B$11*$D$9+$C$11*$D$9+$F$11*((CU40+CM40)/MAX(CU40+CM40+CV40, 0.1)*$I$9+CV40/MAX(CU40+CM40+CV40, 0.1)*$J$9))/($B$11+$C$11+$F$11)</f>
        <v>0</v>
      </c>
      <c r="BK40">
        <f>($B$11*$K$9+$C$11*$K$9+$F$11*((CU40+CM40)/MAX(CU40+CM40+CV40, 0.1)*$P$9+CV40/MAX(CU40+CM40+CV40, 0.1)*$Q$9))/($B$11+$C$11+$F$11)</f>
        <v>0</v>
      </c>
      <c r="BL40">
        <v>6</v>
      </c>
      <c r="BM40">
        <v>0.5</v>
      </c>
      <c r="BN40" t="s">
        <v>291</v>
      </c>
      <c r="BO40">
        <v>2</v>
      </c>
      <c r="BP40">
        <v>1607461039</v>
      </c>
      <c r="BQ40">
        <v>390.397483870968</v>
      </c>
      <c r="BR40">
        <v>400.129032258064</v>
      </c>
      <c r="BS40">
        <v>35.424</v>
      </c>
      <c r="BT40">
        <v>33.1449709677419</v>
      </c>
      <c r="BU40">
        <v>388.099483870968</v>
      </c>
      <c r="BV40">
        <v>34.728</v>
      </c>
      <c r="BW40">
        <v>500.013580645161</v>
      </c>
      <c r="BX40">
        <v>101.999258064516</v>
      </c>
      <c r="BY40">
        <v>0.0999469483870968</v>
      </c>
      <c r="BZ40">
        <v>36.8572161290322</v>
      </c>
      <c r="CA40">
        <v>36.4532741935484</v>
      </c>
      <c r="CB40">
        <v>999.9</v>
      </c>
      <c r="CC40">
        <v>0</v>
      </c>
      <c r="CD40">
        <v>0</v>
      </c>
      <c r="CE40">
        <v>10005.4864516129</v>
      </c>
      <c r="CF40">
        <v>0</v>
      </c>
      <c r="CG40">
        <v>915.98570967742</v>
      </c>
      <c r="CH40">
        <v>1400.01483870968</v>
      </c>
      <c r="CI40">
        <v>0.9</v>
      </c>
      <c r="CJ40">
        <v>0.1</v>
      </c>
      <c r="CK40">
        <v>0</v>
      </c>
      <c r="CL40">
        <v>1042.14677419355</v>
      </c>
      <c r="CM40">
        <v>4.99975</v>
      </c>
      <c r="CN40">
        <v>14662.9709677419</v>
      </c>
      <c r="CO40">
        <v>12178.1677419355</v>
      </c>
      <c r="CP40">
        <v>49.8686774193548</v>
      </c>
      <c r="CQ40">
        <v>51.6771612903226</v>
      </c>
      <c r="CR40">
        <v>50.7577741935484</v>
      </c>
      <c r="CS40">
        <v>50.8827741935484</v>
      </c>
      <c r="CT40">
        <v>51.5521612903226</v>
      </c>
      <c r="CU40">
        <v>1255.51483870968</v>
      </c>
      <c r="CV40">
        <v>139.50064516129</v>
      </c>
      <c r="CW40">
        <v>0</v>
      </c>
      <c r="CX40">
        <v>278</v>
      </c>
      <c r="CY40">
        <v>0</v>
      </c>
      <c r="CZ40">
        <v>1041.7996</v>
      </c>
      <c r="DA40">
        <v>-33.5138462185047</v>
      </c>
      <c r="DB40">
        <v>-480.930769949513</v>
      </c>
      <c r="DC40">
        <v>14657.556</v>
      </c>
      <c r="DD40">
        <v>15</v>
      </c>
      <c r="DE40">
        <v>1607461067.5</v>
      </c>
      <c r="DF40" t="s">
        <v>413</v>
      </c>
      <c r="DG40">
        <v>1607461064.5</v>
      </c>
      <c r="DH40">
        <v>1607461067.5</v>
      </c>
      <c r="DI40">
        <v>10</v>
      </c>
      <c r="DJ40">
        <v>-0.034</v>
      </c>
      <c r="DK40">
        <v>0.02</v>
      </c>
      <c r="DL40">
        <v>2.298</v>
      </c>
      <c r="DM40">
        <v>0.696</v>
      </c>
      <c r="DN40">
        <v>401</v>
      </c>
      <c r="DO40">
        <v>33</v>
      </c>
      <c r="DP40">
        <v>0.16</v>
      </c>
      <c r="DQ40">
        <v>0.04</v>
      </c>
      <c r="DR40">
        <v>7.31148578842991</v>
      </c>
      <c r="DS40">
        <v>0.0558748924534681</v>
      </c>
      <c r="DT40">
        <v>0.06022835565452</v>
      </c>
      <c r="DU40">
        <v>1</v>
      </c>
      <c r="DV40">
        <v>-9.69223870967742</v>
      </c>
      <c r="DW40">
        <v>-0.0344472580645143</v>
      </c>
      <c r="DX40">
        <v>0.0695338930929202</v>
      </c>
      <c r="DY40">
        <v>1</v>
      </c>
      <c r="DZ40">
        <v>2.25763935483871</v>
      </c>
      <c r="EA40">
        <v>0.0749579032257926</v>
      </c>
      <c r="EB40">
        <v>0.00566283465748034</v>
      </c>
      <c r="EC40">
        <v>1</v>
      </c>
      <c r="ED40">
        <v>3</v>
      </c>
      <c r="EE40">
        <v>3</v>
      </c>
      <c r="EF40" t="s">
        <v>310</v>
      </c>
      <c r="EG40">
        <v>100</v>
      </c>
      <c r="EH40">
        <v>100</v>
      </c>
      <c r="EI40">
        <v>2.298</v>
      </c>
      <c r="EJ40">
        <v>0.696</v>
      </c>
      <c r="EK40">
        <v>2.33180952380957</v>
      </c>
      <c r="EL40">
        <v>0</v>
      </c>
      <c r="EM40">
        <v>0</v>
      </c>
      <c r="EN40">
        <v>0</v>
      </c>
      <c r="EO40">
        <v>0.67513000000001</v>
      </c>
      <c r="EP40">
        <v>0</v>
      </c>
      <c r="EQ40">
        <v>0</v>
      </c>
      <c r="ER40">
        <v>0</v>
      </c>
      <c r="ES40">
        <v>-1</v>
      </c>
      <c r="ET40">
        <v>-1</v>
      </c>
      <c r="EU40">
        <v>-1</v>
      </c>
      <c r="EV40">
        <v>-1</v>
      </c>
      <c r="EW40">
        <v>10.9</v>
      </c>
      <c r="EX40">
        <v>10.9</v>
      </c>
      <c r="EY40">
        <v>2</v>
      </c>
      <c r="EZ40">
        <v>516.44</v>
      </c>
      <c r="FA40">
        <v>534.02</v>
      </c>
      <c r="FB40">
        <v>35.2383</v>
      </c>
      <c r="FC40">
        <v>31.9592</v>
      </c>
      <c r="FD40">
        <v>30.0002</v>
      </c>
      <c r="FE40">
        <v>31.7158</v>
      </c>
      <c r="FF40">
        <v>31.6655</v>
      </c>
      <c r="FG40">
        <v>17.361</v>
      </c>
      <c r="FH40">
        <v>0</v>
      </c>
      <c r="FI40">
        <v>100</v>
      </c>
      <c r="FJ40">
        <v>-999.9</v>
      </c>
      <c r="FK40">
        <v>400</v>
      </c>
      <c r="FL40">
        <v>35.5369</v>
      </c>
      <c r="FM40">
        <v>101.687</v>
      </c>
      <c r="FN40">
        <v>101.036</v>
      </c>
    </row>
    <row r="41" spans="1:170">
      <c r="A41">
        <v>25</v>
      </c>
      <c r="B41">
        <v>1607461406</v>
      </c>
      <c r="C41">
        <v>7259.5</v>
      </c>
      <c r="D41" t="s">
        <v>414</v>
      </c>
      <c r="E41" t="s">
        <v>415</v>
      </c>
      <c r="F41" t="s">
        <v>366</v>
      </c>
      <c r="G41" t="s">
        <v>356</v>
      </c>
      <c r="H41">
        <v>1607461398.25</v>
      </c>
      <c r="I41">
        <f>BW41*AG41*(BS41-BT41)/(100*BL41*(1000-AG41*BS41))</f>
        <v>0</v>
      </c>
      <c r="J41">
        <f>BW41*AG41*(BR41-BQ41*(1000-AG41*BT41)/(1000-AG41*BS41))/(100*BL41)</f>
        <v>0</v>
      </c>
      <c r="K41">
        <f>BQ41 - IF(AG41&gt;1, J41*BL41*100.0/(AI41*CE41), 0)</f>
        <v>0</v>
      </c>
      <c r="L41">
        <f>((R41-I41/2)*K41-J41)/(R41+I41/2)</f>
        <v>0</v>
      </c>
      <c r="M41">
        <f>L41*(BX41+BY41)/1000.0</f>
        <v>0</v>
      </c>
      <c r="N41">
        <f>(BQ41 - IF(AG41&gt;1, J41*BL41*100.0/(AI41*CE41), 0))*(BX41+BY41)/1000.0</f>
        <v>0</v>
      </c>
      <c r="O41">
        <f>2.0/((1/Q41-1/P41)+SIGN(Q41)*SQRT((1/Q41-1/P41)*(1/Q41-1/P41) + 4*BM41/((BM41+1)*(BM41+1))*(2*1/Q41*1/P41-1/P41*1/P41)))</f>
        <v>0</v>
      </c>
      <c r="P41">
        <f>IF(LEFT(BN41,1)&lt;&gt;"0",IF(LEFT(BN41,1)="1",3.0,BO41),$D$5+$E$5*(CE41*BX41/($K$5*1000))+$F$5*(CE41*BX41/($K$5*1000))*MAX(MIN(BL41,$J$5),$I$5)*MAX(MIN(BL41,$J$5),$I$5)+$G$5*MAX(MIN(BL41,$J$5),$I$5)*(CE41*BX41/($K$5*1000))+$H$5*(CE41*BX41/($K$5*1000))*(CE41*BX41/($K$5*1000)))</f>
        <v>0</v>
      </c>
      <c r="Q41">
        <f>I41*(1000-(1000*0.61365*exp(17.502*U41/(240.97+U41))/(BX41+BY41)+BS41)/2)/(1000*0.61365*exp(17.502*U41/(240.97+U41))/(BX41+BY41)-BS41)</f>
        <v>0</v>
      </c>
      <c r="R41">
        <f>1/((BM41+1)/(O41/1.6)+1/(P41/1.37)) + BM41/((BM41+1)/(O41/1.6) + BM41/(P41/1.37))</f>
        <v>0</v>
      </c>
      <c r="S41">
        <f>(BI41*BK41)</f>
        <v>0</v>
      </c>
      <c r="T41">
        <f>(BZ41+(S41+2*0.95*5.67E-8*(((BZ41+$B$7)+273)^4-(BZ41+273)^4)-44100*I41)/(1.84*29.3*P41+8*0.95*5.67E-8*(BZ41+273)^3))</f>
        <v>0</v>
      </c>
      <c r="U41">
        <f>($C$7*CA41+$D$7*CB41+$E$7*T41)</f>
        <v>0</v>
      </c>
      <c r="V41">
        <f>0.61365*exp(17.502*U41/(240.97+U41))</f>
        <v>0</v>
      </c>
      <c r="W41">
        <f>(X41/Y41*100)</f>
        <v>0</v>
      </c>
      <c r="X41">
        <f>BS41*(BX41+BY41)/1000</f>
        <v>0</v>
      </c>
      <c r="Y41">
        <f>0.61365*exp(17.502*BZ41/(240.97+BZ41))</f>
        <v>0</v>
      </c>
      <c r="Z41">
        <f>(V41-BS41*(BX41+BY41)/1000)</f>
        <v>0</v>
      </c>
      <c r="AA41">
        <f>(-I41*44100)</f>
        <v>0</v>
      </c>
      <c r="AB41">
        <f>2*29.3*P41*0.92*(BZ41-U41)</f>
        <v>0</v>
      </c>
      <c r="AC41">
        <f>2*0.95*5.67E-8*(((BZ41+$B$7)+273)^4-(U41+273)^4)</f>
        <v>0</v>
      </c>
      <c r="AD41">
        <f>S41+AC41+AA41+AB41</f>
        <v>0</v>
      </c>
      <c r="AE41">
        <v>0</v>
      </c>
      <c r="AF41">
        <v>0</v>
      </c>
      <c r="AG41">
        <f>IF(AE41*$H$13&gt;=AI41,1.0,(AI41/(AI41-AE41*$H$13)))</f>
        <v>0</v>
      </c>
      <c r="AH41">
        <f>(AG41-1)*100</f>
        <v>0</v>
      </c>
      <c r="AI41">
        <f>MAX(0,($B$13+$C$13*CE41)/(1+$D$13*CE41)*BX41/(BZ41+273)*$E$13)</f>
        <v>0</v>
      </c>
      <c r="AJ41" t="s">
        <v>288</v>
      </c>
      <c r="AK41">
        <v>715.476923076923</v>
      </c>
      <c r="AL41">
        <v>3262.08</v>
      </c>
      <c r="AM41">
        <f>AL41-AK41</f>
        <v>0</v>
      </c>
      <c r="AN41">
        <f>AM41/AL41</f>
        <v>0</v>
      </c>
      <c r="AO41">
        <v>-0.577747479816223</v>
      </c>
      <c r="AP41" t="s">
        <v>416</v>
      </c>
      <c r="AQ41">
        <v>908.95832</v>
      </c>
      <c r="AR41">
        <v>1066.34</v>
      </c>
      <c r="AS41">
        <f>1-AQ41/AR41</f>
        <v>0</v>
      </c>
      <c r="AT41">
        <v>0.5</v>
      </c>
      <c r="AU41">
        <f>BI41</f>
        <v>0</v>
      </c>
      <c r="AV41">
        <f>J41</f>
        <v>0</v>
      </c>
      <c r="AW41">
        <f>AS41*AT41*AU41</f>
        <v>0</v>
      </c>
      <c r="AX41">
        <f>BC41/AR41</f>
        <v>0</v>
      </c>
      <c r="AY41">
        <f>(AV41-AO41)/AU41</f>
        <v>0</v>
      </c>
      <c r="AZ41">
        <f>(AL41-AR41)/AR41</f>
        <v>0</v>
      </c>
      <c r="BA41" t="s">
        <v>417</v>
      </c>
      <c r="BB41">
        <v>678.47</v>
      </c>
      <c r="BC41">
        <f>AR41-BB41</f>
        <v>0</v>
      </c>
      <c r="BD41">
        <f>(AR41-AQ41)/(AR41-BB41)</f>
        <v>0</v>
      </c>
      <c r="BE41">
        <f>(AL41-AR41)/(AL41-BB41)</f>
        <v>0</v>
      </c>
      <c r="BF41">
        <f>(AR41-AQ41)/(AR41-AK41)</f>
        <v>0</v>
      </c>
      <c r="BG41">
        <f>(AL41-AR41)/(AL41-AK41)</f>
        <v>0</v>
      </c>
      <c r="BH41">
        <f>$B$11*CF41+$C$11*CG41+$F$11*CH41*(1-CK41)</f>
        <v>0</v>
      </c>
      <c r="BI41">
        <f>BH41*BJ41</f>
        <v>0</v>
      </c>
      <c r="BJ41">
        <f>($B$11*$D$9+$C$11*$D$9+$F$11*((CU41+CM41)/MAX(CU41+CM41+CV41, 0.1)*$I$9+CV41/MAX(CU41+CM41+CV41, 0.1)*$J$9))/($B$11+$C$11+$F$11)</f>
        <v>0</v>
      </c>
      <c r="BK41">
        <f>($B$11*$K$9+$C$11*$K$9+$F$11*((CU41+CM41)/MAX(CU41+CM41+CV41, 0.1)*$P$9+CV41/MAX(CU41+CM41+CV41, 0.1)*$Q$9))/($B$11+$C$11+$F$11)</f>
        <v>0</v>
      </c>
      <c r="BL41">
        <v>6</v>
      </c>
      <c r="BM41">
        <v>0.5</v>
      </c>
      <c r="BN41" t="s">
        <v>291</v>
      </c>
      <c r="BO41">
        <v>2</v>
      </c>
      <c r="BP41">
        <v>1607461398.25</v>
      </c>
      <c r="BQ41">
        <v>398.2311</v>
      </c>
      <c r="BR41">
        <v>399.914366666667</v>
      </c>
      <c r="BS41">
        <v>34.2077066666667</v>
      </c>
      <c r="BT41">
        <v>33.85641</v>
      </c>
      <c r="BU41">
        <v>395.9333</v>
      </c>
      <c r="BV41">
        <v>33.51217</v>
      </c>
      <c r="BW41">
        <v>500.021733333333</v>
      </c>
      <c r="BX41">
        <v>101.9964</v>
      </c>
      <c r="BY41">
        <v>0.100019323333333</v>
      </c>
      <c r="BZ41">
        <v>36.6153533333333</v>
      </c>
      <c r="CA41">
        <v>37.6898</v>
      </c>
      <c r="CB41">
        <v>999.9</v>
      </c>
      <c r="CC41">
        <v>0</v>
      </c>
      <c r="CD41">
        <v>0</v>
      </c>
      <c r="CE41">
        <v>10002.4953333333</v>
      </c>
      <c r="CF41">
        <v>0</v>
      </c>
      <c r="CG41">
        <v>951.932633333333</v>
      </c>
      <c r="CH41">
        <v>1399.97333333333</v>
      </c>
      <c r="CI41">
        <v>0.899995666666667</v>
      </c>
      <c r="CJ41">
        <v>0.1000043</v>
      </c>
      <c r="CK41">
        <v>0</v>
      </c>
      <c r="CL41">
        <v>908.975966666667</v>
      </c>
      <c r="CM41">
        <v>4.99975</v>
      </c>
      <c r="CN41">
        <v>12606.1466666667</v>
      </c>
      <c r="CO41">
        <v>12177.7966666667</v>
      </c>
      <c r="CP41">
        <v>47.3665</v>
      </c>
      <c r="CQ41">
        <v>49.4122</v>
      </c>
      <c r="CR41">
        <v>48.1787666666667</v>
      </c>
      <c r="CS41">
        <v>48.8267</v>
      </c>
      <c r="CT41">
        <v>49.3016666666667</v>
      </c>
      <c r="CU41">
        <v>1255.47133333333</v>
      </c>
      <c r="CV41">
        <v>139.503666666667</v>
      </c>
      <c r="CW41">
        <v>0</v>
      </c>
      <c r="CX41">
        <v>358.099999904633</v>
      </c>
      <c r="CY41">
        <v>0</v>
      </c>
      <c r="CZ41">
        <v>908.95832</v>
      </c>
      <c r="DA41">
        <v>-4.90223075299876</v>
      </c>
      <c r="DB41">
        <v>-93.3769228582061</v>
      </c>
      <c r="DC41">
        <v>12605.188</v>
      </c>
      <c r="DD41">
        <v>15</v>
      </c>
      <c r="DE41">
        <v>1607461067.5</v>
      </c>
      <c r="DF41" t="s">
        <v>413</v>
      </c>
      <c r="DG41">
        <v>1607461064.5</v>
      </c>
      <c r="DH41">
        <v>1607461067.5</v>
      </c>
      <c r="DI41">
        <v>10</v>
      </c>
      <c r="DJ41">
        <v>-0.034</v>
      </c>
      <c r="DK41">
        <v>0.02</v>
      </c>
      <c r="DL41">
        <v>2.298</v>
      </c>
      <c r="DM41">
        <v>0.696</v>
      </c>
      <c r="DN41">
        <v>401</v>
      </c>
      <c r="DO41">
        <v>33</v>
      </c>
      <c r="DP41">
        <v>0.16</v>
      </c>
      <c r="DQ41">
        <v>0.04</v>
      </c>
      <c r="DR41">
        <v>1.28440399626763</v>
      </c>
      <c r="DS41">
        <v>-0.351559596202079</v>
      </c>
      <c r="DT41">
        <v>0.0350063983625206</v>
      </c>
      <c r="DU41">
        <v>1</v>
      </c>
      <c r="DV41">
        <v>-1.68467741935484</v>
      </c>
      <c r="DW41">
        <v>0.407911935483876</v>
      </c>
      <c r="DX41">
        <v>0.0411064916753595</v>
      </c>
      <c r="DY41">
        <v>0</v>
      </c>
      <c r="DZ41">
        <v>0.350809064516129</v>
      </c>
      <c r="EA41">
        <v>0.0471712741935478</v>
      </c>
      <c r="EB41">
        <v>0.0044410907185095</v>
      </c>
      <c r="EC41">
        <v>1</v>
      </c>
      <c r="ED41">
        <v>2</v>
      </c>
      <c r="EE41">
        <v>3</v>
      </c>
      <c r="EF41" t="s">
        <v>298</v>
      </c>
      <c r="EG41">
        <v>100</v>
      </c>
      <c r="EH41">
        <v>100</v>
      </c>
      <c r="EI41">
        <v>2.298</v>
      </c>
      <c r="EJ41">
        <v>0.6956</v>
      </c>
      <c r="EK41">
        <v>2.2978500000001</v>
      </c>
      <c r="EL41">
        <v>0</v>
      </c>
      <c r="EM41">
        <v>0</v>
      </c>
      <c r="EN41">
        <v>0</v>
      </c>
      <c r="EO41">
        <v>0.695535</v>
      </c>
      <c r="EP41">
        <v>0</v>
      </c>
      <c r="EQ41">
        <v>0</v>
      </c>
      <c r="ER41">
        <v>0</v>
      </c>
      <c r="ES41">
        <v>-1</v>
      </c>
      <c r="ET41">
        <v>-1</v>
      </c>
      <c r="EU41">
        <v>-1</v>
      </c>
      <c r="EV41">
        <v>-1</v>
      </c>
      <c r="EW41">
        <v>5.7</v>
      </c>
      <c r="EX41">
        <v>5.6</v>
      </c>
      <c r="EY41">
        <v>2</v>
      </c>
      <c r="EZ41">
        <v>507.635</v>
      </c>
      <c r="FA41">
        <v>534.774</v>
      </c>
      <c r="FB41">
        <v>35.1465</v>
      </c>
      <c r="FC41">
        <v>31.9142</v>
      </c>
      <c r="FD41">
        <v>30</v>
      </c>
      <c r="FE41">
        <v>31.6649</v>
      </c>
      <c r="FF41">
        <v>31.609</v>
      </c>
      <c r="FG41">
        <v>17.0114</v>
      </c>
      <c r="FH41">
        <v>0</v>
      </c>
      <c r="FI41">
        <v>100</v>
      </c>
      <c r="FJ41">
        <v>-999.9</v>
      </c>
      <c r="FK41">
        <v>400</v>
      </c>
      <c r="FL41">
        <v>35.5369</v>
      </c>
      <c r="FM41">
        <v>101.695</v>
      </c>
      <c r="FN41">
        <v>101.038</v>
      </c>
    </row>
    <row r="42" spans="1:170">
      <c r="A42">
        <v>26</v>
      </c>
      <c r="B42">
        <v>1607461965.6</v>
      </c>
      <c r="C42">
        <v>7819.09999990463</v>
      </c>
      <c r="D42" t="s">
        <v>418</v>
      </c>
      <c r="E42" t="s">
        <v>419</v>
      </c>
      <c r="F42" t="s">
        <v>366</v>
      </c>
      <c r="G42" t="s">
        <v>356</v>
      </c>
      <c r="H42">
        <v>1607461957.85</v>
      </c>
      <c r="I42">
        <f>BW42*AG42*(BS42-BT42)/(100*BL42*(1000-AG42*BS42))</f>
        <v>0</v>
      </c>
      <c r="J42">
        <f>BW42*AG42*(BR42-BQ42*(1000-AG42*BT42)/(1000-AG42*BS42))/(100*BL42)</f>
        <v>0</v>
      </c>
      <c r="K42">
        <f>BQ42 - IF(AG42&gt;1, J42*BL42*100.0/(AI42*CE42), 0)</f>
        <v>0</v>
      </c>
      <c r="L42">
        <f>((R42-I42/2)*K42-J42)/(R42+I42/2)</f>
        <v>0</v>
      </c>
      <c r="M42">
        <f>L42*(BX42+BY42)/1000.0</f>
        <v>0</v>
      </c>
      <c r="N42">
        <f>(BQ42 - IF(AG42&gt;1, J42*BL42*100.0/(AI42*CE42), 0))*(BX42+BY42)/1000.0</f>
        <v>0</v>
      </c>
      <c r="O42">
        <f>2.0/((1/Q42-1/P42)+SIGN(Q42)*SQRT((1/Q42-1/P42)*(1/Q42-1/P42) + 4*BM42/((BM42+1)*(BM42+1))*(2*1/Q42*1/P42-1/P42*1/P42)))</f>
        <v>0</v>
      </c>
      <c r="P42">
        <f>IF(LEFT(BN42,1)&lt;&gt;"0",IF(LEFT(BN42,1)="1",3.0,BO42),$D$5+$E$5*(CE42*BX42/($K$5*1000))+$F$5*(CE42*BX42/($K$5*1000))*MAX(MIN(BL42,$J$5),$I$5)*MAX(MIN(BL42,$J$5),$I$5)+$G$5*MAX(MIN(BL42,$J$5),$I$5)*(CE42*BX42/($K$5*1000))+$H$5*(CE42*BX42/($K$5*1000))*(CE42*BX42/($K$5*1000)))</f>
        <v>0</v>
      </c>
      <c r="Q42">
        <f>I42*(1000-(1000*0.61365*exp(17.502*U42/(240.97+U42))/(BX42+BY42)+BS42)/2)/(1000*0.61365*exp(17.502*U42/(240.97+U42))/(BX42+BY42)-BS42)</f>
        <v>0</v>
      </c>
      <c r="R42">
        <f>1/((BM42+1)/(O42/1.6)+1/(P42/1.37)) + BM42/((BM42+1)/(O42/1.6) + BM42/(P42/1.37))</f>
        <v>0</v>
      </c>
      <c r="S42">
        <f>(BI42*BK42)</f>
        <v>0</v>
      </c>
      <c r="T42">
        <f>(BZ42+(S42+2*0.95*5.67E-8*(((BZ42+$B$7)+273)^4-(BZ42+273)^4)-44100*I42)/(1.84*29.3*P42+8*0.95*5.67E-8*(BZ42+273)^3))</f>
        <v>0</v>
      </c>
      <c r="U42">
        <f>($C$7*CA42+$D$7*CB42+$E$7*T42)</f>
        <v>0</v>
      </c>
      <c r="V42">
        <f>0.61365*exp(17.502*U42/(240.97+U42))</f>
        <v>0</v>
      </c>
      <c r="W42">
        <f>(X42/Y42*100)</f>
        <v>0</v>
      </c>
      <c r="X42">
        <f>BS42*(BX42+BY42)/1000</f>
        <v>0</v>
      </c>
      <c r="Y42">
        <f>0.61365*exp(17.502*BZ42/(240.97+BZ42))</f>
        <v>0</v>
      </c>
      <c r="Z42">
        <f>(V42-BS42*(BX42+BY42)/1000)</f>
        <v>0</v>
      </c>
      <c r="AA42">
        <f>(-I42*44100)</f>
        <v>0</v>
      </c>
      <c r="AB42">
        <f>2*29.3*P42*0.92*(BZ42-U42)</f>
        <v>0</v>
      </c>
      <c r="AC42">
        <f>2*0.95*5.67E-8*(((BZ42+$B$7)+273)^4-(U42+273)^4)</f>
        <v>0</v>
      </c>
      <c r="AD42">
        <f>S42+AC42+AA42+AB42</f>
        <v>0</v>
      </c>
      <c r="AE42">
        <v>0</v>
      </c>
      <c r="AF42">
        <v>0</v>
      </c>
      <c r="AG42">
        <f>IF(AE42*$H$13&gt;=AI42,1.0,(AI42/(AI42-AE42*$H$13)))</f>
        <v>0</v>
      </c>
      <c r="AH42">
        <f>(AG42-1)*100</f>
        <v>0</v>
      </c>
      <c r="AI42">
        <f>MAX(0,($B$13+$C$13*CE42)/(1+$D$13*CE42)*BX42/(BZ42+273)*$E$13)</f>
        <v>0</v>
      </c>
      <c r="AJ42" t="s">
        <v>288</v>
      </c>
      <c r="AK42">
        <v>715.476923076923</v>
      </c>
      <c r="AL42">
        <v>3262.08</v>
      </c>
      <c r="AM42">
        <f>AL42-AK42</f>
        <v>0</v>
      </c>
      <c r="AN42">
        <f>AM42/AL42</f>
        <v>0</v>
      </c>
      <c r="AO42">
        <v>-0.577747479816223</v>
      </c>
      <c r="AP42" t="s">
        <v>420</v>
      </c>
      <c r="AQ42">
        <v>943.353692307692</v>
      </c>
      <c r="AR42">
        <v>1077.47</v>
      </c>
      <c r="AS42">
        <f>1-AQ42/AR42</f>
        <v>0</v>
      </c>
      <c r="AT42">
        <v>0.5</v>
      </c>
      <c r="AU42">
        <f>BI42</f>
        <v>0</v>
      </c>
      <c r="AV42">
        <f>J42</f>
        <v>0</v>
      </c>
      <c r="AW42">
        <f>AS42*AT42*AU42</f>
        <v>0</v>
      </c>
      <c r="AX42">
        <f>BC42/AR42</f>
        <v>0</v>
      </c>
      <c r="AY42">
        <f>(AV42-AO42)/AU42</f>
        <v>0</v>
      </c>
      <c r="AZ42">
        <f>(AL42-AR42)/AR42</f>
        <v>0</v>
      </c>
      <c r="BA42" t="s">
        <v>421</v>
      </c>
      <c r="BB42">
        <v>710.09</v>
      </c>
      <c r="BC42">
        <f>AR42-BB42</f>
        <v>0</v>
      </c>
      <c r="BD42">
        <f>(AR42-AQ42)/(AR42-BB42)</f>
        <v>0</v>
      </c>
      <c r="BE42">
        <f>(AL42-AR42)/(AL42-BB42)</f>
        <v>0</v>
      </c>
      <c r="BF42">
        <f>(AR42-AQ42)/(AR42-AK42)</f>
        <v>0</v>
      </c>
      <c r="BG42">
        <f>(AL42-AR42)/(AL42-AK42)</f>
        <v>0</v>
      </c>
      <c r="BH42">
        <f>$B$11*CF42+$C$11*CG42+$F$11*CH42*(1-CK42)</f>
        <v>0</v>
      </c>
      <c r="BI42">
        <f>BH42*BJ42</f>
        <v>0</v>
      </c>
      <c r="BJ42">
        <f>($B$11*$D$9+$C$11*$D$9+$F$11*((CU42+CM42)/MAX(CU42+CM42+CV42, 0.1)*$I$9+CV42/MAX(CU42+CM42+CV42, 0.1)*$J$9))/($B$11+$C$11+$F$11)</f>
        <v>0</v>
      </c>
      <c r="BK42">
        <f>($B$11*$K$9+$C$11*$K$9+$F$11*((CU42+CM42)/MAX(CU42+CM42+CV42, 0.1)*$P$9+CV42/MAX(CU42+CM42+CV42, 0.1)*$Q$9))/($B$11+$C$11+$F$11)</f>
        <v>0</v>
      </c>
      <c r="BL42">
        <v>6</v>
      </c>
      <c r="BM42">
        <v>0.5</v>
      </c>
      <c r="BN42" t="s">
        <v>291</v>
      </c>
      <c r="BO42">
        <v>2</v>
      </c>
      <c r="BP42">
        <v>1607461957.85</v>
      </c>
      <c r="BQ42">
        <v>399.403066666667</v>
      </c>
      <c r="BR42">
        <v>400.014866666667</v>
      </c>
      <c r="BS42">
        <v>36.2921366666667</v>
      </c>
      <c r="BT42">
        <v>36.3503766666667</v>
      </c>
      <c r="BU42">
        <v>397.020066666667</v>
      </c>
      <c r="BV42">
        <v>35.4291366666667</v>
      </c>
      <c r="BW42">
        <v>500.0162</v>
      </c>
      <c r="BX42">
        <v>101.980233333333</v>
      </c>
      <c r="BY42">
        <v>0.100016723333333</v>
      </c>
      <c r="BZ42">
        <v>36.45022</v>
      </c>
      <c r="CA42">
        <v>37.7063066666667</v>
      </c>
      <c r="CB42">
        <v>999.9</v>
      </c>
      <c r="CC42">
        <v>0</v>
      </c>
      <c r="CD42">
        <v>0</v>
      </c>
      <c r="CE42">
        <v>9997.88966666667</v>
      </c>
      <c r="CF42">
        <v>0</v>
      </c>
      <c r="CG42">
        <v>642.260133333333</v>
      </c>
      <c r="CH42">
        <v>1399.994</v>
      </c>
      <c r="CI42">
        <v>0.899996733333334</v>
      </c>
      <c r="CJ42">
        <v>0.10000326</v>
      </c>
      <c r="CK42">
        <v>0</v>
      </c>
      <c r="CL42">
        <v>943.376666666667</v>
      </c>
      <c r="CM42">
        <v>4.99975</v>
      </c>
      <c r="CN42">
        <v>13074.63</v>
      </c>
      <c r="CO42">
        <v>12177.98</v>
      </c>
      <c r="CP42">
        <v>46.9454666666667</v>
      </c>
      <c r="CQ42">
        <v>48.9205333333333</v>
      </c>
      <c r="CR42">
        <v>47.8164</v>
      </c>
      <c r="CS42">
        <v>48.5372</v>
      </c>
      <c r="CT42">
        <v>48.8666</v>
      </c>
      <c r="CU42">
        <v>1255.492</v>
      </c>
      <c r="CV42">
        <v>139.502</v>
      </c>
      <c r="CW42">
        <v>0</v>
      </c>
      <c r="CX42">
        <v>558.899999856949</v>
      </c>
      <c r="CY42">
        <v>0</v>
      </c>
      <c r="CZ42">
        <v>943.353692307692</v>
      </c>
      <c r="DA42">
        <v>-3.39145299292154</v>
      </c>
      <c r="DB42">
        <v>-20.7042734876581</v>
      </c>
      <c r="DC42">
        <v>13074.4307692308</v>
      </c>
      <c r="DD42">
        <v>15</v>
      </c>
      <c r="DE42">
        <v>1607461990.6</v>
      </c>
      <c r="DF42" t="s">
        <v>422</v>
      </c>
      <c r="DG42">
        <v>1607461990.6</v>
      </c>
      <c r="DH42">
        <v>1607461987.1</v>
      </c>
      <c r="DI42">
        <v>11</v>
      </c>
      <c r="DJ42">
        <v>0.085</v>
      </c>
      <c r="DK42">
        <v>0.168</v>
      </c>
      <c r="DL42">
        <v>2.383</v>
      </c>
      <c r="DM42">
        <v>0.863</v>
      </c>
      <c r="DN42">
        <v>400</v>
      </c>
      <c r="DO42">
        <v>36</v>
      </c>
      <c r="DP42">
        <v>0.54</v>
      </c>
      <c r="DQ42">
        <v>0.28</v>
      </c>
      <c r="DR42">
        <v>0.658296547825875</v>
      </c>
      <c r="DS42">
        <v>-0.0702301213476484</v>
      </c>
      <c r="DT42">
        <v>0.0142262859554515</v>
      </c>
      <c r="DU42">
        <v>1</v>
      </c>
      <c r="DV42">
        <v>-0.696851666666667</v>
      </c>
      <c r="DW42">
        <v>0.062464818687433</v>
      </c>
      <c r="DX42">
        <v>0.0176708339085121</v>
      </c>
      <c r="DY42">
        <v>1</v>
      </c>
      <c r="DZ42">
        <v>-0.2257192</v>
      </c>
      <c r="EA42">
        <v>-0.0148775973303667</v>
      </c>
      <c r="EB42">
        <v>0.0012081424971142</v>
      </c>
      <c r="EC42">
        <v>1</v>
      </c>
      <c r="ED42">
        <v>3</v>
      </c>
      <c r="EE42">
        <v>3</v>
      </c>
      <c r="EF42" t="s">
        <v>310</v>
      </c>
      <c r="EG42">
        <v>100</v>
      </c>
      <c r="EH42">
        <v>100</v>
      </c>
      <c r="EI42">
        <v>2.383</v>
      </c>
      <c r="EJ42">
        <v>0.863</v>
      </c>
      <c r="EK42">
        <v>2.2978500000001</v>
      </c>
      <c r="EL42">
        <v>0</v>
      </c>
      <c r="EM42">
        <v>0</v>
      </c>
      <c r="EN42">
        <v>0</v>
      </c>
      <c r="EO42">
        <v>0.695535</v>
      </c>
      <c r="EP42">
        <v>0</v>
      </c>
      <c r="EQ42">
        <v>0</v>
      </c>
      <c r="ER42">
        <v>0</v>
      </c>
      <c r="ES42">
        <v>-1</v>
      </c>
      <c r="ET42">
        <v>-1</v>
      </c>
      <c r="EU42">
        <v>-1</v>
      </c>
      <c r="EV42">
        <v>-1</v>
      </c>
      <c r="EW42">
        <v>15</v>
      </c>
      <c r="EX42">
        <v>15</v>
      </c>
      <c r="EY42">
        <v>2</v>
      </c>
      <c r="EZ42">
        <v>508.375</v>
      </c>
      <c r="FA42">
        <v>535.555</v>
      </c>
      <c r="FB42">
        <v>34.9959</v>
      </c>
      <c r="FC42">
        <v>31.8378</v>
      </c>
      <c r="FD42">
        <v>30.0003</v>
      </c>
      <c r="FE42">
        <v>31.5622</v>
      </c>
      <c r="FF42">
        <v>31.505</v>
      </c>
      <c r="FG42">
        <v>17.2695</v>
      </c>
      <c r="FH42">
        <v>0</v>
      </c>
      <c r="FI42">
        <v>100</v>
      </c>
      <c r="FJ42">
        <v>-999.9</v>
      </c>
      <c r="FK42">
        <v>400</v>
      </c>
      <c r="FL42">
        <v>40.9749</v>
      </c>
      <c r="FM42">
        <v>101.697</v>
      </c>
      <c r="FN42">
        <v>101.05</v>
      </c>
    </row>
    <row r="43" spans="1:170">
      <c r="A43">
        <v>27</v>
      </c>
      <c r="B43">
        <v>1607462256.1</v>
      </c>
      <c r="C43">
        <v>8109.59999990463</v>
      </c>
      <c r="D43" t="s">
        <v>423</v>
      </c>
      <c r="E43" t="s">
        <v>424</v>
      </c>
      <c r="F43" t="s">
        <v>425</v>
      </c>
      <c r="G43" t="s">
        <v>302</v>
      </c>
      <c r="H43">
        <v>1607462248.35</v>
      </c>
      <c r="I43">
        <f>BW43*AG43*(BS43-BT43)/(100*BL43*(1000-AG43*BS43))</f>
        <v>0</v>
      </c>
      <c r="J43">
        <f>BW43*AG43*(BR43-BQ43*(1000-AG43*BT43)/(1000-AG43*BS43))/(100*BL43)</f>
        <v>0</v>
      </c>
      <c r="K43">
        <f>BQ43 - IF(AG43&gt;1, J43*BL43*100.0/(AI43*CE43), 0)</f>
        <v>0</v>
      </c>
      <c r="L43">
        <f>((R43-I43/2)*K43-J43)/(R43+I43/2)</f>
        <v>0</v>
      </c>
      <c r="M43">
        <f>L43*(BX43+BY43)/1000.0</f>
        <v>0</v>
      </c>
      <c r="N43">
        <f>(BQ43 - IF(AG43&gt;1, J43*BL43*100.0/(AI43*CE43), 0))*(BX43+BY43)/1000.0</f>
        <v>0</v>
      </c>
      <c r="O43">
        <f>2.0/((1/Q43-1/P43)+SIGN(Q43)*SQRT((1/Q43-1/P43)*(1/Q43-1/P43) + 4*BM43/((BM43+1)*(BM43+1))*(2*1/Q43*1/P43-1/P43*1/P43)))</f>
        <v>0</v>
      </c>
      <c r="P43">
        <f>IF(LEFT(BN43,1)&lt;&gt;"0",IF(LEFT(BN43,1)="1",3.0,BO43),$D$5+$E$5*(CE43*BX43/($K$5*1000))+$F$5*(CE43*BX43/($K$5*1000))*MAX(MIN(BL43,$J$5),$I$5)*MAX(MIN(BL43,$J$5),$I$5)+$G$5*MAX(MIN(BL43,$J$5),$I$5)*(CE43*BX43/($K$5*1000))+$H$5*(CE43*BX43/($K$5*1000))*(CE43*BX43/($K$5*1000)))</f>
        <v>0</v>
      </c>
      <c r="Q43">
        <f>I43*(1000-(1000*0.61365*exp(17.502*U43/(240.97+U43))/(BX43+BY43)+BS43)/2)/(1000*0.61365*exp(17.502*U43/(240.97+U43))/(BX43+BY43)-BS43)</f>
        <v>0</v>
      </c>
      <c r="R43">
        <f>1/((BM43+1)/(O43/1.6)+1/(P43/1.37)) + BM43/((BM43+1)/(O43/1.6) + BM43/(P43/1.37))</f>
        <v>0</v>
      </c>
      <c r="S43">
        <f>(BI43*BK43)</f>
        <v>0</v>
      </c>
      <c r="T43">
        <f>(BZ43+(S43+2*0.95*5.67E-8*(((BZ43+$B$7)+273)^4-(BZ43+273)^4)-44100*I43)/(1.84*29.3*P43+8*0.95*5.67E-8*(BZ43+273)^3))</f>
        <v>0</v>
      </c>
      <c r="U43">
        <f>($C$7*CA43+$D$7*CB43+$E$7*T43)</f>
        <v>0</v>
      </c>
      <c r="V43">
        <f>0.61365*exp(17.502*U43/(240.97+U43))</f>
        <v>0</v>
      </c>
      <c r="W43">
        <f>(X43/Y43*100)</f>
        <v>0</v>
      </c>
      <c r="X43">
        <f>BS43*(BX43+BY43)/1000</f>
        <v>0</v>
      </c>
      <c r="Y43">
        <f>0.61365*exp(17.502*BZ43/(240.97+BZ43))</f>
        <v>0</v>
      </c>
      <c r="Z43">
        <f>(V43-BS43*(BX43+BY43)/1000)</f>
        <v>0</v>
      </c>
      <c r="AA43">
        <f>(-I43*44100)</f>
        <v>0</v>
      </c>
      <c r="AB43">
        <f>2*29.3*P43*0.92*(BZ43-U43)</f>
        <v>0</v>
      </c>
      <c r="AC43">
        <f>2*0.95*5.67E-8*(((BZ43+$B$7)+273)^4-(U43+273)^4)</f>
        <v>0</v>
      </c>
      <c r="AD43">
        <f>S43+AC43+AA43+AB43</f>
        <v>0</v>
      </c>
      <c r="AE43">
        <v>0</v>
      </c>
      <c r="AF43">
        <v>0</v>
      </c>
      <c r="AG43">
        <f>IF(AE43*$H$13&gt;=AI43,1.0,(AI43/(AI43-AE43*$H$13)))</f>
        <v>0</v>
      </c>
      <c r="AH43">
        <f>(AG43-1)*100</f>
        <v>0</v>
      </c>
      <c r="AI43">
        <f>MAX(0,($B$13+$C$13*CE43)/(1+$D$13*CE43)*BX43/(BZ43+273)*$E$13)</f>
        <v>0</v>
      </c>
      <c r="AJ43" t="s">
        <v>288</v>
      </c>
      <c r="AK43">
        <v>715.476923076923</v>
      </c>
      <c r="AL43">
        <v>3262.08</v>
      </c>
      <c r="AM43">
        <f>AL43-AK43</f>
        <v>0</v>
      </c>
      <c r="AN43">
        <f>AM43/AL43</f>
        <v>0</v>
      </c>
      <c r="AO43">
        <v>-0.577747479816223</v>
      </c>
      <c r="AP43" t="s">
        <v>426</v>
      </c>
      <c r="AQ43">
        <v>1027.2044</v>
      </c>
      <c r="AR43">
        <v>1365.24</v>
      </c>
      <c r="AS43">
        <f>1-AQ43/AR43</f>
        <v>0</v>
      </c>
      <c r="AT43">
        <v>0.5</v>
      </c>
      <c r="AU43">
        <f>BI43</f>
        <v>0</v>
      </c>
      <c r="AV43">
        <f>J43</f>
        <v>0</v>
      </c>
      <c r="AW43">
        <f>AS43*AT43*AU43</f>
        <v>0</v>
      </c>
      <c r="AX43">
        <f>BC43/AR43</f>
        <v>0</v>
      </c>
      <c r="AY43">
        <f>(AV43-AO43)/AU43</f>
        <v>0</v>
      </c>
      <c r="AZ43">
        <f>(AL43-AR43)/AR43</f>
        <v>0</v>
      </c>
      <c r="BA43" t="s">
        <v>427</v>
      </c>
      <c r="BB43">
        <v>770.63</v>
      </c>
      <c r="BC43">
        <f>AR43-BB43</f>
        <v>0</v>
      </c>
      <c r="BD43">
        <f>(AR43-AQ43)/(AR43-BB43)</f>
        <v>0</v>
      </c>
      <c r="BE43">
        <f>(AL43-AR43)/(AL43-BB43)</f>
        <v>0</v>
      </c>
      <c r="BF43">
        <f>(AR43-AQ43)/(AR43-AK43)</f>
        <v>0</v>
      </c>
      <c r="BG43">
        <f>(AL43-AR43)/(AL43-AK43)</f>
        <v>0</v>
      </c>
      <c r="BH43">
        <f>$B$11*CF43+$C$11*CG43+$F$11*CH43*(1-CK43)</f>
        <v>0</v>
      </c>
      <c r="BI43">
        <f>BH43*BJ43</f>
        <v>0</v>
      </c>
      <c r="BJ43">
        <f>($B$11*$D$9+$C$11*$D$9+$F$11*((CU43+CM43)/MAX(CU43+CM43+CV43, 0.1)*$I$9+CV43/MAX(CU43+CM43+CV43, 0.1)*$J$9))/($B$11+$C$11+$F$11)</f>
        <v>0</v>
      </c>
      <c r="BK43">
        <f>($B$11*$K$9+$C$11*$K$9+$F$11*((CU43+CM43)/MAX(CU43+CM43+CV43, 0.1)*$P$9+CV43/MAX(CU43+CM43+CV43, 0.1)*$Q$9))/($B$11+$C$11+$F$11)</f>
        <v>0</v>
      </c>
      <c r="BL43">
        <v>6</v>
      </c>
      <c r="BM43">
        <v>0.5</v>
      </c>
      <c r="BN43" t="s">
        <v>291</v>
      </c>
      <c r="BO43">
        <v>2</v>
      </c>
      <c r="BP43">
        <v>1607462248.35</v>
      </c>
      <c r="BQ43">
        <v>388.6956</v>
      </c>
      <c r="BR43">
        <v>399.943366666667</v>
      </c>
      <c r="BS43">
        <v>38.58083</v>
      </c>
      <c r="BT43">
        <v>36.5767433333333</v>
      </c>
      <c r="BU43">
        <v>386.313033333333</v>
      </c>
      <c r="BV43">
        <v>37.7174733333333</v>
      </c>
      <c r="BW43">
        <v>500.003566666667</v>
      </c>
      <c r="BX43">
        <v>101.979033333333</v>
      </c>
      <c r="BY43">
        <v>0.0999782233333333</v>
      </c>
      <c r="BZ43">
        <v>36.80964</v>
      </c>
      <c r="CA43">
        <v>37.0220133333333</v>
      </c>
      <c r="CB43">
        <v>999.9</v>
      </c>
      <c r="CC43">
        <v>0</v>
      </c>
      <c r="CD43">
        <v>0</v>
      </c>
      <c r="CE43">
        <v>9997.98</v>
      </c>
      <c r="CF43">
        <v>0</v>
      </c>
      <c r="CG43">
        <v>357.210266666667</v>
      </c>
      <c r="CH43">
        <v>1399.994</v>
      </c>
      <c r="CI43">
        <v>0.8999964</v>
      </c>
      <c r="CJ43">
        <v>0.10000356</v>
      </c>
      <c r="CK43">
        <v>0</v>
      </c>
      <c r="CL43">
        <v>1027.525</v>
      </c>
      <c r="CM43">
        <v>4.99975</v>
      </c>
      <c r="CN43">
        <v>14276.2033333333</v>
      </c>
      <c r="CO43">
        <v>12177.9866666667</v>
      </c>
      <c r="CP43">
        <v>48.3956</v>
      </c>
      <c r="CQ43">
        <v>50.2416</v>
      </c>
      <c r="CR43">
        <v>49.2996</v>
      </c>
      <c r="CS43">
        <v>49.8121333333333</v>
      </c>
      <c r="CT43">
        <v>50.229</v>
      </c>
      <c r="CU43">
        <v>1255.491</v>
      </c>
      <c r="CV43">
        <v>139.503</v>
      </c>
      <c r="CW43">
        <v>0</v>
      </c>
      <c r="CX43">
        <v>289.5</v>
      </c>
      <c r="CY43">
        <v>0</v>
      </c>
      <c r="CZ43">
        <v>1027.2044</v>
      </c>
      <c r="DA43">
        <v>-46.2315383998179</v>
      </c>
      <c r="DB43">
        <v>-618.861537531479</v>
      </c>
      <c r="DC43">
        <v>14272.212</v>
      </c>
      <c r="DD43">
        <v>15</v>
      </c>
      <c r="DE43">
        <v>1607461990.6</v>
      </c>
      <c r="DF43" t="s">
        <v>422</v>
      </c>
      <c r="DG43">
        <v>1607461990.6</v>
      </c>
      <c r="DH43">
        <v>1607461987.1</v>
      </c>
      <c r="DI43">
        <v>11</v>
      </c>
      <c r="DJ43">
        <v>0.085</v>
      </c>
      <c r="DK43">
        <v>0.168</v>
      </c>
      <c r="DL43">
        <v>2.383</v>
      </c>
      <c r="DM43">
        <v>0.863</v>
      </c>
      <c r="DN43">
        <v>400</v>
      </c>
      <c r="DO43">
        <v>36</v>
      </c>
      <c r="DP43">
        <v>0.54</v>
      </c>
      <c r="DQ43">
        <v>0.28</v>
      </c>
      <c r="DR43">
        <v>8.70036905034951</v>
      </c>
      <c r="DS43">
        <v>0.0986519917915938</v>
      </c>
      <c r="DT43">
        <v>0.0284019443872775</v>
      </c>
      <c r="DU43">
        <v>1</v>
      </c>
      <c r="DV43">
        <v>-11.2494766666667</v>
      </c>
      <c r="DW43">
        <v>-0.0972146829810975</v>
      </c>
      <c r="DX43">
        <v>0.0359308565936794</v>
      </c>
      <c r="DY43">
        <v>1</v>
      </c>
      <c r="DZ43">
        <v>2.003293</v>
      </c>
      <c r="EA43">
        <v>0.0875145717463795</v>
      </c>
      <c r="EB43">
        <v>0.00650296247874769</v>
      </c>
      <c r="EC43">
        <v>1</v>
      </c>
      <c r="ED43">
        <v>3</v>
      </c>
      <c r="EE43">
        <v>3</v>
      </c>
      <c r="EF43" t="s">
        <v>310</v>
      </c>
      <c r="EG43">
        <v>100</v>
      </c>
      <c r="EH43">
        <v>100</v>
      </c>
      <c r="EI43">
        <v>2.383</v>
      </c>
      <c r="EJ43">
        <v>0.8633</v>
      </c>
      <c r="EK43">
        <v>2.38261904761913</v>
      </c>
      <c r="EL43">
        <v>0</v>
      </c>
      <c r="EM43">
        <v>0</v>
      </c>
      <c r="EN43">
        <v>0</v>
      </c>
      <c r="EO43">
        <v>0.863354999999991</v>
      </c>
      <c r="EP43">
        <v>0</v>
      </c>
      <c r="EQ43">
        <v>0</v>
      </c>
      <c r="ER43">
        <v>0</v>
      </c>
      <c r="ES43">
        <v>-1</v>
      </c>
      <c r="ET43">
        <v>-1</v>
      </c>
      <c r="EU43">
        <v>-1</v>
      </c>
      <c r="EV43">
        <v>-1</v>
      </c>
      <c r="EW43">
        <v>4.4</v>
      </c>
      <c r="EX43">
        <v>4.5</v>
      </c>
      <c r="EY43">
        <v>2</v>
      </c>
      <c r="EZ43">
        <v>494.348</v>
      </c>
      <c r="FA43">
        <v>533.229</v>
      </c>
      <c r="FB43">
        <v>35.2412</v>
      </c>
      <c r="FC43">
        <v>32.1645</v>
      </c>
      <c r="FD43">
        <v>30.0004</v>
      </c>
      <c r="FE43">
        <v>31.8543</v>
      </c>
      <c r="FF43">
        <v>31.7859</v>
      </c>
      <c r="FG43">
        <v>17.3535</v>
      </c>
      <c r="FH43">
        <v>0</v>
      </c>
      <c r="FI43">
        <v>100</v>
      </c>
      <c r="FJ43">
        <v>-999.9</v>
      </c>
      <c r="FK43">
        <v>400</v>
      </c>
      <c r="FL43">
        <v>40.9749</v>
      </c>
      <c r="FM43">
        <v>101.625</v>
      </c>
      <c r="FN43">
        <v>100.979</v>
      </c>
    </row>
    <row r="44" spans="1:170">
      <c r="A44">
        <v>28</v>
      </c>
      <c r="B44">
        <v>1607462421.1</v>
      </c>
      <c r="C44">
        <v>8274.59999990463</v>
      </c>
      <c r="D44" t="s">
        <v>428</v>
      </c>
      <c r="E44" t="s">
        <v>429</v>
      </c>
      <c r="F44" t="s">
        <v>425</v>
      </c>
      <c r="G44" t="s">
        <v>302</v>
      </c>
      <c r="H44">
        <v>1607462413.1</v>
      </c>
      <c r="I44">
        <f>BW44*AG44*(BS44-BT44)/(100*BL44*(1000-AG44*BS44))</f>
        <v>0</v>
      </c>
      <c r="J44">
        <f>BW44*AG44*(BR44-BQ44*(1000-AG44*BT44)/(1000-AG44*BS44))/(100*BL44)</f>
        <v>0</v>
      </c>
      <c r="K44">
        <f>BQ44 - IF(AG44&gt;1, J44*BL44*100.0/(AI44*CE44), 0)</f>
        <v>0</v>
      </c>
      <c r="L44">
        <f>((R44-I44/2)*K44-J44)/(R44+I44/2)</f>
        <v>0</v>
      </c>
      <c r="M44">
        <f>L44*(BX44+BY44)/1000.0</f>
        <v>0</v>
      </c>
      <c r="N44">
        <f>(BQ44 - IF(AG44&gt;1, J44*BL44*100.0/(AI44*CE44), 0))*(BX44+BY44)/1000.0</f>
        <v>0</v>
      </c>
      <c r="O44">
        <f>2.0/((1/Q44-1/P44)+SIGN(Q44)*SQRT((1/Q44-1/P44)*(1/Q44-1/P44) + 4*BM44/((BM44+1)*(BM44+1))*(2*1/Q44*1/P44-1/P44*1/P44)))</f>
        <v>0</v>
      </c>
      <c r="P44">
        <f>IF(LEFT(BN44,1)&lt;&gt;"0",IF(LEFT(BN44,1)="1",3.0,BO44),$D$5+$E$5*(CE44*BX44/($K$5*1000))+$F$5*(CE44*BX44/($K$5*1000))*MAX(MIN(BL44,$J$5),$I$5)*MAX(MIN(BL44,$J$5),$I$5)+$G$5*MAX(MIN(BL44,$J$5),$I$5)*(CE44*BX44/($K$5*1000))+$H$5*(CE44*BX44/($K$5*1000))*(CE44*BX44/($K$5*1000)))</f>
        <v>0</v>
      </c>
      <c r="Q44">
        <f>I44*(1000-(1000*0.61365*exp(17.502*U44/(240.97+U44))/(BX44+BY44)+BS44)/2)/(1000*0.61365*exp(17.502*U44/(240.97+U44))/(BX44+BY44)-BS44)</f>
        <v>0</v>
      </c>
      <c r="R44">
        <f>1/((BM44+1)/(O44/1.6)+1/(P44/1.37)) + BM44/((BM44+1)/(O44/1.6) + BM44/(P44/1.37))</f>
        <v>0</v>
      </c>
      <c r="S44">
        <f>(BI44*BK44)</f>
        <v>0</v>
      </c>
      <c r="T44">
        <f>(BZ44+(S44+2*0.95*5.67E-8*(((BZ44+$B$7)+273)^4-(BZ44+273)^4)-44100*I44)/(1.84*29.3*P44+8*0.95*5.67E-8*(BZ44+273)^3))</f>
        <v>0</v>
      </c>
      <c r="U44">
        <f>($C$7*CA44+$D$7*CB44+$E$7*T44)</f>
        <v>0</v>
      </c>
      <c r="V44">
        <f>0.61365*exp(17.502*U44/(240.97+U44))</f>
        <v>0</v>
      </c>
      <c r="W44">
        <f>(X44/Y44*100)</f>
        <v>0</v>
      </c>
      <c r="X44">
        <f>BS44*(BX44+BY44)/1000</f>
        <v>0</v>
      </c>
      <c r="Y44">
        <f>0.61365*exp(17.502*BZ44/(240.97+BZ44))</f>
        <v>0</v>
      </c>
      <c r="Z44">
        <f>(V44-BS44*(BX44+BY44)/1000)</f>
        <v>0</v>
      </c>
      <c r="AA44">
        <f>(-I44*44100)</f>
        <v>0</v>
      </c>
      <c r="AB44">
        <f>2*29.3*P44*0.92*(BZ44-U44)</f>
        <v>0</v>
      </c>
      <c r="AC44">
        <f>2*0.95*5.67E-8*(((BZ44+$B$7)+273)^4-(U44+273)^4)</f>
        <v>0</v>
      </c>
      <c r="AD44">
        <f>S44+AC44+AA44+AB44</f>
        <v>0</v>
      </c>
      <c r="AE44">
        <v>0</v>
      </c>
      <c r="AF44">
        <v>0</v>
      </c>
      <c r="AG44">
        <f>IF(AE44*$H$13&gt;=AI44,1.0,(AI44/(AI44-AE44*$H$13)))</f>
        <v>0</v>
      </c>
      <c r="AH44">
        <f>(AG44-1)*100</f>
        <v>0</v>
      </c>
      <c r="AI44">
        <f>MAX(0,($B$13+$C$13*CE44)/(1+$D$13*CE44)*BX44/(BZ44+273)*$E$13)</f>
        <v>0</v>
      </c>
      <c r="AJ44" t="s">
        <v>288</v>
      </c>
      <c r="AK44">
        <v>715.476923076923</v>
      </c>
      <c r="AL44">
        <v>3262.08</v>
      </c>
      <c r="AM44">
        <f>AL44-AK44</f>
        <v>0</v>
      </c>
      <c r="AN44">
        <f>AM44/AL44</f>
        <v>0</v>
      </c>
      <c r="AO44">
        <v>-0.577747479816223</v>
      </c>
      <c r="AP44" t="s">
        <v>430</v>
      </c>
      <c r="AQ44">
        <v>956.26444</v>
      </c>
      <c r="AR44">
        <v>1284.68</v>
      </c>
      <c r="AS44">
        <f>1-AQ44/AR44</f>
        <v>0</v>
      </c>
      <c r="AT44">
        <v>0.5</v>
      </c>
      <c r="AU44">
        <f>BI44</f>
        <v>0</v>
      </c>
      <c r="AV44">
        <f>J44</f>
        <v>0</v>
      </c>
      <c r="AW44">
        <f>AS44*AT44*AU44</f>
        <v>0</v>
      </c>
      <c r="AX44">
        <f>BC44/AR44</f>
        <v>0</v>
      </c>
      <c r="AY44">
        <f>(AV44-AO44)/AU44</f>
        <v>0</v>
      </c>
      <c r="AZ44">
        <f>(AL44-AR44)/AR44</f>
        <v>0</v>
      </c>
      <c r="BA44" t="s">
        <v>431</v>
      </c>
      <c r="BB44">
        <v>746.08</v>
      </c>
      <c r="BC44">
        <f>AR44-BB44</f>
        <v>0</v>
      </c>
      <c r="BD44">
        <f>(AR44-AQ44)/(AR44-BB44)</f>
        <v>0</v>
      </c>
      <c r="BE44">
        <f>(AL44-AR44)/(AL44-BB44)</f>
        <v>0</v>
      </c>
      <c r="BF44">
        <f>(AR44-AQ44)/(AR44-AK44)</f>
        <v>0</v>
      </c>
      <c r="BG44">
        <f>(AL44-AR44)/(AL44-AK44)</f>
        <v>0</v>
      </c>
      <c r="BH44">
        <f>$B$11*CF44+$C$11*CG44+$F$11*CH44*(1-CK44)</f>
        <v>0</v>
      </c>
      <c r="BI44">
        <f>BH44*BJ44</f>
        <v>0</v>
      </c>
      <c r="BJ44">
        <f>($B$11*$D$9+$C$11*$D$9+$F$11*((CU44+CM44)/MAX(CU44+CM44+CV44, 0.1)*$I$9+CV44/MAX(CU44+CM44+CV44, 0.1)*$J$9))/($B$11+$C$11+$F$11)</f>
        <v>0</v>
      </c>
      <c r="BK44">
        <f>($B$11*$K$9+$C$11*$K$9+$F$11*((CU44+CM44)/MAX(CU44+CM44+CV44, 0.1)*$P$9+CV44/MAX(CU44+CM44+CV44, 0.1)*$Q$9))/($B$11+$C$11+$F$11)</f>
        <v>0</v>
      </c>
      <c r="BL44">
        <v>6</v>
      </c>
      <c r="BM44">
        <v>0.5</v>
      </c>
      <c r="BN44" t="s">
        <v>291</v>
      </c>
      <c r="BO44">
        <v>2</v>
      </c>
      <c r="BP44">
        <v>1607462413.1</v>
      </c>
      <c r="BQ44">
        <v>387.670612903226</v>
      </c>
      <c r="BR44">
        <v>399.956032258065</v>
      </c>
      <c r="BS44">
        <v>38.2925806451613</v>
      </c>
      <c r="BT44">
        <v>35.9117322580645</v>
      </c>
      <c r="BU44">
        <v>385.288032258064</v>
      </c>
      <c r="BV44">
        <v>37.4292161290323</v>
      </c>
      <c r="BW44">
        <v>500.016612903226</v>
      </c>
      <c r="BX44">
        <v>101.974451612903</v>
      </c>
      <c r="BY44">
        <v>0.0999853516129032</v>
      </c>
      <c r="BZ44">
        <v>37.1288709677419</v>
      </c>
      <c r="CA44">
        <v>37.3093967741935</v>
      </c>
      <c r="CB44">
        <v>999.9</v>
      </c>
      <c r="CC44">
        <v>0</v>
      </c>
      <c r="CD44">
        <v>0</v>
      </c>
      <c r="CE44">
        <v>9999.77677419355</v>
      </c>
      <c r="CF44">
        <v>0</v>
      </c>
      <c r="CG44">
        <v>356.917903225806</v>
      </c>
      <c r="CH44">
        <v>1399.97967741935</v>
      </c>
      <c r="CI44">
        <v>0.899999</v>
      </c>
      <c r="CJ44">
        <v>0.100000941935484</v>
      </c>
      <c r="CK44">
        <v>0</v>
      </c>
      <c r="CL44">
        <v>956.244129032258</v>
      </c>
      <c r="CM44">
        <v>4.99975</v>
      </c>
      <c r="CN44">
        <v>13319.6870967742</v>
      </c>
      <c r="CO44">
        <v>12177.8516129032</v>
      </c>
      <c r="CP44">
        <v>49.145</v>
      </c>
      <c r="CQ44">
        <v>50.891</v>
      </c>
      <c r="CR44">
        <v>50.064064516129</v>
      </c>
      <c r="CS44">
        <v>50.407</v>
      </c>
      <c r="CT44">
        <v>50.935</v>
      </c>
      <c r="CU44">
        <v>1255.48</v>
      </c>
      <c r="CV44">
        <v>139.499677419355</v>
      </c>
      <c r="CW44">
        <v>0</v>
      </c>
      <c r="CX44">
        <v>163.899999856949</v>
      </c>
      <c r="CY44">
        <v>0</v>
      </c>
      <c r="CZ44">
        <v>956.26444</v>
      </c>
      <c r="DA44">
        <v>2.16323078451598</v>
      </c>
      <c r="DB44">
        <v>39.115384707452</v>
      </c>
      <c r="DC44">
        <v>13319.74</v>
      </c>
      <c r="DD44">
        <v>15</v>
      </c>
      <c r="DE44">
        <v>1607461990.6</v>
      </c>
      <c r="DF44" t="s">
        <v>422</v>
      </c>
      <c r="DG44">
        <v>1607461990.6</v>
      </c>
      <c r="DH44">
        <v>1607461987.1</v>
      </c>
      <c r="DI44">
        <v>11</v>
      </c>
      <c r="DJ44">
        <v>0.085</v>
      </c>
      <c r="DK44">
        <v>0.168</v>
      </c>
      <c r="DL44">
        <v>2.383</v>
      </c>
      <c r="DM44">
        <v>0.863</v>
      </c>
      <c r="DN44">
        <v>400</v>
      </c>
      <c r="DO44">
        <v>36</v>
      </c>
      <c r="DP44">
        <v>0.54</v>
      </c>
      <c r="DQ44">
        <v>0.28</v>
      </c>
      <c r="DR44">
        <v>9.43219264081065</v>
      </c>
      <c r="DS44">
        <v>0.378607873819896</v>
      </c>
      <c r="DT44">
        <v>0.0364152520813372</v>
      </c>
      <c r="DU44">
        <v>1</v>
      </c>
      <c r="DV44">
        <v>-12.28213</v>
      </c>
      <c r="DW44">
        <v>-0.512668298109006</v>
      </c>
      <c r="DX44">
        <v>0.0468810491207978</v>
      </c>
      <c r="DY44">
        <v>0</v>
      </c>
      <c r="DZ44">
        <v>2.38040433333333</v>
      </c>
      <c r="EA44">
        <v>0.0979880756395998</v>
      </c>
      <c r="EB44">
        <v>0.00716457194968563</v>
      </c>
      <c r="EC44">
        <v>1</v>
      </c>
      <c r="ED44">
        <v>2</v>
      </c>
      <c r="EE44">
        <v>3</v>
      </c>
      <c r="EF44" t="s">
        <v>298</v>
      </c>
      <c r="EG44">
        <v>100</v>
      </c>
      <c r="EH44">
        <v>100</v>
      </c>
      <c r="EI44">
        <v>2.383</v>
      </c>
      <c r="EJ44">
        <v>0.8634</v>
      </c>
      <c r="EK44">
        <v>2.38261904761913</v>
      </c>
      <c r="EL44">
        <v>0</v>
      </c>
      <c r="EM44">
        <v>0</v>
      </c>
      <c r="EN44">
        <v>0</v>
      </c>
      <c r="EO44">
        <v>0.863354999999991</v>
      </c>
      <c r="EP44">
        <v>0</v>
      </c>
      <c r="EQ44">
        <v>0</v>
      </c>
      <c r="ER44">
        <v>0</v>
      </c>
      <c r="ES44">
        <v>-1</v>
      </c>
      <c r="ET44">
        <v>-1</v>
      </c>
      <c r="EU44">
        <v>-1</v>
      </c>
      <c r="EV44">
        <v>-1</v>
      </c>
      <c r="EW44">
        <v>7.2</v>
      </c>
      <c r="EX44">
        <v>7.2</v>
      </c>
      <c r="EY44">
        <v>2</v>
      </c>
      <c r="EZ44">
        <v>496.97</v>
      </c>
      <c r="FA44">
        <v>531.936</v>
      </c>
      <c r="FB44">
        <v>35.5148</v>
      </c>
      <c r="FC44">
        <v>32.3326</v>
      </c>
      <c r="FD44">
        <v>30.0005</v>
      </c>
      <c r="FE44">
        <v>32.0173</v>
      </c>
      <c r="FF44">
        <v>31.9487</v>
      </c>
      <c r="FG44">
        <v>17.4175</v>
      </c>
      <c r="FH44">
        <v>0</v>
      </c>
      <c r="FI44">
        <v>100</v>
      </c>
      <c r="FJ44">
        <v>-999.9</v>
      </c>
      <c r="FK44">
        <v>400</v>
      </c>
      <c r="FL44">
        <v>38.4825</v>
      </c>
      <c r="FM44">
        <v>101.603</v>
      </c>
      <c r="FN44">
        <v>100.959</v>
      </c>
    </row>
    <row r="45" spans="1:170">
      <c r="A45">
        <v>29</v>
      </c>
      <c r="B45">
        <v>1607462719.1</v>
      </c>
      <c r="C45">
        <v>8572.59999990463</v>
      </c>
      <c r="D45" t="s">
        <v>432</v>
      </c>
      <c r="E45" t="s">
        <v>433</v>
      </c>
      <c r="F45" t="s">
        <v>301</v>
      </c>
      <c r="G45" t="s">
        <v>302</v>
      </c>
      <c r="H45">
        <v>1607462711.1</v>
      </c>
      <c r="I45">
        <f>BW45*AG45*(BS45-BT45)/(100*BL45*(1000-AG45*BS45))</f>
        <v>0</v>
      </c>
      <c r="J45">
        <f>BW45*AG45*(BR45-BQ45*(1000-AG45*BT45)/(1000-AG45*BS45))/(100*BL45)</f>
        <v>0</v>
      </c>
      <c r="K45">
        <f>BQ45 - IF(AG45&gt;1, J45*BL45*100.0/(AI45*CE45), 0)</f>
        <v>0</v>
      </c>
      <c r="L45">
        <f>((R45-I45/2)*K45-J45)/(R45+I45/2)</f>
        <v>0</v>
      </c>
      <c r="M45">
        <f>L45*(BX45+BY45)/1000.0</f>
        <v>0</v>
      </c>
      <c r="N45">
        <f>(BQ45 - IF(AG45&gt;1, J45*BL45*100.0/(AI45*CE45), 0))*(BX45+BY45)/1000.0</f>
        <v>0</v>
      </c>
      <c r="O45">
        <f>2.0/((1/Q45-1/P45)+SIGN(Q45)*SQRT((1/Q45-1/P45)*(1/Q45-1/P45) + 4*BM45/((BM45+1)*(BM45+1))*(2*1/Q45*1/P45-1/P45*1/P45)))</f>
        <v>0</v>
      </c>
      <c r="P45">
        <f>IF(LEFT(BN45,1)&lt;&gt;"0",IF(LEFT(BN45,1)="1",3.0,BO45),$D$5+$E$5*(CE45*BX45/($K$5*1000))+$F$5*(CE45*BX45/($K$5*1000))*MAX(MIN(BL45,$J$5),$I$5)*MAX(MIN(BL45,$J$5),$I$5)+$G$5*MAX(MIN(BL45,$J$5),$I$5)*(CE45*BX45/($K$5*1000))+$H$5*(CE45*BX45/($K$5*1000))*(CE45*BX45/($K$5*1000)))</f>
        <v>0</v>
      </c>
      <c r="Q45">
        <f>I45*(1000-(1000*0.61365*exp(17.502*U45/(240.97+U45))/(BX45+BY45)+BS45)/2)/(1000*0.61365*exp(17.502*U45/(240.97+U45))/(BX45+BY45)-BS45)</f>
        <v>0</v>
      </c>
      <c r="R45">
        <f>1/((BM45+1)/(O45/1.6)+1/(P45/1.37)) + BM45/((BM45+1)/(O45/1.6) + BM45/(P45/1.37))</f>
        <v>0</v>
      </c>
      <c r="S45">
        <f>(BI45*BK45)</f>
        <v>0</v>
      </c>
      <c r="T45">
        <f>(BZ45+(S45+2*0.95*5.67E-8*(((BZ45+$B$7)+273)^4-(BZ45+273)^4)-44100*I45)/(1.84*29.3*P45+8*0.95*5.67E-8*(BZ45+273)^3))</f>
        <v>0</v>
      </c>
      <c r="U45">
        <f>($C$7*CA45+$D$7*CB45+$E$7*T45)</f>
        <v>0</v>
      </c>
      <c r="V45">
        <f>0.61365*exp(17.502*U45/(240.97+U45))</f>
        <v>0</v>
      </c>
      <c r="W45">
        <f>(X45/Y45*100)</f>
        <v>0</v>
      </c>
      <c r="X45">
        <f>BS45*(BX45+BY45)/1000</f>
        <v>0</v>
      </c>
      <c r="Y45">
        <f>0.61365*exp(17.502*BZ45/(240.97+BZ45))</f>
        <v>0</v>
      </c>
      <c r="Z45">
        <f>(V45-BS45*(BX45+BY45)/1000)</f>
        <v>0</v>
      </c>
      <c r="AA45">
        <f>(-I45*44100)</f>
        <v>0</v>
      </c>
      <c r="AB45">
        <f>2*29.3*P45*0.92*(BZ45-U45)</f>
        <v>0</v>
      </c>
      <c r="AC45">
        <f>2*0.95*5.67E-8*(((BZ45+$B$7)+273)^4-(U45+273)^4)</f>
        <v>0</v>
      </c>
      <c r="AD45">
        <f>S45+AC45+AA45+AB45</f>
        <v>0</v>
      </c>
      <c r="AE45">
        <v>0</v>
      </c>
      <c r="AF45">
        <v>0</v>
      </c>
      <c r="AG45">
        <f>IF(AE45*$H$13&gt;=AI45,1.0,(AI45/(AI45-AE45*$H$13)))</f>
        <v>0</v>
      </c>
      <c r="AH45">
        <f>(AG45-1)*100</f>
        <v>0</v>
      </c>
      <c r="AI45">
        <f>MAX(0,($B$13+$C$13*CE45)/(1+$D$13*CE45)*BX45/(BZ45+273)*$E$13)</f>
        <v>0</v>
      </c>
      <c r="AJ45" t="s">
        <v>288</v>
      </c>
      <c r="AK45">
        <v>715.476923076923</v>
      </c>
      <c r="AL45">
        <v>3262.08</v>
      </c>
      <c r="AM45">
        <f>AL45-AK45</f>
        <v>0</v>
      </c>
      <c r="AN45">
        <f>AM45/AL45</f>
        <v>0</v>
      </c>
      <c r="AO45">
        <v>-0.577747479816223</v>
      </c>
      <c r="AP45" t="s">
        <v>434</v>
      </c>
      <c r="AQ45">
        <v>914.685884615385</v>
      </c>
      <c r="AR45">
        <v>1082.4</v>
      </c>
      <c r="AS45">
        <f>1-AQ45/AR45</f>
        <v>0</v>
      </c>
      <c r="AT45">
        <v>0.5</v>
      </c>
      <c r="AU45">
        <f>BI45</f>
        <v>0</v>
      </c>
      <c r="AV45">
        <f>J45</f>
        <v>0</v>
      </c>
      <c r="AW45">
        <f>AS45*AT45*AU45</f>
        <v>0</v>
      </c>
      <c r="AX45">
        <f>BC45/AR45</f>
        <v>0</v>
      </c>
      <c r="AY45">
        <f>(AV45-AO45)/AU45</f>
        <v>0</v>
      </c>
      <c r="AZ45">
        <f>(AL45-AR45)/AR45</f>
        <v>0</v>
      </c>
      <c r="BA45" t="s">
        <v>435</v>
      </c>
      <c r="BB45">
        <v>717.58</v>
      </c>
      <c r="BC45">
        <f>AR45-BB45</f>
        <v>0</v>
      </c>
      <c r="BD45">
        <f>(AR45-AQ45)/(AR45-BB45)</f>
        <v>0</v>
      </c>
      <c r="BE45">
        <f>(AL45-AR45)/(AL45-BB45)</f>
        <v>0</v>
      </c>
      <c r="BF45">
        <f>(AR45-AQ45)/(AR45-AK45)</f>
        <v>0</v>
      </c>
      <c r="BG45">
        <f>(AL45-AR45)/(AL45-AK45)</f>
        <v>0</v>
      </c>
      <c r="BH45">
        <f>$B$11*CF45+$C$11*CG45+$F$11*CH45*(1-CK45)</f>
        <v>0</v>
      </c>
      <c r="BI45">
        <f>BH45*BJ45</f>
        <v>0</v>
      </c>
      <c r="BJ45">
        <f>($B$11*$D$9+$C$11*$D$9+$F$11*((CU45+CM45)/MAX(CU45+CM45+CV45, 0.1)*$I$9+CV45/MAX(CU45+CM45+CV45, 0.1)*$J$9))/($B$11+$C$11+$F$11)</f>
        <v>0</v>
      </c>
      <c r="BK45">
        <f>($B$11*$K$9+$C$11*$K$9+$F$11*((CU45+CM45)/MAX(CU45+CM45+CV45, 0.1)*$P$9+CV45/MAX(CU45+CM45+CV45, 0.1)*$Q$9))/($B$11+$C$11+$F$11)</f>
        <v>0</v>
      </c>
      <c r="BL45">
        <v>6</v>
      </c>
      <c r="BM45">
        <v>0.5</v>
      </c>
      <c r="BN45" t="s">
        <v>291</v>
      </c>
      <c r="BO45">
        <v>2</v>
      </c>
      <c r="BP45">
        <v>1607462711.1</v>
      </c>
      <c r="BQ45">
        <v>396.757806451613</v>
      </c>
      <c r="BR45">
        <v>400.150709677419</v>
      </c>
      <c r="BS45">
        <v>35.3639967741936</v>
      </c>
      <c r="BT45">
        <v>34.4661193548387</v>
      </c>
      <c r="BU45">
        <v>394.498806451613</v>
      </c>
      <c r="BV45">
        <v>34.6479967741936</v>
      </c>
      <c r="BW45">
        <v>500.013290322581</v>
      </c>
      <c r="BX45">
        <v>101.966967741935</v>
      </c>
      <c r="BY45">
        <v>0.0999839838709677</v>
      </c>
      <c r="BZ45">
        <v>37.1595709677419</v>
      </c>
      <c r="CA45">
        <v>37.6230322580645</v>
      </c>
      <c r="CB45">
        <v>999.9</v>
      </c>
      <c r="CC45">
        <v>0</v>
      </c>
      <c r="CD45">
        <v>0</v>
      </c>
      <c r="CE45">
        <v>10002.7416129032</v>
      </c>
      <c r="CF45">
        <v>0</v>
      </c>
      <c r="CG45">
        <v>373.698387096774</v>
      </c>
      <c r="CH45">
        <v>1399.97903225806</v>
      </c>
      <c r="CI45">
        <v>0.899993419354839</v>
      </c>
      <c r="CJ45">
        <v>0.100006567741935</v>
      </c>
      <c r="CK45">
        <v>0</v>
      </c>
      <c r="CL45">
        <v>915.322451612903</v>
      </c>
      <c r="CM45">
        <v>4.99975</v>
      </c>
      <c r="CN45">
        <v>12807.735483871</v>
      </c>
      <c r="CO45">
        <v>12177.8322580645</v>
      </c>
      <c r="CP45">
        <v>49.8748064516129</v>
      </c>
      <c r="CQ45">
        <v>51.625</v>
      </c>
      <c r="CR45">
        <v>50.8121935483871</v>
      </c>
      <c r="CS45">
        <v>51.0762903225806</v>
      </c>
      <c r="CT45">
        <v>51.628935483871</v>
      </c>
      <c r="CU45">
        <v>1255.47064516129</v>
      </c>
      <c r="CV45">
        <v>139.51</v>
      </c>
      <c r="CW45">
        <v>0</v>
      </c>
      <c r="CX45">
        <v>297.199999809265</v>
      </c>
      <c r="CY45">
        <v>0</v>
      </c>
      <c r="CZ45">
        <v>914.685884615385</v>
      </c>
      <c r="DA45">
        <v>-61.9281709622647</v>
      </c>
      <c r="DB45">
        <v>-866.495726577048</v>
      </c>
      <c r="DC45">
        <v>12798.4692307692</v>
      </c>
      <c r="DD45">
        <v>15</v>
      </c>
      <c r="DE45">
        <v>1607462737.6</v>
      </c>
      <c r="DF45" t="s">
        <v>436</v>
      </c>
      <c r="DG45">
        <v>1607462736.6</v>
      </c>
      <c r="DH45">
        <v>1607462737.6</v>
      </c>
      <c r="DI45">
        <v>12</v>
      </c>
      <c r="DJ45">
        <v>-0.123</v>
      </c>
      <c r="DK45">
        <v>-0.147</v>
      </c>
      <c r="DL45">
        <v>2.259</v>
      </c>
      <c r="DM45">
        <v>0.716</v>
      </c>
      <c r="DN45">
        <v>401</v>
      </c>
      <c r="DO45">
        <v>34</v>
      </c>
      <c r="DP45">
        <v>0.33</v>
      </c>
      <c r="DQ45">
        <v>0.08</v>
      </c>
      <c r="DR45">
        <v>2.37683728769234</v>
      </c>
      <c r="DS45">
        <v>-0.397438057221614</v>
      </c>
      <c r="DT45">
        <v>0.0360306031197779</v>
      </c>
      <c r="DU45">
        <v>1</v>
      </c>
      <c r="DV45">
        <v>-3.27296133333333</v>
      </c>
      <c r="DW45">
        <v>0.523774505005553</v>
      </c>
      <c r="DX45">
        <v>0.0436386696049374</v>
      </c>
      <c r="DY45">
        <v>0</v>
      </c>
      <c r="DZ45">
        <v>1.04617</v>
      </c>
      <c r="EA45">
        <v>-0.248755862068967</v>
      </c>
      <c r="EB45">
        <v>0.0179953277269407</v>
      </c>
      <c r="EC45">
        <v>0</v>
      </c>
      <c r="ED45">
        <v>1</v>
      </c>
      <c r="EE45">
        <v>3</v>
      </c>
      <c r="EF45" t="s">
        <v>293</v>
      </c>
      <c r="EG45">
        <v>100</v>
      </c>
      <c r="EH45">
        <v>100</v>
      </c>
      <c r="EI45">
        <v>2.259</v>
      </c>
      <c r="EJ45">
        <v>0.716</v>
      </c>
      <c r="EK45">
        <v>2.38261904761913</v>
      </c>
      <c r="EL45">
        <v>0</v>
      </c>
      <c r="EM45">
        <v>0</v>
      </c>
      <c r="EN45">
        <v>0</v>
      </c>
      <c r="EO45">
        <v>0.863354999999991</v>
      </c>
      <c r="EP45">
        <v>0</v>
      </c>
      <c r="EQ45">
        <v>0</v>
      </c>
      <c r="ER45">
        <v>0</v>
      </c>
      <c r="ES45">
        <v>-1</v>
      </c>
      <c r="ET45">
        <v>-1</v>
      </c>
      <c r="EU45">
        <v>-1</v>
      </c>
      <c r="EV45">
        <v>-1</v>
      </c>
      <c r="EW45">
        <v>12.1</v>
      </c>
      <c r="EX45">
        <v>12.2</v>
      </c>
      <c r="EY45">
        <v>2</v>
      </c>
      <c r="EZ45">
        <v>517.339</v>
      </c>
      <c r="FA45">
        <v>530.866</v>
      </c>
      <c r="FB45">
        <v>35.657</v>
      </c>
      <c r="FC45">
        <v>32.5001</v>
      </c>
      <c r="FD45">
        <v>30.0001</v>
      </c>
      <c r="FE45">
        <v>32.1896</v>
      </c>
      <c r="FF45">
        <v>32.1219</v>
      </c>
      <c r="FG45">
        <v>17.0948</v>
      </c>
      <c r="FH45">
        <v>0</v>
      </c>
      <c r="FI45">
        <v>100</v>
      </c>
      <c r="FJ45">
        <v>-999.9</v>
      </c>
      <c r="FK45">
        <v>400</v>
      </c>
      <c r="FL45">
        <v>38.1349</v>
      </c>
      <c r="FM45">
        <v>101.599</v>
      </c>
      <c r="FN45">
        <v>100.94</v>
      </c>
    </row>
    <row r="46" spans="1:170">
      <c r="A46">
        <v>30</v>
      </c>
      <c r="B46">
        <v>1607462879.1</v>
      </c>
      <c r="C46">
        <v>8732.59999990463</v>
      </c>
      <c r="D46" t="s">
        <v>437</v>
      </c>
      <c r="E46" t="s">
        <v>438</v>
      </c>
      <c r="F46" t="s">
        <v>301</v>
      </c>
      <c r="G46" t="s">
        <v>302</v>
      </c>
      <c r="H46">
        <v>1607462871.35</v>
      </c>
      <c r="I46">
        <f>BW46*AG46*(BS46-BT46)/(100*BL46*(1000-AG46*BS46))</f>
        <v>0</v>
      </c>
      <c r="J46">
        <f>BW46*AG46*(BR46-BQ46*(1000-AG46*BT46)/(1000-AG46*BS46))/(100*BL46)</f>
        <v>0</v>
      </c>
      <c r="K46">
        <f>BQ46 - IF(AG46&gt;1, J46*BL46*100.0/(AI46*CE46), 0)</f>
        <v>0</v>
      </c>
      <c r="L46">
        <f>((R46-I46/2)*K46-J46)/(R46+I46/2)</f>
        <v>0</v>
      </c>
      <c r="M46">
        <f>L46*(BX46+BY46)/1000.0</f>
        <v>0</v>
      </c>
      <c r="N46">
        <f>(BQ46 - IF(AG46&gt;1, J46*BL46*100.0/(AI46*CE46), 0))*(BX46+BY46)/1000.0</f>
        <v>0</v>
      </c>
      <c r="O46">
        <f>2.0/((1/Q46-1/P46)+SIGN(Q46)*SQRT((1/Q46-1/P46)*(1/Q46-1/P46) + 4*BM46/((BM46+1)*(BM46+1))*(2*1/Q46*1/P46-1/P46*1/P46)))</f>
        <v>0</v>
      </c>
      <c r="P46">
        <f>IF(LEFT(BN46,1)&lt;&gt;"0",IF(LEFT(BN46,1)="1",3.0,BO46),$D$5+$E$5*(CE46*BX46/($K$5*1000))+$F$5*(CE46*BX46/($K$5*1000))*MAX(MIN(BL46,$J$5),$I$5)*MAX(MIN(BL46,$J$5),$I$5)+$G$5*MAX(MIN(BL46,$J$5),$I$5)*(CE46*BX46/($K$5*1000))+$H$5*(CE46*BX46/($K$5*1000))*(CE46*BX46/($K$5*1000)))</f>
        <v>0</v>
      </c>
      <c r="Q46">
        <f>I46*(1000-(1000*0.61365*exp(17.502*U46/(240.97+U46))/(BX46+BY46)+BS46)/2)/(1000*0.61365*exp(17.502*U46/(240.97+U46))/(BX46+BY46)-BS46)</f>
        <v>0</v>
      </c>
      <c r="R46">
        <f>1/((BM46+1)/(O46/1.6)+1/(P46/1.37)) + BM46/((BM46+1)/(O46/1.6) + BM46/(P46/1.37))</f>
        <v>0</v>
      </c>
      <c r="S46">
        <f>(BI46*BK46)</f>
        <v>0</v>
      </c>
      <c r="T46">
        <f>(BZ46+(S46+2*0.95*5.67E-8*(((BZ46+$B$7)+273)^4-(BZ46+273)^4)-44100*I46)/(1.84*29.3*P46+8*0.95*5.67E-8*(BZ46+273)^3))</f>
        <v>0</v>
      </c>
      <c r="U46">
        <f>($C$7*CA46+$D$7*CB46+$E$7*T46)</f>
        <v>0</v>
      </c>
      <c r="V46">
        <f>0.61365*exp(17.502*U46/(240.97+U46))</f>
        <v>0</v>
      </c>
      <c r="W46">
        <f>(X46/Y46*100)</f>
        <v>0</v>
      </c>
      <c r="X46">
        <f>BS46*(BX46+BY46)/1000</f>
        <v>0</v>
      </c>
      <c r="Y46">
        <f>0.61365*exp(17.502*BZ46/(240.97+BZ46))</f>
        <v>0</v>
      </c>
      <c r="Z46">
        <f>(V46-BS46*(BX46+BY46)/1000)</f>
        <v>0</v>
      </c>
      <c r="AA46">
        <f>(-I46*44100)</f>
        <v>0</v>
      </c>
      <c r="AB46">
        <f>2*29.3*P46*0.92*(BZ46-U46)</f>
        <v>0</v>
      </c>
      <c r="AC46">
        <f>2*0.95*5.67E-8*(((BZ46+$B$7)+273)^4-(U46+273)^4)</f>
        <v>0</v>
      </c>
      <c r="AD46">
        <f>S46+AC46+AA46+AB46</f>
        <v>0</v>
      </c>
      <c r="AE46">
        <v>3</v>
      </c>
      <c r="AF46">
        <v>1</v>
      </c>
      <c r="AG46">
        <f>IF(AE46*$H$13&gt;=AI46,1.0,(AI46/(AI46-AE46*$H$13)))</f>
        <v>0</v>
      </c>
      <c r="AH46">
        <f>(AG46-1)*100</f>
        <v>0</v>
      </c>
      <c r="AI46">
        <f>MAX(0,($B$13+$C$13*CE46)/(1+$D$13*CE46)*BX46/(BZ46+273)*$E$13)</f>
        <v>0</v>
      </c>
      <c r="AJ46" t="s">
        <v>288</v>
      </c>
      <c r="AK46">
        <v>715.476923076923</v>
      </c>
      <c r="AL46">
        <v>3262.08</v>
      </c>
      <c r="AM46">
        <f>AL46-AK46</f>
        <v>0</v>
      </c>
      <c r="AN46">
        <f>AM46/AL46</f>
        <v>0</v>
      </c>
      <c r="AO46">
        <v>-0.577747479816223</v>
      </c>
      <c r="AP46" t="s">
        <v>439</v>
      </c>
      <c r="AQ46">
        <v>1120.82884615385</v>
      </c>
      <c r="AR46">
        <v>1328.93</v>
      </c>
      <c r="AS46">
        <f>1-AQ46/AR46</f>
        <v>0</v>
      </c>
      <c r="AT46">
        <v>0.5</v>
      </c>
      <c r="AU46">
        <f>BI46</f>
        <v>0</v>
      </c>
      <c r="AV46">
        <f>J46</f>
        <v>0</v>
      </c>
      <c r="AW46">
        <f>AS46*AT46*AU46</f>
        <v>0</v>
      </c>
      <c r="AX46">
        <f>BC46/AR46</f>
        <v>0</v>
      </c>
      <c r="AY46">
        <f>(AV46-AO46)/AU46</f>
        <v>0</v>
      </c>
      <c r="AZ46">
        <f>(AL46-AR46)/AR46</f>
        <v>0</v>
      </c>
      <c r="BA46" t="s">
        <v>440</v>
      </c>
      <c r="BB46">
        <v>-25.79</v>
      </c>
      <c r="BC46">
        <f>AR46-BB46</f>
        <v>0</v>
      </c>
      <c r="BD46">
        <f>(AR46-AQ46)/(AR46-BB46)</f>
        <v>0</v>
      </c>
      <c r="BE46">
        <f>(AL46-AR46)/(AL46-BB46)</f>
        <v>0</v>
      </c>
      <c r="BF46">
        <f>(AR46-AQ46)/(AR46-AK46)</f>
        <v>0</v>
      </c>
      <c r="BG46">
        <f>(AL46-AR46)/(AL46-AK46)</f>
        <v>0</v>
      </c>
      <c r="BH46">
        <f>$B$11*CF46+$C$11*CG46+$F$11*CH46*(1-CK46)</f>
        <v>0</v>
      </c>
      <c r="BI46">
        <f>BH46*BJ46</f>
        <v>0</v>
      </c>
      <c r="BJ46">
        <f>($B$11*$D$9+$C$11*$D$9+$F$11*((CU46+CM46)/MAX(CU46+CM46+CV46, 0.1)*$I$9+CV46/MAX(CU46+CM46+CV46, 0.1)*$J$9))/($B$11+$C$11+$F$11)</f>
        <v>0</v>
      </c>
      <c r="BK46">
        <f>($B$11*$K$9+$C$11*$K$9+$F$11*((CU46+CM46)/MAX(CU46+CM46+CV46, 0.1)*$P$9+CV46/MAX(CU46+CM46+CV46, 0.1)*$Q$9))/($B$11+$C$11+$F$11)</f>
        <v>0</v>
      </c>
      <c r="BL46">
        <v>6</v>
      </c>
      <c r="BM46">
        <v>0.5</v>
      </c>
      <c r="BN46" t="s">
        <v>291</v>
      </c>
      <c r="BO46">
        <v>2</v>
      </c>
      <c r="BP46">
        <v>1607462871.35</v>
      </c>
      <c r="BQ46">
        <v>393.812466666667</v>
      </c>
      <c r="BR46">
        <v>400.238366666667</v>
      </c>
      <c r="BS46">
        <v>35.38597</v>
      </c>
      <c r="BT46">
        <v>33.9418833333333</v>
      </c>
      <c r="BU46">
        <v>391.553133333333</v>
      </c>
      <c r="BV46">
        <v>34.6696133333333</v>
      </c>
      <c r="BW46">
        <v>500.0082</v>
      </c>
      <c r="BX46">
        <v>101.965166666667</v>
      </c>
      <c r="BY46">
        <v>0.09996857</v>
      </c>
      <c r="BZ46">
        <v>37.2753533333333</v>
      </c>
      <c r="CA46">
        <v>37.6675266666667</v>
      </c>
      <c r="CB46">
        <v>999.9</v>
      </c>
      <c r="CC46">
        <v>0</v>
      </c>
      <c r="CD46">
        <v>0</v>
      </c>
      <c r="CE46">
        <v>10000.082</v>
      </c>
      <c r="CF46">
        <v>0</v>
      </c>
      <c r="CG46">
        <v>370.253966666667</v>
      </c>
      <c r="CH46">
        <v>1399.99066666667</v>
      </c>
      <c r="CI46">
        <v>0.9000021</v>
      </c>
      <c r="CJ46">
        <v>0.0999978333333334</v>
      </c>
      <c r="CK46">
        <v>0</v>
      </c>
      <c r="CL46">
        <v>1122.42733333333</v>
      </c>
      <c r="CM46">
        <v>4.99975</v>
      </c>
      <c r="CN46">
        <v>15791.8366666667</v>
      </c>
      <c r="CO46">
        <v>12177.98</v>
      </c>
      <c r="CP46">
        <v>50.2248</v>
      </c>
      <c r="CQ46">
        <v>51.8998</v>
      </c>
      <c r="CR46">
        <v>51.1374</v>
      </c>
      <c r="CS46">
        <v>51.3791333333333</v>
      </c>
      <c r="CT46">
        <v>51.9412666666667</v>
      </c>
      <c r="CU46">
        <v>1255.49366666667</v>
      </c>
      <c r="CV46">
        <v>139.497</v>
      </c>
      <c r="CW46">
        <v>0</v>
      </c>
      <c r="CX46">
        <v>159.299999952316</v>
      </c>
      <c r="CY46">
        <v>0</v>
      </c>
      <c r="CZ46">
        <v>1120.82884615385</v>
      </c>
      <c r="DA46">
        <v>-198.031111262558</v>
      </c>
      <c r="DB46">
        <v>-2722.87521563436</v>
      </c>
      <c r="DC46">
        <v>15769.9961538462</v>
      </c>
      <c r="DD46">
        <v>15</v>
      </c>
      <c r="DE46">
        <v>1607462737.6</v>
      </c>
      <c r="DF46" t="s">
        <v>436</v>
      </c>
      <c r="DG46">
        <v>1607462736.6</v>
      </c>
      <c r="DH46">
        <v>1607462737.6</v>
      </c>
      <c r="DI46">
        <v>12</v>
      </c>
      <c r="DJ46">
        <v>-0.123</v>
      </c>
      <c r="DK46">
        <v>-0.147</v>
      </c>
      <c r="DL46">
        <v>2.259</v>
      </c>
      <c r="DM46">
        <v>0.716</v>
      </c>
      <c r="DN46">
        <v>401</v>
      </c>
      <c r="DO46">
        <v>34</v>
      </c>
      <c r="DP46">
        <v>0.33</v>
      </c>
      <c r="DQ46">
        <v>0.08</v>
      </c>
      <c r="DR46">
        <v>4.89266269935108</v>
      </c>
      <c r="DS46">
        <v>-1.32649322830243</v>
      </c>
      <c r="DT46">
        <v>0.0974427888600474</v>
      </c>
      <c r="DU46">
        <v>0</v>
      </c>
      <c r="DV46">
        <v>-6.44321433333333</v>
      </c>
      <c r="DW46">
        <v>1.63564324805339</v>
      </c>
      <c r="DX46">
        <v>0.121278307477288</v>
      </c>
      <c r="DY46">
        <v>0</v>
      </c>
      <c r="DZ46">
        <v>1.44378666666667</v>
      </c>
      <c r="EA46">
        <v>0.0361217352614044</v>
      </c>
      <c r="EB46">
        <v>0.00296838601862283</v>
      </c>
      <c r="EC46">
        <v>1</v>
      </c>
      <c r="ED46">
        <v>1</v>
      </c>
      <c r="EE46">
        <v>3</v>
      </c>
      <c r="EF46" t="s">
        <v>293</v>
      </c>
      <c r="EG46">
        <v>100</v>
      </c>
      <c r="EH46">
        <v>100</v>
      </c>
      <c r="EI46">
        <v>2.259</v>
      </c>
      <c r="EJ46">
        <v>0.7164</v>
      </c>
      <c r="EK46">
        <v>2.2595</v>
      </c>
      <c r="EL46">
        <v>0</v>
      </c>
      <c r="EM46">
        <v>0</v>
      </c>
      <c r="EN46">
        <v>0</v>
      </c>
      <c r="EO46">
        <v>0.716375000000014</v>
      </c>
      <c r="EP46">
        <v>0</v>
      </c>
      <c r="EQ46">
        <v>0</v>
      </c>
      <c r="ER46">
        <v>0</v>
      </c>
      <c r="ES46">
        <v>-1</v>
      </c>
      <c r="ET46">
        <v>-1</v>
      </c>
      <c r="EU46">
        <v>-1</v>
      </c>
      <c r="EV46">
        <v>-1</v>
      </c>
      <c r="EW46">
        <v>2.4</v>
      </c>
      <c r="EX46">
        <v>2.4</v>
      </c>
      <c r="EY46">
        <v>2</v>
      </c>
      <c r="EZ46">
        <v>491.059</v>
      </c>
      <c r="FA46">
        <v>530.195</v>
      </c>
      <c r="FB46">
        <v>35.7442</v>
      </c>
      <c r="FC46">
        <v>32.5653</v>
      </c>
      <c r="FD46">
        <v>30.0002</v>
      </c>
      <c r="FE46">
        <v>32.2633</v>
      </c>
      <c r="FF46">
        <v>32.1925</v>
      </c>
      <c r="FG46">
        <v>16.8239</v>
      </c>
      <c r="FH46">
        <v>0</v>
      </c>
      <c r="FI46">
        <v>100</v>
      </c>
      <c r="FJ46">
        <v>-999.9</v>
      </c>
      <c r="FK46">
        <v>400</v>
      </c>
      <c r="FL46">
        <v>38.1349</v>
      </c>
      <c r="FM46">
        <v>101.596</v>
      </c>
      <c r="FN46">
        <v>100.929</v>
      </c>
    </row>
    <row r="47" spans="1:170">
      <c r="A47">
        <v>31</v>
      </c>
      <c r="B47">
        <v>1607463553</v>
      </c>
      <c r="C47">
        <v>9406.5</v>
      </c>
      <c r="D47" t="s">
        <v>441</v>
      </c>
      <c r="E47" t="s">
        <v>442</v>
      </c>
      <c r="F47" t="s">
        <v>443</v>
      </c>
      <c r="G47" t="s">
        <v>444</v>
      </c>
      <c r="H47">
        <v>1607463545.25</v>
      </c>
      <c r="I47">
        <f>BW47*AG47*(BS47-BT47)/(100*BL47*(1000-AG47*BS47))</f>
        <v>0</v>
      </c>
      <c r="J47">
        <f>BW47*AG47*(BR47-BQ47*(1000-AG47*BT47)/(1000-AG47*BS47))/(100*BL47)</f>
        <v>0</v>
      </c>
      <c r="K47">
        <f>BQ47 - IF(AG47&gt;1, J47*BL47*100.0/(AI47*CE47), 0)</f>
        <v>0</v>
      </c>
      <c r="L47">
        <f>((R47-I47/2)*K47-J47)/(R47+I47/2)</f>
        <v>0</v>
      </c>
      <c r="M47">
        <f>L47*(BX47+BY47)/1000.0</f>
        <v>0</v>
      </c>
      <c r="N47">
        <f>(BQ47 - IF(AG47&gt;1, J47*BL47*100.0/(AI47*CE47), 0))*(BX47+BY47)/1000.0</f>
        <v>0</v>
      </c>
      <c r="O47">
        <f>2.0/((1/Q47-1/P47)+SIGN(Q47)*SQRT((1/Q47-1/P47)*(1/Q47-1/P47) + 4*BM47/((BM47+1)*(BM47+1))*(2*1/Q47*1/P47-1/P47*1/P47)))</f>
        <v>0</v>
      </c>
      <c r="P47">
        <f>IF(LEFT(BN47,1)&lt;&gt;"0",IF(LEFT(BN47,1)="1",3.0,BO47),$D$5+$E$5*(CE47*BX47/($K$5*1000))+$F$5*(CE47*BX47/($K$5*1000))*MAX(MIN(BL47,$J$5),$I$5)*MAX(MIN(BL47,$J$5),$I$5)+$G$5*MAX(MIN(BL47,$J$5),$I$5)*(CE47*BX47/($K$5*1000))+$H$5*(CE47*BX47/($K$5*1000))*(CE47*BX47/($K$5*1000)))</f>
        <v>0</v>
      </c>
      <c r="Q47">
        <f>I47*(1000-(1000*0.61365*exp(17.502*U47/(240.97+U47))/(BX47+BY47)+BS47)/2)/(1000*0.61365*exp(17.502*U47/(240.97+U47))/(BX47+BY47)-BS47)</f>
        <v>0</v>
      </c>
      <c r="R47">
        <f>1/((BM47+1)/(O47/1.6)+1/(P47/1.37)) + BM47/((BM47+1)/(O47/1.6) + BM47/(P47/1.37))</f>
        <v>0</v>
      </c>
      <c r="S47">
        <f>(BI47*BK47)</f>
        <v>0</v>
      </c>
      <c r="T47">
        <f>(BZ47+(S47+2*0.95*5.67E-8*(((BZ47+$B$7)+273)^4-(BZ47+273)^4)-44100*I47)/(1.84*29.3*P47+8*0.95*5.67E-8*(BZ47+273)^3))</f>
        <v>0</v>
      </c>
      <c r="U47">
        <f>($C$7*CA47+$D$7*CB47+$E$7*T47)</f>
        <v>0</v>
      </c>
      <c r="V47">
        <f>0.61365*exp(17.502*U47/(240.97+U47))</f>
        <v>0</v>
      </c>
      <c r="W47">
        <f>(X47/Y47*100)</f>
        <v>0</v>
      </c>
      <c r="X47">
        <f>BS47*(BX47+BY47)/1000</f>
        <v>0</v>
      </c>
      <c r="Y47">
        <f>0.61365*exp(17.502*BZ47/(240.97+BZ47))</f>
        <v>0</v>
      </c>
      <c r="Z47">
        <f>(V47-BS47*(BX47+BY47)/1000)</f>
        <v>0</v>
      </c>
      <c r="AA47">
        <f>(-I47*44100)</f>
        <v>0</v>
      </c>
      <c r="AB47">
        <f>2*29.3*P47*0.92*(BZ47-U47)</f>
        <v>0</v>
      </c>
      <c r="AC47">
        <f>2*0.95*5.67E-8*(((BZ47+$B$7)+273)^4-(U47+273)^4)</f>
        <v>0</v>
      </c>
      <c r="AD47">
        <f>S47+AC47+AA47+AB47</f>
        <v>0</v>
      </c>
      <c r="AE47">
        <v>0</v>
      </c>
      <c r="AF47">
        <v>0</v>
      </c>
      <c r="AG47">
        <f>IF(AE47*$H$13&gt;=AI47,1.0,(AI47/(AI47-AE47*$H$13)))</f>
        <v>0</v>
      </c>
      <c r="AH47">
        <f>(AG47-1)*100</f>
        <v>0</v>
      </c>
      <c r="AI47">
        <f>MAX(0,($B$13+$C$13*CE47)/(1+$D$13*CE47)*BX47/(BZ47+273)*$E$13)</f>
        <v>0</v>
      </c>
      <c r="AJ47" t="s">
        <v>288</v>
      </c>
      <c r="AK47">
        <v>715.476923076923</v>
      </c>
      <c r="AL47">
        <v>3262.08</v>
      </c>
      <c r="AM47">
        <f>AL47-AK47</f>
        <v>0</v>
      </c>
      <c r="AN47">
        <f>AM47/AL47</f>
        <v>0</v>
      </c>
      <c r="AO47">
        <v>-0.577747479816223</v>
      </c>
      <c r="AP47" t="s">
        <v>445</v>
      </c>
      <c r="AQ47">
        <v>829.73</v>
      </c>
      <c r="AR47">
        <v>952.72</v>
      </c>
      <c r="AS47">
        <f>1-AQ47/AR47</f>
        <v>0</v>
      </c>
      <c r="AT47">
        <v>0.5</v>
      </c>
      <c r="AU47">
        <f>BI47</f>
        <v>0</v>
      </c>
      <c r="AV47">
        <f>J47</f>
        <v>0</v>
      </c>
      <c r="AW47">
        <f>AS47*AT47*AU47</f>
        <v>0</v>
      </c>
      <c r="AX47">
        <f>BC47/AR47</f>
        <v>0</v>
      </c>
      <c r="AY47">
        <f>(AV47-AO47)/AU47</f>
        <v>0</v>
      </c>
      <c r="AZ47">
        <f>(AL47-AR47)/AR47</f>
        <v>0</v>
      </c>
      <c r="BA47" t="s">
        <v>446</v>
      </c>
      <c r="BB47">
        <v>654.01</v>
      </c>
      <c r="BC47">
        <f>AR47-BB47</f>
        <v>0</v>
      </c>
      <c r="BD47">
        <f>(AR47-AQ47)/(AR47-BB47)</f>
        <v>0</v>
      </c>
      <c r="BE47">
        <f>(AL47-AR47)/(AL47-BB47)</f>
        <v>0</v>
      </c>
      <c r="BF47">
        <f>(AR47-AQ47)/(AR47-AK47)</f>
        <v>0</v>
      </c>
      <c r="BG47">
        <f>(AL47-AR47)/(AL47-AK47)</f>
        <v>0</v>
      </c>
      <c r="BH47">
        <f>$B$11*CF47+$C$11*CG47+$F$11*CH47*(1-CK47)</f>
        <v>0</v>
      </c>
      <c r="BI47">
        <f>BH47*BJ47</f>
        <v>0</v>
      </c>
      <c r="BJ47">
        <f>($B$11*$D$9+$C$11*$D$9+$F$11*((CU47+CM47)/MAX(CU47+CM47+CV47, 0.1)*$I$9+CV47/MAX(CU47+CM47+CV47, 0.1)*$J$9))/($B$11+$C$11+$F$11)</f>
        <v>0</v>
      </c>
      <c r="BK47">
        <f>($B$11*$K$9+$C$11*$K$9+$F$11*((CU47+CM47)/MAX(CU47+CM47+CV47, 0.1)*$P$9+CV47/MAX(CU47+CM47+CV47, 0.1)*$Q$9))/($B$11+$C$11+$F$11)</f>
        <v>0</v>
      </c>
      <c r="BL47">
        <v>6</v>
      </c>
      <c r="BM47">
        <v>0.5</v>
      </c>
      <c r="BN47" t="s">
        <v>291</v>
      </c>
      <c r="BO47">
        <v>2</v>
      </c>
      <c r="BP47">
        <v>1607463545.25</v>
      </c>
      <c r="BQ47">
        <v>396.215266666667</v>
      </c>
      <c r="BR47">
        <v>400.123066666667</v>
      </c>
      <c r="BS47">
        <v>33.2004333333333</v>
      </c>
      <c r="BT47">
        <v>32.4662133333333</v>
      </c>
      <c r="BU47">
        <v>393.971266666667</v>
      </c>
      <c r="BV47">
        <v>32.5734333333333</v>
      </c>
      <c r="BW47">
        <v>500.013933333333</v>
      </c>
      <c r="BX47">
        <v>101.9436</v>
      </c>
      <c r="BY47">
        <v>0.09999893</v>
      </c>
      <c r="BZ47">
        <v>36.5882266666667</v>
      </c>
      <c r="CA47">
        <v>36.96163</v>
      </c>
      <c r="CB47">
        <v>999.9</v>
      </c>
      <c r="CC47">
        <v>0</v>
      </c>
      <c r="CD47">
        <v>0</v>
      </c>
      <c r="CE47">
        <v>9997.87333333333</v>
      </c>
      <c r="CF47">
        <v>0</v>
      </c>
      <c r="CG47">
        <v>399.913666666667</v>
      </c>
      <c r="CH47">
        <v>1400.012</v>
      </c>
      <c r="CI47">
        <v>0.8999986</v>
      </c>
      <c r="CJ47">
        <v>0.100001366666667</v>
      </c>
      <c r="CK47">
        <v>0</v>
      </c>
      <c r="CL47">
        <v>829.7311</v>
      </c>
      <c r="CM47">
        <v>4.99975</v>
      </c>
      <c r="CN47">
        <v>11307</v>
      </c>
      <c r="CO47">
        <v>12178.1533333333</v>
      </c>
      <c r="CP47">
        <v>46.5082666666667</v>
      </c>
      <c r="CQ47">
        <v>48.333</v>
      </c>
      <c r="CR47">
        <v>47.2582666666667</v>
      </c>
      <c r="CS47">
        <v>47.8749333333333</v>
      </c>
      <c r="CT47">
        <v>48.4454</v>
      </c>
      <c r="CU47">
        <v>1255.51033333333</v>
      </c>
      <c r="CV47">
        <v>139.501666666667</v>
      </c>
      <c r="CW47">
        <v>0</v>
      </c>
      <c r="CX47">
        <v>672.899999856949</v>
      </c>
      <c r="CY47">
        <v>0</v>
      </c>
      <c r="CZ47">
        <v>829.73</v>
      </c>
      <c r="DA47">
        <v>1.21688889516325</v>
      </c>
      <c r="DB47">
        <v>1.9042734709497</v>
      </c>
      <c r="DC47">
        <v>11306.9961538462</v>
      </c>
      <c r="DD47">
        <v>15</v>
      </c>
      <c r="DE47">
        <v>1607463586.5</v>
      </c>
      <c r="DF47" t="s">
        <v>447</v>
      </c>
      <c r="DG47">
        <v>1607463570</v>
      </c>
      <c r="DH47">
        <v>1607463586.5</v>
      </c>
      <c r="DI47">
        <v>13</v>
      </c>
      <c r="DJ47">
        <v>-0.015</v>
      </c>
      <c r="DK47">
        <v>-0.089</v>
      </c>
      <c r="DL47">
        <v>2.244</v>
      </c>
      <c r="DM47">
        <v>0.627</v>
      </c>
      <c r="DN47">
        <v>401</v>
      </c>
      <c r="DO47">
        <v>32</v>
      </c>
      <c r="DP47">
        <v>0.34</v>
      </c>
      <c r="DQ47">
        <v>0.13</v>
      </c>
      <c r="DR47">
        <v>2.96364317217445</v>
      </c>
      <c r="DS47">
        <v>-6.74306181983907e-05</v>
      </c>
      <c r="DT47">
        <v>0.0168791594065769</v>
      </c>
      <c r="DU47">
        <v>1</v>
      </c>
      <c r="DV47">
        <v>-3.89227433333333</v>
      </c>
      <c r="DW47">
        <v>-0.113445250278082</v>
      </c>
      <c r="DX47">
        <v>0.0198485599281717</v>
      </c>
      <c r="DY47">
        <v>1</v>
      </c>
      <c r="DZ47">
        <v>0.8235924</v>
      </c>
      <c r="EA47">
        <v>0.114179025583982</v>
      </c>
      <c r="EB47">
        <v>0.00838231316364005</v>
      </c>
      <c r="EC47">
        <v>1</v>
      </c>
      <c r="ED47">
        <v>3</v>
      </c>
      <c r="EE47">
        <v>3</v>
      </c>
      <c r="EF47" t="s">
        <v>310</v>
      </c>
      <c r="EG47">
        <v>100</v>
      </c>
      <c r="EH47">
        <v>100</v>
      </c>
      <c r="EI47">
        <v>2.244</v>
      </c>
      <c r="EJ47">
        <v>0.627</v>
      </c>
      <c r="EK47">
        <v>2.2595</v>
      </c>
      <c r="EL47">
        <v>0</v>
      </c>
      <c r="EM47">
        <v>0</v>
      </c>
      <c r="EN47">
        <v>0</v>
      </c>
      <c r="EO47">
        <v>0.716375000000014</v>
      </c>
      <c r="EP47">
        <v>0</v>
      </c>
      <c r="EQ47">
        <v>0</v>
      </c>
      <c r="ER47">
        <v>0</v>
      </c>
      <c r="ES47">
        <v>-1</v>
      </c>
      <c r="ET47">
        <v>-1</v>
      </c>
      <c r="EU47">
        <v>-1</v>
      </c>
      <c r="EV47">
        <v>-1</v>
      </c>
      <c r="EW47">
        <v>13.6</v>
      </c>
      <c r="EX47">
        <v>13.6</v>
      </c>
      <c r="EY47">
        <v>2</v>
      </c>
      <c r="EZ47">
        <v>506.953</v>
      </c>
      <c r="FA47">
        <v>530.008</v>
      </c>
      <c r="FB47">
        <v>35.2312</v>
      </c>
      <c r="FC47">
        <v>32.5978</v>
      </c>
      <c r="FD47">
        <v>30.0003</v>
      </c>
      <c r="FE47">
        <v>32.3397</v>
      </c>
      <c r="FF47">
        <v>32.2833</v>
      </c>
      <c r="FG47">
        <v>15.9822</v>
      </c>
      <c r="FH47">
        <v>0</v>
      </c>
      <c r="FI47">
        <v>100</v>
      </c>
      <c r="FJ47">
        <v>-999.9</v>
      </c>
      <c r="FK47">
        <v>400</v>
      </c>
      <c r="FL47">
        <v>35.3101</v>
      </c>
      <c r="FM47">
        <v>101.598</v>
      </c>
      <c r="FN47">
        <v>100.928</v>
      </c>
    </row>
    <row r="48" spans="1:170">
      <c r="A48">
        <v>32</v>
      </c>
      <c r="B48">
        <v>1607463804</v>
      </c>
      <c r="C48">
        <v>9657.5</v>
      </c>
      <c r="D48" t="s">
        <v>448</v>
      </c>
      <c r="E48" t="s">
        <v>449</v>
      </c>
      <c r="F48" t="s">
        <v>443</v>
      </c>
      <c r="G48" t="s">
        <v>444</v>
      </c>
      <c r="H48">
        <v>1607463796.25</v>
      </c>
      <c r="I48">
        <f>BW48*AG48*(BS48-BT48)/(100*BL48*(1000-AG48*BS48))</f>
        <v>0</v>
      </c>
      <c r="J48">
        <f>BW48*AG48*(BR48-BQ48*(1000-AG48*BT48)/(1000-AG48*BS48))/(100*BL48)</f>
        <v>0</v>
      </c>
      <c r="K48">
        <f>BQ48 - IF(AG48&gt;1, J48*BL48*100.0/(AI48*CE48), 0)</f>
        <v>0</v>
      </c>
      <c r="L48">
        <f>((R48-I48/2)*K48-J48)/(R48+I48/2)</f>
        <v>0</v>
      </c>
      <c r="M48">
        <f>L48*(BX48+BY48)/1000.0</f>
        <v>0</v>
      </c>
      <c r="N48">
        <f>(BQ48 - IF(AG48&gt;1, J48*BL48*100.0/(AI48*CE48), 0))*(BX48+BY48)/1000.0</f>
        <v>0</v>
      </c>
      <c r="O48">
        <f>2.0/((1/Q48-1/P48)+SIGN(Q48)*SQRT((1/Q48-1/P48)*(1/Q48-1/P48) + 4*BM48/((BM48+1)*(BM48+1))*(2*1/Q48*1/P48-1/P48*1/P48)))</f>
        <v>0</v>
      </c>
      <c r="P48">
        <f>IF(LEFT(BN48,1)&lt;&gt;"0",IF(LEFT(BN48,1)="1",3.0,BO48),$D$5+$E$5*(CE48*BX48/($K$5*1000))+$F$5*(CE48*BX48/($K$5*1000))*MAX(MIN(BL48,$J$5),$I$5)*MAX(MIN(BL48,$J$5),$I$5)+$G$5*MAX(MIN(BL48,$J$5),$I$5)*(CE48*BX48/($K$5*1000))+$H$5*(CE48*BX48/($K$5*1000))*(CE48*BX48/($K$5*1000)))</f>
        <v>0</v>
      </c>
      <c r="Q48">
        <f>I48*(1000-(1000*0.61365*exp(17.502*U48/(240.97+U48))/(BX48+BY48)+BS48)/2)/(1000*0.61365*exp(17.502*U48/(240.97+U48))/(BX48+BY48)-BS48)</f>
        <v>0</v>
      </c>
      <c r="R48">
        <f>1/((BM48+1)/(O48/1.6)+1/(P48/1.37)) + BM48/((BM48+1)/(O48/1.6) + BM48/(P48/1.37))</f>
        <v>0</v>
      </c>
      <c r="S48">
        <f>(BI48*BK48)</f>
        <v>0</v>
      </c>
      <c r="T48">
        <f>(BZ48+(S48+2*0.95*5.67E-8*(((BZ48+$B$7)+273)^4-(BZ48+273)^4)-44100*I48)/(1.84*29.3*P48+8*0.95*5.67E-8*(BZ48+273)^3))</f>
        <v>0</v>
      </c>
      <c r="U48">
        <f>($C$7*CA48+$D$7*CB48+$E$7*T48)</f>
        <v>0</v>
      </c>
      <c r="V48">
        <f>0.61365*exp(17.502*U48/(240.97+U48))</f>
        <v>0</v>
      </c>
      <c r="W48">
        <f>(X48/Y48*100)</f>
        <v>0</v>
      </c>
      <c r="X48">
        <f>BS48*(BX48+BY48)/1000</f>
        <v>0</v>
      </c>
      <c r="Y48">
        <f>0.61365*exp(17.502*BZ48/(240.97+BZ48))</f>
        <v>0</v>
      </c>
      <c r="Z48">
        <f>(V48-BS48*(BX48+BY48)/1000)</f>
        <v>0</v>
      </c>
      <c r="AA48">
        <f>(-I48*44100)</f>
        <v>0</v>
      </c>
      <c r="AB48">
        <f>2*29.3*P48*0.92*(BZ48-U48)</f>
        <v>0</v>
      </c>
      <c r="AC48">
        <f>2*0.95*5.67E-8*(((BZ48+$B$7)+273)^4-(U48+273)^4)</f>
        <v>0</v>
      </c>
      <c r="AD48">
        <f>S48+AC48+AA48+AB48</f>
        <v>0</v>
      </c>
      <c r="AE48">
        <v>0</v>
      </c>
      <c r="AF48">
        <v>0</v>
      </c>
      <c r="AG48">
        <f>IF(AE48*$H$13&gt;=AI48,1.0,(AI48/(AI48-AE48*$H$13)))</f>
        <v>0</v>
      </c>
      <c r="AH48">
        <f>(AG48-1)*100</f>
        <v>0</v>
      </c>
      <c r="AI48">
        <f>MAX(0,($B$13+$C$13*CE48)/(1+$D$13*CE48)*BX48/(BZ48+273)*$E$13)</f>
        <v>0</v>
      </c>
      <c r="AJ48" t="s">
        <v>288</v>
      </c>
      <c r="AK48">
        <v>715.476923076923</v>
      </c>
      <c r="AL48">
        <v>3262.08</v>
      </c>
      <c r="AM48">
        <f>AL48-AK48</f>
        <v>0</v>
      </c>
      <c r="AN48">
        <f>AM48/AL48</f>
        <v>0</v>
      </c>
      <c r="AO48">
        <v>-0.577747479816223</v>
      </c>
      <c r="AP48" t="s">
        <v>450</v>
      </c>
      <c r="AQ48">
        <v>991.95392</v>
      </c>
      <c r="AR48">
        <v>1165.53</v>
      </c>
      <c r="AS48">
        <f>1-AQ48/AR48</f>
        <v>0</v>
      </c>
      <c r="AT48">
        <v>0.5</v>
      </c>
      <c r="AU48">
        <f>BI48</f>
        <v>0</v>
      </c>
      <c r="AV48">
        <f>J48</f>
        <v>0</v>
      </c>
      <c r="AW48">
        <f>AS48*AT48*AU48</f>
        <v>0</v>
      </c>
      <c r="AX48">
        <f>BC48/AR48</f>
        <v>0</v>
      </c>
      <c r="AY48">
        <f>(AV48-AO48)/AU48</f>
        <v>0</v>
      </c>
      <c r="AZ48">
        <f>(AL48-AR48)/AR48</f>
        <v>0</v>
      </c>
      <c r="BA48" t="s">
        <v>451</v>
      </c>
      <c r="BB48">
        <v>697.9</v>
      </c>
      <c r="BC48">
        <f>AR48-BB48</f>
        <v>0</v>
      </c>
      <c r="BD48">
        <f>(AR48-AQ48)/(AR48-BB48)</f>
        <v>0</v>
      </c>
      <c r="BE48">
        <f>(AL48-AR48)/(AL48-BB48)</f>
        <v>0</v>
      </c>
      <c r="BF48">
        <f>(AR48-AQ48)/(AR48-AK48)</f>
        <v>0</v>
      </c>
      <c r="BG48">
        <f>(AL48-AR48)/(AL48-AK48)</f>
        <v>0</v>
      </c>
      <c r="BH48">
        <f>$B$11*CF48+$C$11*CG48+$F$11*CH48*(1-CK48)</f>
        <v>0</v>
      </c>
      <c r="BI48">
        <f>BH48*BJ48</f>
        <v>0</v>
      </c>
      <c r="BJ48">
        <f>($B$11*$D$9+$C$11*$D$9+$F$11*((CU48+CM48)/MAX(CU48+CM48+CV48, 0.1)*$I$9+CV48/MAX(CU48+CM48+CV48, 0.1)*$J$9))/($B$11+$C$11+$F$11)</f>
        <v>0</v>
      </c>
      <c r="BK48">
        <f>($B$11*$K$9+$C$11*$K$9+$F$11*((CU48+CM48)/MAX(CU48+CM48+CV48, 0.1)*$P$9+CV48/MAX(CU48+CM48+CV48, 0.1)*$Q$9))/($B$11+$C$11+$F$11)</f>
        <v>0</v>
      </c>
      <c r="BL48">
        <v>6</v>
      </c>
      <c r="BM48">
        <v>0.5</v>
      </c>
      <c r="BN48" t="s">
        <v>291</v>
      </c>
      <c r="BO48">
        <v>2</v>
      </c>
      <c r="BP48">
        <v>1607463796.25</v>
      </c>
      <c r="BQ48">
        <v>394.513033333333</v>
      </c>
      <c r="BR48">
        <v>400.044733333333</v>
      </c>
      <c r="BS48">
        <v>32.5733166666667</v>
      </c>
      <c r="BT48">
        <v>31.3789133333333</v>
      </c>
      <c r="BU48">
        <v>392.268866666667</v>
      </c>
      <c r="BV48">
        <v>31.9463866666667</v>
      </c>
      <c r="BW48">
        <v>500.018566666667</v>
      </c>
      <c r="BX48">
        <v>101.939766666667</v>
      </c>
      <c r="BY48">
        <v>0.100037206666667</v>
      </c>
      <c r="BZ48">
        <v>36.5072933333333</v>
      </c>
      <c r="CA48">
        <v>37.0839233333333</v>
      </c>
      <c r="CB48">
        <v>999.9</v>
      </c>
      <c r="CC48">
        <v>0</v>
      </c>
      <c r="CD48">
        <v>0</v>
      </c>
      <c r="CE48">
        <v>9996.08066666667</v>
      </c>
      <c r="CF48">
        <v>0</v>
      </c>
      <c r="CG48">
        <v>386.181633333333</v>
      </c>
      <c r="CH48">
        <v>1399.97433333333</v>
      </c>
      <c r="CI48">
        <v>0.899994</v>
      </c>
      <c r="CJ48">
        <v>0.100005863333333</v>
      </c>
      <c r="CK48">
        <v>0</v>
      </c>
      <c r="CL48">
        <v>992.582233333333</v>
      </c>
      <c r="CM48">
        <v>4.99975</v>
      </c>
      <c r="CN48">
        <v>13562.6866666667</v>
      </c>
      <c r="CO48">
        <v>12177.81</v>
      </c>
      <c r="CP48">
        <v>46.1601333333333</v>
      </c>
      <c r="CQ48">
        <v>48.0622333333333</v>
      </c>
      <c r="CR48">
        <v>46.9769</v>
      </c>
      <c r="CS48">
        <v>47.6831666666667</v>
      </c>
      <c r="CT48">
        <v>48.1996333333333</v>
      </c>
      <c r="CU48">
        <v>1255.46833333333</v>
      </c>
      <c r="CV48">
        <v>139.506</v>
      </c>
      <c r="CW48">
        <v>0</v>
      </c>
      <c r="CX48">
        <v>250.299999952316</v>
      </c>
      <c r="CY48">
        <v>0</v>
      </c>
      <c r="CZ48">
        <v>991.95392</v>
      </c>
      <c r="DA48">
        <v>-54.9355384598612</v>
      </c>
      <c r="DB48">
        <v>-724.107692296673</v>
      </c>
      <c r="DC48">
        <v>13554.34</v>
      </c>
      <c r="DD48">
        <v>15</v>
      </c>
      <c r="DE48">
        <v>1607463586.5</v>
      </c>
      <c r="DF48" t="s">
        <v>447</v>
      </c>
      <c r="DG48">
        <v>1607463570</v>
      </c>
      <c r="DH48">
        <v>1607463586.5</v>
      </c>
      <c r="DI48">
        <v>13</v>
      </c>
      <c r="DJ48">
        <v>-0.015</v>
      </c>
      <c r="DK48">
        <v>-0.089</v>
      </c>
      <c r="DL48">
        <v>2.244</v>
      </c>
      <c r="DM48">
        <v>0.627</v>
      </c>
      <c r="DN48">
        <v>401</v>
      </c>
      <c r="DO48">
        <v>32</v>
      </c>
      <c r="DP48">
        <v>0.34</v>
      </c>
      <c r="DQ48">
        <v>0.13</v>
      </c>
      <c r="DR48">
        <v>4.20836667030924</v>
      </c>
      <c r="DS48">
        <v>-0.537955344150218</v>
      </c>
      <c r="DT48">
        <v>0.0430909818416022</v>
      </c>
      <c r="DU48">
        <v>0</v>
      </c>
      <c r="DV48">
        <v>-5.53167533333333</v>
      </c>
      <c r="DW48">
        <v>0.732185272525012</v>
      </c>
      <c r="DX48">
        <v>0.055488073056789</v>
      </c>
      <c r="DY48">
        <v>0</v>
      </c>
      <c r="DZ48">
        <v>1.1944</v>
      </c>
      <c r="EA48">
        <v>-0.120034705228033</v>
      </c>
      <c r="EB48">
        <v>0.00868270272822158</v>
      </c>
      <c r="EC48">
        <v>1</v>
      </c>
      <c r="ED48">
        <v>1</v>
      </c>
      <c r="EE48">
        <v>3</v>
      </c>
      <c r="EF48" t="s">
        <v>293</v>
      </c>
      <c r="EG48">
        <v>100</v>
      </c>
      <c r="EH48">
        <v>100</v>
      </c>
      <c r="EI48">
        <v>2.244</v>
      </c>
      <c r="EJ48">
        <v>0.6269</v>
      </c>
      <c r="EK48">
        <v>2.24414285714278</v>
      </c>
      <c r="EL48">
        <v>0</v>
      </c>
      <c r="EM48">
        <v>0</v>
      </c>
      <c r="EN48">
        <v>0</v>
      </c>
      <c r="EO48">
        <v>0.626930000000002</v>
      </c>
      <c r="EP48">
        <v>0</v>
      </c>
      <c r="EQ48">
        <v>0</v>
      </c>
      <c r="ER48">
        <v>0</v>
      </c>
      <c r="ES48">
        <v>-1</v>
      </c>
      <c r="ET48">
        <v>-1</v>
      </c>
      <c r="EU48">
        <v>-1</v>
      </c>
      <c r="EV48">
        <v>-1</v>
      </c>
      <c r="EW48">
        <v>3.9</v>
      </c>
      <c r="EX48">
        <v>3.6</v>
      </c>
      <c r="EY48">
        <v>2</v>
      </c>
      <c r="EZ48">
        <v>498.973</v>
      </c>
      <c r="FA48">
        <v>529.677</v>
      </c>
      <c r="FB48">
        <v>35.2283</v>
      </c>
      <c r="FC48">
        <v>32.5491</v>
      </c>
      <c r="FD48">
        <v>30.0001</v>
      </c>
      <c r="FE48">
        <v>32.3174</v>
      </c>
      <c r="FF48">
        <v>32.2633</v>
      </c>
      <c r="FG48">
        <v>15.733</v>
      </c>
      <c r="FH48">
        <v>0</v>
      </c>
      <c r="FI48">
        <v>100</v>
      </c>
      <c r="FJ48">
        <v>-999.9</v>
      </c>
      <c r="FK48">
        <v>400</v>
      </c>
      <c r="FL48">
        <v>35.3101</v>
      </c>
      <c r="FM48">
        <v>101.617</v>
      </c>
      <c r="FN48">
        <v>100.944</v>
      </c>
    </row>
    <row r="49" spans="1:170">
      <c r="A49">
        <v>33</v>
      </c>
      <c r="B49">
        <v>1607464446</v>
      </c>
      <c r="C49">
        <v>10299.5</v>
      </c>
      <c r="D49" t="s">
        <v>452</v>
      </c>
      <c r="E49" t="s">
        <v>453</v>
      </c>
      <c r="F49" t="s">
        <v>425</v>
      </c>
      <c r="G49" t="s">
        <v>356</v>
      </c>
      <c r="H49">
        <v>1607464438.25</v>
      </c>
      <c r="I49">
        <f>BW49*AG49*(BS49-BT49)/(100*BL49*(1000-AG49*BS49))</f>
        <v>0</v>
      </c>
      <c r="J49">
        <f>BW49*AG49*(BR49-BQ49*(1000-AG49*BT49)/(1000-AG49*BS49))/(100*BL49)</f>
        <v>0</v>
      </c>
      <c r="K49">
        <f>BQ49 - IF(AG49&gt;1, J49*BL49*100.0/(AI49*CE49), 0)</f>
        <v>0</v>
      </c>
      <c r="L49">
        <f>((R49-I49/2)*K49-J49)/(R49+I49/2)</f>
        <v>0</v>
      </c>
      <c r="M49">
        <f>L49*(BX49+BY49)/1000.0</f>
        <v>0</v>
      </c>
      <c r="N49">
        <f>(BQ49 - IF(AG49&gt;1, J49*BL49*100.0/(AI49*CE49), 0))*(BX49+BY49)/1000.0</f>
        <v>0</v>
      </c>
      <c r="O49">
        <f>2.0/((1/Q49-1/P49)+SIGN(Q49)*SQRT((1/Q49-1/P49)*(1/Q49-1/P49) + 4*BM49/((BM49+1)*(BM49+1))*(2*1/Q49*1/P49-1/P49*1/P49)))</f>
        <v>0</v>
      </c>
      <c r="P49">
        <f>IF(LEFT(BN49,1)&lt;&gt;"0",IF(LEFT(BN49,1)="1",3.0,BO49),$D$5+$E$5*(CE49*BX49/($K$5*1000))+$F$5*(CE49*BX49/($K$5*1000))*MAX(MIN(BL49,$J$5),$I$5)*MAX(MIN(BL49,$J$5),$I$5)+$G$5*MAX(MIN(BL49,$J$5),$I$5)*(CE49*BX49/($K$5*1000))+$H$5*(CE49*BX49/($K$5*1000))*(CE49*BX49/($K$5*1000)))</f>
        <v>0</v>
      </c>
      <c r="Q49">
        <f>I49*(1000-(1000*0.61365*exp(17.502*U49/(240.97+U49))/(BX49+BY49)+BS49)/2)/(1000*0.61365*exp(17.502*U49/(240.97+U49))/(BX49+BY49)-BS49)</f>
        <v>0</v>
      </c>
      <c r="R49">
        <f>1/((BM49+1)/(O49/1.6)+1/(P49/1.37)) + BM49/((BM49+1)/(O49/1.6) + BM49/(P49/1.37))</f>
        <v>0</v>
      </c>
      <c r="S49">
        <f>(BI49*BK49)</f>
        <v>0</v>
      </c>
      <c r="T49">
        <f>(BZ49+(S49+2*0.95*5.67E-8*(((BZ49+$B$7)+273)^4-(BZ49+273)^4)-44100*I49)/(1.84*29.3*P49+8*0.95*5.67E-8*(BZ49+273)^3))</f>
        <v>0</v>
      </c>
      <c r="U49">
        <f>($C$7*CA49+$D$7*CB49+$E$7*T49)</f>
        <v>0</v>
      </c>
      <c r="V49">
        <f>0.61365*exp(17.502*U49/(240.97+U49))</f>
        <v>0</v>
      </c>
      <c r="W49">
        <f>(X49/Y49*100)</f>
        <v>0</v>
      </c>
      <c r="X49">
        <f>BS49*(BX49+BY49)/1000</f>
        <v>0</v>
      </c>
      <c r="Y49">
        <f>0.61365*exp(17.502*BZ49/(240.97+BZ49))</f>
        <v>0</v>
      </c>
      <c r="Z49">
        <f>(V49-BS49*(BX49+BY49)/1000)</f>
        <v>0</v>
      </c>
      <c r="AA49">
        <f>(-I49*44100)</f>
        <v>0</v>
      </c>
      <c r="AB49">
        <f>2*29.3*P49*0.92*(BZ49-U49)</f>
        <v>0</v>
      </c>
      <c r="AC49">
        <f>2*0.95*5.67E-8*(((BZ49+$B$7)+273)^4-(U49+273)^4)</f>
        <v>0</v>
      </c>
      <c r="AD49">
        <f>S49+AC49+AA49+AB49</f>
        <v>0</v>
      </c>
      <c r="AE49">
        <v>0</v>
      </c>
      <c r="AF49">
        <v>0</v>
      </c>
      <c r="AG49">
        <f>IF(AE49*$H$13&gt;=AI49,1.0,(AI49/(AI49-AE49*$H$13)))</f>
        <v>0</v>
      </c>
      <c r="AH49">
        <f>(AG49-1)*100</f>
        <v>0</v>
      </c>
      <c r="AI49">
        <f>MAX(0,($B$13+$C$13*CE49)/(1+$D$13*CE49)*BX49/(BZ49+273)*$E$13)</f>
        <v>0</v>
      </c>
      <c r="AJ49" t="s">
        <v>288</v>
      </c>
      <c r="AK49">
        <v>715.476923076923</v>
      </c>
      <c r="AL49">
        <v>3262.08</v>
      </c>
      <c r="AM49">
        <f>AL49-AK49</f>
        <v>0</v>
      </c>
      <c r="AN49">
        <f>AM49/AL49</f>
        <v>0</v>
      </c>
      <c r="AO49">
        <v>-0.577747479816223</v>
      </c>
      <c r="AP49" t="s">
        <v>454</v>
      </c>
      <c r="AQ49">
        <v>1005.16392307692</v>
      </c>
      <c r="AR49">
        <v>1144.18</v>
      </c>
      <c r="AS49">
        <f>1-AQ49/AR49</f>
        <v>0</v>
      </c>
      <c r="AT49">
        <v>0.5</v>
      </c>
      <c r="AU49">
        <f>BI49</f>
        <v>0</v>
      </c>
      <c r="AV49">
        <f>J49</f>
        <v>0</v>
      </c>
      <c r="AW49">
        <f>AS49*AT49*AU49</f>
        <v>0</v>
      </c>
      <c r="AX49">
        <f>BC49/AR49</f>
        <v>0</v>
      </c>
      <c r="AY49">
        <f>(AV49-AO49)/AU49</f>
        <v>0</v>
      </c>
      <c r="AZ49">
        <f>(AL49-AR49)/AR49</f>
        <v>0</v>
      </c>
      <c r="BA49" t="s">
        <v>455</v>
      </c>
      <c r="BB49">
        <v>703.47</v>
      </c>
      <c r="BC49">
        <f>AR49-BB49</f>
        <v>0</v>
      </c>
      <c r="BD49">
        <f>(AR49-AQ49)/(AR49-BB49)</f>
        <v>0</v>
      </c>
      <c r="BE49">
        <f>(AL49-AR49)/(AL49-BB49)</f>
        <v>0</v>
      </c>
      <c r="BF49">
        <f>(AR49-AQ49)/(AR49-AK49)</f>
        <v>0</v>
      </c>
      <c r="BG49">
        <f>(AL49-AR49)/(AL49-AK49)</f>
        <v>0</v>
      </c>
      <c r="BH49">
        <f>$B$11*CF49+$C$11*CG49+$F$11*CH49*(1-CK49)</f>
        <v>0</v>
      </c>
      <c r="BI49">
        <f>BH49*BJ49</f>
        <v>0</v>
      </c>
      <c r="BJ49">
        <f>($B$11*$D$9+$C$11*$D$9+$F$11*((CU49+CM49)/MAX(CU49+CM49+CV49, 0.1)*$I$9+CV49/MAX(CU49+CM49+CV49, 0.1)*$J$9))/($B$11+$C$11+$F$11)</f>
        <v>0</v>
      </c>
      <c r="BK49">
        <f>($B$11*$K$9+$C$11*$K$9+$F$11*((CU49+CM49)/MAX(CU49+CM49+CV49, 0.1)*$P$9+CV49/MAX(CU49+CM49+CV49, 0.1)*$Q$9))/($B$11+$C$11+$F$11)</f>
        <v>0</v>
      </c>
      <c r="BL49">
        <v>6</v>
      </c>
      <c r="BM49">
        <v>0.5</v>
      </c>
      <c r="BN49" t="s">
        <v>291</v>
      </c>
      <c r="BO49">
        <v>2</v>
      </c>
      <c r="BP49">
        <v>1607464438.25</v>
      </c>
      <c r="BQ49">
        <v>396.351066666667</v>
      </c>
      <c r="BR49">
        <v>400.168966666667</v>
      </c>
      <c r="BS49">
        <v>29.54097</v>
      </c>
      <c r="BT49">
        <v>28.7002466666667</v>
      </c>
      <c r="BU49">
        <v>393.881066666667</v>
      </c>
      <c r="BV49">
        <v>29.04097</v>
      </c>
      <c r="BW49">
        <v>500.009666666667</v>
      </c>
      <c r="BX49">
        <v>101.933533333333</v>
      </c>
      <c r="BY49">
        <v>0.09998105</v>
      </c>
      <c r="BZ49">
        <v>36.2006533333333</v>
      </c>
      <c r="CA49">
        <v>36.08983</v>
      </c>
      <c r="CB49">
        <v>999.9</v>
      </c>
      <c r="CC49">
        <v>0</v>
      </c>
      <c r="CD49">
        <v>0</v>
      </c>
      <c r="CE49">
        <v>10001.4673333333</v>
      </c>
      <c r="CF49">
        <v>0</v>
      </c>
      <c r="CG49">
        <v>665.818433333333</v>
      </c>
      <c r="CH49">
        <v>1399.97633333333</v>
      </c>
      <c r="CI49">
        <v>0.899997733333333</v>
      </c>
      <c r="CJ49">
        <v>0.10000206</v>
      </c>
      <c r="CK49">
        <v>0</v>
      </c>
      <c r="CL49">
        <v>1006.38036666667</v>
      </c>
      <c r="CM49">
        <v>4.99975</v>
      </c>
      <c r="CN49">
        <v>13993.3366666667</v>
      </c>
      <c r="CO49">
        <v>12177.8266666667</v>
      </c>
      <c r="CP49">
        <v>48.4664</v>
      </c>
      <c r="CQ49">
        <v>50.312</v>
      </c>
      <c r="CR49">
        <v>49.3708</v>
      </c>
      <c r="CS49">
        <v>49.854</v>
      </c>
      <c r="CT49">
        <v>50.2541333333333</v>
      </c>
      <c r="CU49">
        <v>1255.47433333333</v>
      </c>
      <c r="CV49">
        <v>139.502</v>
      </c>
      <c r="CW49">
        <v>0</v>
      </c>
      <c r="CX49">
        <v>641.399999856949</v>
      </c>
      <c r="CY49">
        <v>0</v>
      </c>
      <c r="CZ49">
        <v>1005.16392307692</v>
      </c>
      <c r="DA49">
        <v>-145.262700954608</v>
      </c>
      <c r="DB49">
        <v>-1992.85812104667</v>
      </c>
      <c r="DC49">
        <v>13976.8961538462</v>
      </c>
      <c r="DD49">
        <v>15</v>
      </c>
      <c r="DE49">
        <v>1607464465</v>
      </c>
      <c r="DF49" t="s">
        <v>456</v>
      </c>
      <c r="DG49">
        <v>1607464464</v>
      </c>
      <c r="DH49">
        <v>1607464465</v>
      </c>
      <c r="DI49">
        <v>14</v>
      </c>
      <c r="DJ49">
        <v>0.226</v>
      </c>
      <c r="DK49">
        <v>-0.127</v>
      </c>
      <c r="DL49">
        <v>2.47</v>
      </c>
      <c r="DM49">
        <v>0.5</v>
      </c>
      <c r="DN49">
        <v>400</v>
      </c>
      <c r="DO49">
        <v>29</v>
      </c>
      <c r="DP49">
        <v>0.31</v>
      </c>
      <c r="DQ49">
        <v>0.06</v>
      </c>
      <c r="DR49">
        <v>3.04374706944862</v>
      </c>
      <c r="DS49">
        <v>-0.503296364446714</v>
      </c>
      <c r="DT49">
        <v>0.0582158441322831</v>
      </c>
      <c r="DU49">
        <v>0</v>
      </c>
      <c r="DV49">
        <v>-4.043867</v>
      </c>
      <c r="DW49">
        <v>0.840432213570625</v>
      </c>
      <c r="DX49">
        <v>0.077063220157219</v>
      </c>
      <c r="DY49">
        <v>0</v>
      </c>
      <c r="DZ49">
        <v>0.967661033333333</v>
      </c>
      <c r="EA49">
        <v>-0.0239640400444945</v>
      </c>
      <c r="EB49">
        <v>0.00228030068899307</v>
      </c>
      <c r="EC49">
        <v>1</v>
      </c>
      <c r="ED49">
        <v>1</v>
      </c>
      <c r="EE49">
        <v>3</v>
      </c>
      <c r="EF49" t="s">
        <v>293</v>
      </c>
      <c r="EG49">
        <v>100</v>
      </c>
      <c r="EH49">
        <v>100</v>
      </c>
      <c r="EI49">
        <v>2.47</v>
      </c>
      <c r="EJ49">
        <v>0.5</v>
      </c>
      <c r="EK49">
        <v>2.24414285714278</v>
      </c>
      <c r="EL49">
        <v>0</v>
      </c>
      <c r="EM49">
        <v>0</v>
      </c>
      <c r="EN49">
        <v>0</v>
      </c>
      <c r="EO49">
        <v>0.626930000000002</v>
      </c>
      <c r="EP49">
        <v>0</v>
      </c>
      <c r="EQ49">
        <v>0</v>
      </c>
      <c r="ER49">
        <v>0</v>
      </c>
      <c r="ES49">
        <v>-1</v>
      </c>
      <c r="ET49">
        <v>-1</v>
      </c>
      <c r="EU49">
        <v>-1</v>
      </c>
      <c r="EV49">
        <v>-1</v>
      </c>
      <c r="EW49">
        <v>14.6</v>
      </c>
      <c r="EX49">
        <v>14.3</v>
      </c>
      <c r="EY49">
        <v>2</v>
      </c>
      <c r="EZ49">
        <v>514.401</v>
      </c>
      <c r="FA49">
        <v>527.668</v>
      </c>
      <c r="FB49">
        <v>34.7752</v>
      </c>
      <c r="FC49">
        <v>32.3521</v>
      </c>
      <c r="FD49">
        <v>30.0001</v>
      </c>
      <c r="FE49">
        <v>32.1653</v>
      </c>
      <c r="FF49">
        <v>32.1233</v>
      </c>
      <c r="FG49">
        <v>15.6585</v>
      </c>
      <c r="FH49">
        <v>0</v>
      </c>
      <c r="FI49">
        <v>100</v>
      </c>
      <c r="FJ49">
        <v>-999.9</v>
      </c>
      <c r="FK49">
        <v>400</v>
      </c>
      <c r="FL49">
        <v>32.5126</v>
      </c>
      <c r="FM49">
        <v>101.653</v>
      </c>
      <c r="FN49">
        <v>100.989</v>
      </c>
    </row>
    <row r="50" spans="1:170">
      <c r="A50">
        <v>34</v>
      </c>
      <c r="B50">
        <v>1607464758</v>
      </c>
      <c r="C50">
        <v>10611.5</v>
      </c>
      <c r="D50" t="s">
        <v>457</v>
      </c>
      <c r="E50" t="s">
        <v>458</v>
      </c>
      <c r="F50" t="s">
        <v>425</v>
      </c>
      <c r="G50" t="s">
        <v>356</v>
      </c>
      <c r="H50">
        <v>1607464750</v>
      </c>
      <c r="I50">
        <f>BW50*AG50*(BS50-BT50)/(100*BL50*(1000-AG50*BS50))</f>
        <v>0</v>
      </c>
      <c r="J50">
        <f>BW50*AG50*(BR50-BQ50*(1000-AG50*BT50)/(1000-AG50*BS50))/(100*BL50)</f>
        <v>0</v>
      </c>
      <c r="K50">
        <f>BQ50 - IF(AG50&gt;1, J50*BL50*100.0/(AI50*CE50), 0)</f>
        <v>0</v>
      </c>
      <c r="L50">
        <f>((R50-I50/2)*K50-J50)/(R50+I50/2)</f>
        <v>0</v>
      </c>
      <c r="M50">
        <f>L50*(BX50+BY50)/1000.0</f>
        <v>0</v>
      </c>
      <c r="N50">
        <f>(BQ50 - IF(AG50&gt;1, J50*BL50*100.0/(AI50*CE50), 0))*(BX50+BY50)/1000.0</f>
        <v>0</v>
      </c>
      <c r="O50">
        <f>2.0/((1/Q50-1/P50)+SIGN(Q50)*SQRT((1/Q50-1/P50)*(1/Q50-1/P50) + 4*BM50/((BM50+1)*(BM50+1))*(2*1/Q50*1/P50-1/P50*1/P50)))</f>
        <v>0</v>
      </c>
      <c r="P50">
        <f>IF(LEFT(BN50,1)&lt;&gt;"0",IF(LEFT(BN50,1)="1",3.0,BO50),$D$5+$E$5*(CE50*BX50/($K$5*1000))+$F$5*(CE50*BX50/($K$5*1000))*MAX(MIN(BL50,$J$5),$I$5)*MAX(MIN(BL50,$J$5),$I$5)+$G$5*MAX(MIN(BL50,$J$5),$I$5)*(CE50*BX50/($K$5*1000))+$H$5*(CE50*BX50/($K$5*1000))*(CE50*BX50/($K$5*1000)))</f>
        <v>0</v>
      </c>
      <c r="Q50">
        <f>I50*(1000-(1000*0.61365*exp(17.502*U50/(240.97+U50))/(BX50+BY50)+BS50)/2)/(1000*0.61365*exp(17.502*U50/(240.97+U50))/(BX50+BY50)-BS50)</f>
        <v>0</v>
      </c>
      <c r="R50">
        <f>1/((BM50+1)/(O50/1.6)+1/(P50/1.37)) + BM50/((BM50+1)/(O50/1.6) + BM50/(P50/1.37))</f>
        <v>0</v>
      </c>
      <c r="S50">
        <f>(BI50*BK50)</f>
        <v>0</v>
      </c>
      <c r="T50">
        <f>(BZ50+(S50+2*0.95*5.67E-8*(((BZ50+$B$7)+273)^4-(BZ50+273)^4)-44100*I50)/(1.84*29.3*P50+8*0.95*5.67E-8*(BZ50+273)^3))</f>
        <v>0</v>
      </c>
      <c r="U50">
        <f>($C$7*CA50+$D$7*CB50+$E$7*T50)</f>
        <v>0</v>
      </c>
      <c r="V50">
        <f>0.61365*exp(17.502*U50/(240.97+U50))</f>
        <v>0</v>
      </c>
      <c r="W50">
        <f>(X50/Y50*100)</f>
        <v>0</v>
      </c>
      <c r="X50">
        <f>BS50*(BX50+BY50)/1000</f>
        <v>0</v>
      </c>
      <c r="Y50">
        <f>0.61365*exp(17.502*BZ50/(240.97+BZ50))</f>
        <v>0</v>
      </c>
      <c r="Z50">
        <f>(V50-BS50*(BX50+BY50)/1000)</f>
        <v>0</v>
      </c>
      <c r="AA50">
        <f>(-I50*44100)</f>
        <v>0</v>
      </c>
      <c r="AB50">
        <f>2*29.3*P50*0.92*(BZ50-U50)</f>
        <v>0</v>
      </c>
      <c r="AC50">
        <f>2*0.95*5.67E-8*(((BZ50+$B$7)+273)^4-(U50+273)^4)</f>
        <v>0</v>
      </c>
      <c r="AD50">
        <f>S50+AC50+AA50+AB50</f>
        <v>0</v>
      </c>
      <c r="AE50">
        <v>0</v>
      </c>
      <c r="AF50">
        <v>0</v>
      </c>
      <c r="AG50">
        <f>IF(AE50*$H$13&gt;=AI50,1.0,(AI50/(AI50-AE50*$H$13)))</f>
        <v>0</v>
      </c>
      <c r="AH50">
        <f>(AG50-1)*100</f>
        <v>0</v>
      </c>
      <c r="AI50">
        <f>MAX(0,($B$13+$C$13*CE50)/(1+$D$13*CE50)*BX50/(BZ50+273)*$E$13)</f>
        <v>0</v>
      </c>
      <c r="AJ50" t="s">
        <v>288</v>
      </c>
      <c r="AK50">
        <v>715.476923076923</v>
      </c>
      <c r="AL50">
        <v>3262.08</v>
      </c>
      <c r="AM50">
        <f>AL50-AK50</f>
        <v>0</v>
      </c>
      <c r="AN50">
        <f>AM50/AL50</f>
        <v>0</v>
      </c>
      <c r="AO50">
        <v>-0.577747479816223</v>
      </c>
      <c r="AP50" t="s">
        <v>459</v>
      </c>
      <c r="AQ50">
        <v>737.756730769231</v>
      </c>
      <c r="AR50">
        <v>826.89</v>
      </c>
      <c r="AS50">
        <f>1-AQ50/AR50</f>
        <v>0</v>
      </c>
      <c r="AT50">
        <v>0.5</v>
      </c>
      <c r="AU50">
        <f>BI50</f>
        <v>0</v>
      </c>
      <c r="AV50">
        <f>J50</f>
        <v>0</v>
      </c>
      <c r="AW50">
        <f>AS50*AT50*AU50</f>
        <v>0</v>
      </c>
      <c r="AX50">
        <f>BC50/AR50</f>
        <v>0</v>
      </c>
      <c r="AY50">
        <f>(AV50-AO50)/AU50</f>
        <v>0</v>
      </c>
      <c r="AZ50">
        <f>(AL50-AR50)/AR50</f>
        <v>0</v>
      </c>
      <c r="BA50" t="s">
        <v>460</v>
      </c>
      <c r="BB50">
        <v>-58.02</v>
      </c>
      <c r="BC50">
        <f>AR50-BB50</f>
        <v>0</v>
      </c>
      <c r="BD50">
        <f>(AR50-AQ50)/(AR50-BB50)</f>
        <v>0</v>
      </c>
      <c r="BE50">
        <f>(AL50-AR50)/(AL50-BB50)</f>
        <v>0</v>
      </c>
      <c r="BF50">
        <f>(AR50-AQ50)/(AR50-AK50)</f>
        <v>0</v>
      </c>
      <c r="BG50">
        <f>(AL50-AR50)/(AL50-AK50)</f>
        <v>0</v>
      </c>
      <c r="BH50">
        <f>$B$11*CF50+$C$11*CG50+$F$11*CH50*(1-CK50)</f>
        <v>0</v>
      </c>
      <c r="BI50">
        <f>BH50*BJ50</f>
        <v>0</v>
      </c>
      <c r="BJ50">
        <f>($B$11*$D$9+$C$11*$D$9+$F$11*((CU50+CM50)/MAX(CU50+CM50+CV50, 0.1)*$I$9+CV50/MAX(CU50+CM50+CV50, 0.1)*$J$9))/($B$11+$C$11+$F$11)</f>
        <v>0</v>
      </c>
      <c r="BK50">
        <f>($B$11*$K$9+$C$11*$K$9+$F$11*((CU50+CM50)/MAX(CU50+CM50+CV50, 0.1)*$P$9+CV50/MAX(CU50+CM50+CV50, 0.1)*$Q$9))/($B$11+$C$11+$F$11)</f>
        <v>0</v>
      </c>
      <c r="BL50">
        <v>6</v>
      </c>
      <c r="BM50">
        <v>0.5</v>
      </c>
      <c r="BN50" t="s">
        <v>291</v>
      </c>
      <c r="BO50">
        <v>2</v>
      </c>
      <c r="BP50">
        <v>1607464750</v>
      </c>
      <c r="BQ50">
        <v>397.724612903226</v>
      </c>
      <c r="BR50">
        <v>400.130064516129</v>
      </c>
      <c r="BS50">
        <v>28.2929225806452</v>
      </c>
      <c r="BT50">
        <v>27.6541129032258</v>
      </c>
      <c r="BU50">
        <v>395.254903225806</v>
      </c>
      <c r="BV50">
        <v>27.7933741935484</v>
      </c>
      <c r="BW50">
        <v>500.008612903226</v>
      </c>
      <c r="BX50">
        <v>101.921419354839</v>
      </c>
      <c r="BY50">
        <v>0.0999549709677419</v>
      </c>
      <c r="BZ50">
        <v>36.4658935483871</v>
      </c>
      <c r="CA50">
        <v>36.6557516129032</v>
      </c>
      <c r="CB50">
        <v>999.9</v>
      </c>
      <c r="CC50">
        <v>0</v>
      </c>
      <c r="CD50">
        <v>0</v>
      </c>
      <c r="CE50">
        <v>10004.404516129</v>
      </c>
      <c r="CF50">
        <v>0</v>
      </c>
      <c r="CG50">
        <v>462.470225806452</v>
      </c>
      <c r="CH50">
        <v>1400.02258064516</v>
      </c>
      <c r="CI50">
        <v>0.899994032258065</v>
      </c>
      <c r="CJ50">
        <v>0.100005861290323</v>
      </c>
      <c r="CK50">
        <v>0</v>
      </c>
      <c r="CL50">
        <v>737.792129032258</v>
      </c>
      <c r="CM50">
        <v>4.99975</v>
      </c>
      <c r="CN50">
        <v>10329.5580645161</v>
      </c>
      <c r="CO50">
        <v>12178.2161290323</v>
      </c>
      <c r="CP50">
        <v>49.1972258064516</v>
      </c>
      <c r="CQ50">
        <v>51.032</v>
      </c>
      <c r="CR50">
        <v>50.1168709677419</v>
      </c>
      <c r="CS50">
        <v>50.532064516129</v>
      </c>
      <c r="CT50">
        <v>50.921064516129</v>
      </c>
      <c r="CU50">
        <v>1255.5135483871</v>
      </c>
      <c r="CV50">
        <v>139.509032258065</v>
      </c>
      <c r="CW50">
        <v>0</v>
      </c>
      <c r="CX50">
        <v>310.900000095367</v>
      </c>
      <c r="CY50">
        <v>0</v>
      </c>
      <c r="CZ50">
        <v>737.756730769231</v>
      </c>
      <c r="DA50">
        <v>-8.22581195822147</v>
      </c>
      <c r="DB50">
        <v>-97.374359019451</v>
      </c>
      <c r="DC50">
        <v>10329.1538461538</v>
      </c>
      <c r="DD50">
        <v>15</v>
      </c>
      <c r="DE50">
        <v>1607464465</v>
      </c>
      <c r="DF50" t="s">
        <v>456</v>
      </c>
      <c r="DG50">
        <v>1607464464</v>
      </c>
      <c r="DH50">
        <v>1607464465</v>
      </c>
      <c r="DI50">
        <v>14</v>
      </c>
      <c r="DJ50">
        <v>0.226</v>
      </c>
      <c r="DK50">
        <v>-0.127</v>
      </c>
      <c r="DL50">
        <v>2.47</v>
      </c>
      <c r="DM50">
        <v>0.5</v>
      </c>
      <c r="DN50">
        <v>400</v>
      </c>
      <c r="DO50">
        <v>29</v>
      </c>
      <c r="DP50">
        <v>0.31</v>
      </c>
      <c r="DQ50">
        <v>0.06</v>
      </c>
      <c r="DR50">
        <v>1.78614813713372</v>
      </c>
      <c r="DS50">
        <v>0.165047394073049</v>
      </c>
      <c r="DT50">
        <v>0.0246246826970951</v>
      </c>
      <c r="DU50">
        <v>1</v>
      </c>
      <c r="DV50">
        <v>-2.40383433333333</v>
      </c>
      <c r="DW50">
        <v>-0.237185406006677</v>
      </c>
      <c r="DX50">
        <v>0.0278401863838748</v>
      </c>
      <c r="DY50">
        <v>0</v>
      </c>
      <c r="DZ50">
        <v>0.6386595</v>
      </c>
      <c r="EA50">
        <v>-0.0345127208008886</v>
      </c>
      <c r="EB50">
        <v>0.0025849137284121</v>
      </c>
      <c r="EC50">
        <v>1</v>
      </c>
      <c r="ED50">
        <v>2</v>
      </c>
      <c r="EE50">
        <v>3</v>
      </c>
      <c r="EF50" t="s">
        <v>298</v>
      </c>
      <c r="EG50">
        <v>100</v>
      </c>
      <c r="EH50">
        <v>100</v>
      </c>
      <c r="EI50">
        <v>2.47</v>
      </c>
      <c r="EJ50">
        <v>0.4995</v>
      </c>
      <c r="EK50">
        <v>2.46984999999995</v>
      </c>
      <c r="EL50">
        <v>0</v>
      </c>
      <c r="EM50">
        <v>0</v>
      </c>
      <c r="EN50">
        <v>0</v>
      </c>
      <c r="EO50">
        <v>0.499530000000004</v>
      </c>
      <c r="EP50">
        <v>0</v>
      </c>
      <c r="EQ50">
        <v>0</v>
      </c>
      <c r="ER50">
        <v>0</v>
      </c>
      <c r="ES50">
        <v>-1</v>
      </c>
      <c r="ET50">
        <v>-1</v>
      </c>
      <c r="EU50">
        <v>-1</v>
      </c>
      <c r="EV50">
        <v>-1</v>
      </c>
      <c r="EW50">
        <v>4.9</v>
      </c>
      <c r="EX50">
        <v>4.9</v>
      </c>
      <c r="EY50">
        <v>2</v>
      </c>
      <c r="EZ50">
        <v>513.845</v>
      </c>
      <c r="FA50">
        <v>526.328</v>
      </c>
      <c r="FB50">
        <v>34.9245</v>
      </c>
      <c r="FC50">
        <v>32.3365</v>
      </c>
      <c r="FD50">
        <v>30.0001</v>
      </c>
      <c r="FE50">
        <v>32.1255</v>
      </c>
      <c r="FF50">
        <v>32.0797</v>
      </c>
      <c r="FG50">
        <v>15.4628</v>
      </c>
      <c r="FH50">
        <v>0</v>
      </c>
      <c r="FI50">
        <v>100</v>
      </c>
      <c r="FJ50">
        <v>-999.9</v>
      </c>
      <c r="FK50">
        <v>400</v>
      </c>
      <c r="FL50">
        <v>32.5126</v>
      </c>
      <c r="FM50">
        <v>101.651</v>
      </c>
      <c r="FN50">
        <v>100.986</v>
      </c>
    </row>
    <row r="51" spans="1:170">
      <c r="A51">
        <v>35</v>
      </c>
      <c r="B51">
        <v>1607465650.1</v>
      </c>
      <c r="C51">
        <v>11503.5999999046</v>
      </c>
      <c r="D51" t="s">
        <v>461</v>
      </c>
      <c r="E51" t="s">
        <v>462</v>
      </c>
      <c r="F51" t="s">
        <v>463</v>
      </c>
      <c r="G51" t="s">
        <v>287</v>
      </c>
      <c r="H51">
        <v>1607465642.1</v>
      </c>
      <c r="I51">
        <f>BW51*AG51*(BS51-BT51)/(100*BL51*(1000-AG51*BS51))</f>
        <v>0</v>
      </c>
      <c r="J51">
        <f>BW51*AG51*(BR51-BQ51*(1000-AG51*BT51)/(1000-AG51*BS51))/(100*BL51)</f>
        <v>0</v>
      </c>
      <c r="K51">
        <f>BQ51 - IF(AG51&gt;1, J51*BL51*100.0/(AI51*CE51), 0)</f>
        <v>0</v>
      </c>
      <c r="L51">
        <f>((R51-I51/2)*K51-J51)/(R51+I51/2)</f>
        <v>0</v>
      </c>
      <c r="M51">
        <f>L51*(BX51+BY51)/1000.0</f>
        <v>0</v>
      </c>
      <c r="N51">
        <f>(BQ51 - IF(AG51&gt;1, J51*BL51*100.0/(AI51*CE51), 0))*(BX51+BY51)/1000.0</f>
        <v>0</v>
      </c>
      <c r="O51">
        <f>2.0/((1/Q51-1/P51)+SIGN(Q51)*SQRT((1/Q51-1/P51)*(1/Q51-1/P51) + 4*BM51/((BM51+1)*(BM51+1))*(2*1/Q51*1/P51-1/P51*1/P51)))</f>
        <v>0</v>
      </c>
      <c r="P51">
        <f>IF(LEFT(BN51,1)&lt;&gt;"0",IF(LEFT(BN51,1)="1",3.0,BO51),$D$5+$E$5*(CE51*BX51/($K$5*1000))+$F$5*(CE51*BX51/($K$5*1000))*MAX(MIN(BL51,$J$5),$I$5)*MAX(MIN(BL51,$J$5),$I$5)+$G$5*MAX(MIN(BL51,$J$5),$I$5)*(CE51*BX51/($K$5*1000))+$H$5*(CE51*BX51/($K$5*1000))*(CE51*BX51/($K$5*1000)))</f>
        <v>0</v>
      </c>
      <c r="Q51">
        <f>I51*(1000-(1000*0.61365*exp(17.502*U51/(240.97+U51))/(BX51+BY51)+BS51)/2)/(1000*0.61365*exp(17.502*U51/(240.97+U51))/(BX51+BY51)-BS51)</f>
        <v>0</v>
      </c>
      <c r="R51">
        <f>1/((BM51+1)/(O51/1.6)+1/(P51/1.37)) + BM51/((BM51+1)/(O51/1.6) + BM51/(P51/1.37))</f>
        <v>0</v>
      </c>
      <c r="S51">
        <f>(BI51*BK51)</f>
        <v>0</v>
      </c>
      <c r="T51">
        <f>(BZ51+(S51+2*0.95*5.67E-8*(((BZ51+$B$7)+273)^4-(BZ51+273)^4)-44100*I51)/(1.84*29.3*P51+8*0.95*5.67E-8*(BZ51+273)^3))</f>
        <v>0</v>
      </c>
      <c r="U51">
        <f>($C$7*CA51+$D$7*CB51+$E$7*T51)</f>
        <v>0</v>
      </c>
      <c r="V51">
        <f>0.61365*exp(17.502*U51/(240.97+U51))</f>
        <v>0</v>
      </c>
      <c r="W51">
        <f>(X51/Y51*100)</f>
        <v>0</v>
      </c>
      <c r="X51">
        <f>BS51*(BX51+BY51)/1000</f>
        <v>0</v>
      </c>
      <c r="Y51">
        <f>0.61365*exp(17.502*BZ51/(240.97+BZ51))</f>
        <v>0</v>
      </c>
      <c r="Z51">
        <f>(V51-BS51*(BX51+BY51)/1000)</f>
        <v>0</v>
      </c>
      <c r="AA51">
        <f>(-I51*44100)</f>
        <v>0</v>
      </c>
      <c r="AB51">
        <f>2*29.3*P51*0.92*(BZ51-U51)</f>
        <v>0</v>
      </c>
      <c r="AC51">
        <f>2*0.95*5.67E-8*(((BZ51+$B$7)+273)^4-(U51+273)^4)</f>
        <v>0</v>
      </c>
      <c r="AD51">
        <f>S51+AC51+AA51+AB51</f>
        <v>0</v>
      </c>
      <c r="AE51">
        <v>0</v>
      </c>
      <c r="AF51">
        <v>0</v>
      </c>
      <c r="AG51">
        <f>IF(AE51*$H$13&gt;=AI51,1.0,(AI51/(AI51-AE51*$H$13)))</f>
        <v>0</v>
      </c>
      <c r="AH51">
        <f>(AG51-1)*100</f>
        <v>0</v>
      </c>
      <c r="AI51">
        <f>MAX(0,($B$13+$C$13*CE51)/(1+$D$13*CE51)*BX51/(BZ51+273)*$E$13)</f>
        <v>0</v>
      </c>
      <c r="AJ51" t="s">
        <v>288</v>
      </c>
      <c r="AK51">
        <v>715.476923076923</v>
      </c>
      <c r="AL51">
        <v>3262.08</v>
      </c>
      <c r="AM51">
        <f>AL51-AK51</f>
        <v>0</v>
      </c>
      <c r="AN51">
        <f>AM51/AL51</f>
        <v>0</v>
      </c>
      <c r="AO51">
        <v>-0.577747479816223</v>
      </c>
      <c r="AP51" t="s">
        <v>464</v>
      </c>
      <c r="AQ51">
        <v>1065.5864</v>
      </c>
      <c r="AR51">
        <v>1255.78</v>
      </c>
      <c r="AS51">
        <f>1-AQ51/AR51</f>
        <v>0</v>
      </c>
      <c r="AT51">
        <v>0.5</v>
      </c>
      <c r="AU51">
        <f>BI51</f>
        <v>0</v>
      </c>
      <c r="AV51">
        <f>J51</f>
        <v>0</v>
      </c>
      <c r="AW51">
        <f>AS51*AT51*AU51</f>
        <v>0</v>
      </c>
      <c r="AX51">
        <f>BC51/AR51</f>
        <v>0</v>
      </c>
      <c r="AY51">
        <f>(AV51-AO51)/AU51</f>
        <v>0</v>
      </c>
      <c r="AZ51">
        <f>(AL51-AR51)/AR51</f>
        <v>0</v>
      </c>
      <c r="BA51" t="s">
        <v>465</v>
      </c>
      <c r="BB51">
        <v>725.03</v>
      </c>
      <c r="BC51">
        <f>AR51-BB51</f>
        <v>0</v>
      </c>
      <c r="BD51">
        <f>(AR51-AQ51)/(AR51-BB51)</f>
        <v>0</v>
      </c>
      <c r="BE51">
        <f>(AL51-AR51)/(AL51-BB51)</f>
        <v>0</v>
      </c>
      <c r="BF51">
        <f>(AR51-AQ51)/(AR51-AK51)</f>
        <v>0</v>
      </c>
      <c r="BG51">
        <f>(AL51-AR51)/(AL51-AK51)</f>
        <v>0</v>
      </c>
      <c r="BH51">
        <f>$B$11*CF51+$C$11*CG51+$F$11*CH51*(1-CK51)</f>
        <v>0</v>
      </c>
      <c r="BI51">
        <f>BH51*BJ51</f>
        <v>0</v>
      </c>
      <c r="BJ51">
        <f>($B$11*$D$9+$C$11*$D$9+$F$11*((CU51+CM51)/MAX(CU51+CM51+CV51, 0.1)*$I$9+CV51/MAX(CU51+CM51+CV51, 0.1)*$J$9))/($B$11+$C$11+$F$11)</f>
        <v>0</v>
      </c>
      <c r="BK51">
        <f>($B$11*$K$9+$C$11*$K$9+$F$11*((CU51+CM51)/MAX(CU51+CM51+CV51, 0.1)*$P$9+CV51/MAX(CU51+CM51+CV51, 0.1)*$Q$9))/($B$11+$C$11+$F$11)</f>
        <v>0</v>
      </c>
      <c r="BL51">
        <v>6</v>
      </c>
      <c r="BM51">
        <v>0.5</v>
      </c>
      <c r="BN51" t="s">
        <v>291</v>
      </c>
      <c r="BO51">
        <v>2</v>
      </c>
      <c r="BP51">
        <v>1607465642.1</v>
      </c>
      <c r="BQ51">
        <v>395.505387096774</v>
      </c>
      <c r="BR51">
        <v>400.143870967742</v>
      </c>
      <c r="BS51">
        <v>28.0662774193548</v>
      </c>
      <c r="BT51">
        <v>26.991364516129</v>
      </c>
      <c r="BU51">
        <v>393.081387096774</v>
      </c>
      <c r="BV51">
        <v>27.6332774193548</v>
      </c>
      <c r="BW51">
        <v>500.005806451613</v>
      </c>
      <c r="BX51">
        <v>101.906580645161</v>
      </c>
      <c r="BY51">
        <v>0.0999486193548387</v>
      </c>
      <c r="BZ51">
        <v>36.6199322580645</v>
      </c>
      <c r="CA51">
        <v>37.0263709677419</v>
      </c>
      <c r="CB51">
        <v>999.9</v>
      </c>
      <c r="CC51">
        <v>0</v>
      </c>
      <c r="CD51">
        <v>0</v>
      </c>
      <c r="CE51">
        <v>10001.0883870968</v>
      </c>
      <c r="CF51">
        <v>0</v>
      </c>
      <c r="CG51">
        <v>273.252032258065</v>
      </c>
      <c r="CH51">
        <v>1400.00967741935</v>
      </c>
      <c r="CI51">
        <v>0.899995032258064</v>
      </c>
      <c r="CJ51">
        <v>0.100004948387097</v>
      </c>
      <c r="CK51">
        <v>0</v>
      </c>
      <c r="CL51">
        <v>1066.49741935484</v>
      </c>
      <c r="CM51">
        <v>4.99975</v>
      </c>
      <c r="CN51">
        <v>14837.1483870968</v>
      </c>
      <c r="CO51">
        <v>12178.1129032258</v>
      </c>
      <c r="CP51">
        <v>47.8807741935484</v>
      </c>
      <c r="CQ51">
        <v>49.4654516129032</v>
      </c>
      <c r="CR51">
        <v>48.661</v>
      </c>
      <c r="CS51">
        <v>48.9431935483871</v>
      </c>
      <c r="CT51">
        <v>49.7317096774193</v>
      </c>
      <c r="CU51">
        <v>1255.50258064516</v>
      </c>
      <c r="CV51">
        <v>139.507096774194</v>
      </c>
      <c r="CW51">
        <v>0</v>
      </c>
      <c r="CX51">
        <v>891.200000047684</v>
      </c>
      <c r="CY51">
        <v>0</v>
      </c>
      <c r="CZ51">
        <v>1065.5864</v>
      </c>
      <c r="DA51">
        <v>-83.1523075714139</v>
      </c>
      <c r="DB51">
        <v>-1114.81538293063</v>
      </c>
      <c r="DC51">
        <v>14824.4</v>
      </c>
      <c r="DD51">
        <v>15</v>
      </c>
      <c r="DE51">
        <v>1607465670.6</v>
      </c>
      <c r="DF51" t="s">
        <v>466</v>
      </c>
      <c r="DG51">
        <v>1607465670.6</v>
      </c>
      <c r="DH51">
        <v>1607465668.1</v>
      </c>
      <c r="DI51">
        <v>15</v>
      </c>
      <c r="DJ51">
        <v>-0.046</v>
      </c>
      <c r="DK51">
        <v>-0.067</v>
      </c>
      <c r="DL51">
        <v>2.424</v>
      </c>
      <c r="DM51">
        <v>0.433</v>
      </c>
      <c r="DN51">
        <v>400</v>
      </c>
      <c r="DO51">
        <v>27</v>
      </c>
      <c r="DP51">
        <v>0.39</v>
      </c>
      <c r="DQ51">
        <v>0.09</v>
      </c>
      <c r="DR51">
        <v>3.43874031652732</v>
      </c>
      <c r="DS51">
        <v>0.0815042471673797</v>
      </c>
      <c r="DT51">
        <v>0.0267242018014052</v>
      </c>
      <c r="DU51">
        <v>1</v>
      </c>
      <c r="DV51">
        <v>-4.59266419354839</v>
      </c>
      <c r="DW51">
        <v>-0.138283064516114</v>
      </c>
      <c r="DX51">
        <v>0.0324160877795314</v>
      </c>
      <c r="DY51">
        <v>1</v>
      </c>
      <c r="DZ51">
        <v>1.14144838709677</v>
      </c>
      <c r="EA51">
        <v>0.0295253225806437</v>
      </c>
      <c r="EB51">
        <v>0.00277958351112489</v>
      </c>
      <c r="EC51">
        <v>1</v>
      </c>
      <c r="ED51">
        <v>3</v>
      </c>
      <c r="EE51">
        <v>3</v>
      </c>
      <c r="EF51" t="s">
        <v>310</v>
      </c>
      <c r="EG51">
        <v>100</v>
      </c>
      <c r="EH51">
        <v>100</v>
      </c>
      <c r="EI51">
        <v>2.424</v>
      </c>
      <c r="EJ51">
        <v>0.433</v>
      </c>
      <c r="EK51">
        <v>2.46984999999995</v>
      </c>
      <c r="EL51">
        <v>0</v>
      </c>
      <c r="EM51">
        <v>0</v>
      </c>
      <c r="EN51">
        <v>0</v>
      </c>
      <c r="EO51">
        <v>0.499530000000004</v>
      </c>
      <c r="EP51">
        <v>0</v>
      </c>
      <c r="EQ51">
        <v>0</v>
      </c>
      <c r="ER51">
        <v>0</v>
      </c>
      <c r="ES51">
        <v>-1</v>
      </c>
      <c r="ET51">
        <v>-1</v>
      </c>
      <c r="EU51">
        <v>-1</v>
      </c>
      <c r="EV51">
        <v>-1</v>
      </c>
      <c r="EW51">
        <v>19.8</v>
      </c>
      <c r="EX51">
        <v>19.8</v>
      </c>
      <c r="EY51">
        <v>2</v>
      </c>
      <c r="EZ51">
        <v>507.428</v>
      </c>
      <c r="FA51">
        <v>526.665</v>
      </c>
      <c r="FB51">
        <v>35.2174</v>
      </c>
      <c r="FC51">
        <v>32.4207</v>
      </c>
      <c r="FD51">
        <v>29.9996</v>
      </c>
      <c r="FE51">
        <v>32.2227</v>
      </c>
      <c r="FF51">
        <v>32.1691</v>
      </c>
      <c r="FG51">
        <v>15.2641</v>
      </c>
      <c r="FH51">
        <v>0</v>
      </c>
      <c r="FI51">
        <v>100</v>
      </c>
      <c r="FJ51">
        <v>-999.9</v>
      </c>
      <c r="FK51">
        <v>400</v>
      </c>
      <c r="FL51">
        <v>28.2627</v>
      </c>
      <c r="FM51">
        <v>101.651</v>
      </c>
      <c r="FN51">
        <v>100.998</v>
      </c>
    </row>
    <row r="52" spans="1:170">
      <c r="A52">
        <v>36</v>
      </c>
      <c r="B52">
        <v>1607465821.1</v>
      </c>
      <c r="C52">
        <v>11674.5999999046</v>
      </c>
      <c r="D52" t="s">
        <v>467</v>
      </c>
      <c r="E52" t="s">
        <v>468</v>
      </c>
      <c r="F52" t="s">
        <v>463</v>
      </c>
      <c r="G52" t="s">
        <v>287</v>
      </c>
      <c r="H52">
        <v>1607465813.1</v>
      </c>
      <c r="I52">
        <f>BW52*AG52*(BS52-BT52)/(100*BL52*(1000-AG52*BS52))</f>
        <v>0</v>
      </c>
      <c r="J52">
        <f>BW52*AG52*(BR52-BQ52*(1000-AG52*BT52)/(1000-AG52*BS52))/(100*BL52)</f>
        <v>0</v>
      </c>
      <c r="K52">
        <f>BQ52 - IF(AG52&gt;1, J52*BL52*100.0/(AI52*CE52), 0)</f>
        <v>0</v>
      </c>
      <c r="L52">
        <f>((R52-I52/2)*K52-J52)/(R52+I52/2)</f>
        <v>0</v>
      </c>
      <c r="M52">
        <f>L52*(BX52+BY52)/1000.0</f>
        <v>0</v>
      </c>
      <c r="N52">
        <f>(BQ52 - IF(AG52&gt;1, J52*BL52*100.0/(AI52*CE52), 0))*(BX52+BY52)/1000.0</f>
        <v>0</v>
      </c>
      <c r="O52">
        <f>2.0/((1/Q52-1/P52)+SIGN(Q52)*SQRT((1/Q52-1/P52)*(1/Q52-1/P52) + 4*BM52/((BM52+1)*(BM52+1))*(2*1/Q52*1/P52-1/P52*1/P52)))</f>
        <v>0</v>
      </c>
      <c r="P52">
        <f>IF(LEFT(BN52,1)&lt;&gt;"0",IF(LEFT(BN52,1)="1",3.0,BO52),$D$5+$E$5*(CE52*BX52/($K$5*1000))+$F$5*(CE52*BX52/($K$5*1000))*MAX(MIN(BL52,$J$5),$I$5)*MAX(MIN(BL52,$J$5),$I$5)+$G$5*MAX(MIN(BL52,$J$5),$I$5)*(CE52*BX52/($K$5*1000))+$H$5*(CE52*BX52/($K$5*1000))*(CE52*BX52/($K$5*1000)))</f>
        <v>0</v>
      </c>
      <c r="Q52">
        <f>I52*(1000-(1000*0.61365*exp(17.502*U52/(240.97+U52))/(BX52+BY52)+BS52)/2)/(1000*0.61365*exp(17.502*U52/(240.97+U52))/(BX52+BY52)-BS52)</f>
        <v>0</v>
      </c>
      <c r="R52">
        <f>1/((BM52+1)/(O52/1.6)+1/(P52/1.37)) + BM52/((BM52+1)/(O52/1.6) + BM52/(P52/1.37))</f>
        <v>0</v>
      </c>
      <c r="S52">
        <f>(BI52*BK52)</f>
        <v>0</v>
      </c>
      <c r="T52">
        <f>(BZ52+(S52+2*0.95*5.67E-8*(((BZ52+$B$7)+273)^4-(BZ52+273)^4)-44100*I52)/(1.84*29.3*P52+8*0.95*5.67E-8*(BZ52+273)^3))</f>
        <v>0</v>
      </c>
      <c r="U52">
        <f>($C$7*CA52+$D$7*CB52+$E$7*T52)</f>
        <v>0</v>
      </c>
      <c r="V52">
        <f>0.61365*exp(17.502*U52/(240.97+U52))</f>
        <v>0</v>
      </c>
      <c r="W52">
        <f>(X52/Y52*100)</f>
        <v>0</v>
      </c>
      <c r="X52">
        <f>BS52*(BX52+BY52)/1000</f>
        <v>0</v>
      </c>
      <c r="Y52">
        <f>0.61365*exp(17.502*BZ52/(240.97+BZ52))</f>
        <v>0</v>
      </c>
      <c r="Z52">
        <f>(V52-BS52*(BX52+BY52)/1000)</f>
        <v>0</v>
      </c>
      <c r="AA52">
        <f>(-I52*44100)</f>
        <v>0</v>
      </c>
      <c r="AB52">
        <f>2*29.3*P52*0.92*(BZ52-U52)</f>
        <v>0</v>
      </c>
      <c r="AC52">
        <f>2*0.95*5.67E-8*(((BZ52+$B$7)+273)^4-(U52+273)^4)</f>
        <v>0</v>
      </c>
      <c r="AD52">
        <f>S52+AC52+AA52+AB52</f>
        <v>0</v>
      </c>
      <c r="AE52">
        <v>0</v>
      </c>
      <c r="AF52">
        <v>0</v>
      </c>
      <c r="AG52">
        <f>IF(AE52*$H$13&gt;=AI52,1.0,(AI52/(AI52-AE52*$H$13)))</f>
        <v>0</v>
      </c>
      <c r="AH52">
        <f>(AG52-1)*100</f>
        <v>0</v>
      </c>
      <c r="AI52">
        <f>MAX(0,($B$13+$C$13*CE52)/(1+$D$13*CE52)*BX52/(BZ52+273)*$E$13)</f>
        <v>0</v>
      </c>
      <c r="AJ52" t="s">
        <v>288</v>
      </c>
      <c r="AK52">
        <v>715.476923076923</v>
      </c>
      <c r="AL52">
        <v>3262.08</v>
      </c>
      <c r="AM52">
        <f>AL52-AK52</f>
        <v>0</v>
      </c>
      <c r="AN52">
        <f>AM52/AL52</f>
        <v>0</v>
      </c>
      <c r="AO52">
        <v>-0.577747479816223</v>
      </c>
      <c r="AP52" t="s">
        <v>469</v>
      </c>
      <c r="AQ52">
        <v>961.351423076923</v>
      </c>
      <c r="AR52">
        <v>1184.43</v>
      </c>
      <c r="AS52">
        <f>1-AQ52/AR52</f>
        <v>0</v>
      </c>
      <c r="AT52">
        <v>0.5</v>
      </c>
      <c r="AU52">
        <f>BI52</f>
        <v>0</v>
      </c>
      <c r="AV52">
        <f>J52</f>
        <v>0</v>
      </c>
      <c r="AW52">
        <f>AS52*AT52*AU52</f>
        <v>0</v>
      </c>
      <c r="AX52">
        <f>BC52/AR52</f>
        <v>0</v>
      </c>
      <c r="AY52">
        <f>(AV52-AO52)/AU52</f>
        <v>0</v>
      </c>
      <c r="AZ52">
        <f>(AL52-AR52)/AR52</f>
        <v>0</v>
      </c>
      <c r="BA52" t="s">
        <v>470</v>
      </c>
      <c r="BB52">
        <v>738.65</v>
      </c>
      <c r="BC52">
        <f>AR52-BB52</f>
        <v>0</v>
      </c>
      <c r="BD52">
        <f>(AR52-AQ52)/(AR52-BB52)</f>
        <v>0</v>
      </c>
      <c r="BE52">
        <f>(AL52-AR52)/(AL52-BB52)</f>
        <v>0</v>
      </c>
      <c r="BF52">
        <f>(AR52-AQ52)/(AR52-AK52)</f>
        <v>0</v>
      </c>
      <c r="BG52">
        <f>(AL52-AR52)/(AL52-AK52)</f>
        <v>0</v>
      </c>
      <c r="BH52">
        <f>$B$11*CF52+$C$11*CG52+$F$11*CH52*(1-CK52)</f>
        <v>0</v>
      </c>
      <c r="BI52">
        <f>BH52*BJ52</f>
        <v>0</v>
      </c>
      <c r="BJ52">
        <f>($B$11*$D$9+$C$11*$D$9+$F$11*((CU52+CM52)/MAX(CU52+CM52+CV52, 0.1)*$I$9+CV52/MAX(CU52+CM52+CV52, 0.1)*$J$9))/($B$11+$C$11+$F$11)</f>
        <v>0</v>
      </c>
      <c r="BK52">
        <f>($B$11*$K$9+$C$11*$K$9+$F$11*((CU52+CM52)/MAX(CU52+CM52+CV52, 0.1)*$P$9+CV52/MAX(CU52+CM52+CV52, 0.1)*$Q$9))/($B$11+$C$11+$F$11)</f>
        <v>0</v>
      </c>
      <c r="BL52">
        <v>6</v>
      </c>
      <c r="BM52">
        <v>0.5</v>
      </c>
      <c r="BN52" t="s">
        <v>291</v>
      </c>
      <c r="BO52">
        <v>2</v>
      </c>
      <c r="BP52">
        <v>1607465813.1</v>
      </c>
      <c r="BQ52">
        <v>392.608935483871</v>
      </c>
      <c r="BR52">
        <v>400.040419354839</v>
      </c>
      <c r="BS52">
        <v>28.4946709677419</v>
      </c>
      <c r="BT52">
        <v>26.8891451612903</v>
      </c>
      <c r="BU52">
        <v>390.184935483871</v>
      </c>
      <c r="BV52">
        <v>28.0618290322581</v>
      </c>
      <c r="BW52">
        <v>500.011709677419</v>
      </c>
      <c r="BX52">
        <v>101.907709677419</v>
      </c>
      <c r="BY52">
        <v>0.0999741</v>
      </c>
      <c r="BZ52">
        <v>36.3880258064516</v>
      </c>
      <c r="CA52">
        <v>36.5723322580645</v>
      </c>
      <c r="CB52">
        <v>999.9</v>
      </c>
      <c r="CC52">
        <v>0</v>
      </c>
      <c r="CD52">
        <v>0</v>
      </c>
      <c r="CE52">
        <v>9996.78774193548</v>
      </c>
      <c r="CF52">
        <v>0</v>
      </c>
      <c r="CG52">
        <v>168.94435483871</v>
      </c>
      <c r="CH52">
        <v>1400.01580645161</v>
      </c>
      <c r="CI52">
        <v>0.900008290322581</v>
      </c>
      <c r="CJ52">
        <v>0.0999915161290323</v>
      </c>
      <c r="CK52">
        <v>0</v>
      </c>
      <c r="CL52">
        <v>962.280419354839</v>
      </c>
      <c r="CM52">
        <v>4.99975</v>
      </c>
      <c r="CN52">
        <v>13294.4129032258</v>
      </c>
      <c r="CO52">
        <v>12178.2193548387</v>
      </c>
      <c r="CP52">
        <v>46.9552903225806</v>
      </c>
      <c r="CQ52">
        <v>48.5178709677419</v>
      </c>
      <c r="CR52">
        <v>47.7012903225806</v>
      </c>
      <c r="CS52">
        <v>48.0843548387097</v>
      </c>
      <c r="CT52">
        <v>48.8648064516129</v>
      </c>
      <c r="CU52">
        <v>1255.52580645161</v>
      </c>
      <c r="CV52">
        <v>139.49</v>
      </c>
      <c r="CW52">
        <v>0</v>
      </c>
      <c r="CX52">
        <v>170</v>
      </c>
      <c r="CY52">
        <v>0</v>
      </c>
      <c r="CZ52">
        <v>961.351423076923</v>
      </c>
      <c r="DA52">
        <v>-117.679555415589</v>
      </c>
      <c r="DB52">
        <v>-1604.23931406776</v>
      </c>
      <c r="DC52">
        <v>13282.1923076923</v>
      </c>
      <c r="DD52">
        <v>15</v>
      </c>
      <c r="DE52">
        <v>1607465670.6</v>
      </c>
      <c r="DF52" t="s">
        <v>466</v>
      </c>
      <c r="DG52">
        <v>1607465670.6</v>
      </c>
      <c r="DH52">
        <v>1607465668.1</v>
      </c>
      <c r="DI52">
        <v>15</v>
      </c>
      <c r="DJ52">
        <v>-0.046</v>
      </c>
      <c r="DK52">
        <v>-0.067</v>
      </c>
      <c r="DL52">
        <v>2.424</v>
      </c>
      <c r="DM52">
        <v>0.433</v>
      </c>
      <c r="DN52">
        <v>400</v>
      </c>
      <c r="DO52">
        <v>27</v>
      </c>
      <c r="DP52">
        <v>0.39</v>
      </c>
      <c r="DQ52">
        <v>0.09</v>
      </c>
      <c r="DR52">
        <v>5.65358936728844</v>
      </c>
      <c r="DS52">
        <v>-0.496885555424397</v>
      </c>
      <c r="DT52">
        <v>0.0410004474940478</v>
      </c>
      <c r="DU52">
        <v>1</v>
      </c>
      <c r="DV52">
        <v>-7.43159935483871</v>
      </c>
      <c r="DW52">
        <v>0.535839677419358</v>
      </c>
      <c r="DX52">
        <v>0.046747525719273</v>
      </c>
      <c r="DY52">
        <v>0</v>
      </c>
      <c r="DZ52">
        <v>1.60552903225806</v>
      </c>
      <c r="EA52">
        <v>0.0981222580645152</v>
      </c>
      <c r="EB52">
        <v>0.00749974681501197</v>
      </c>
      <c r="EC52">
        <v>1</v>
      </c>
      <c r="ED52">
        <v>2</v>
      </c>
      <c r="EE52">
        <v>3</v>
      </c>
      <c r="EF52" t="s">
        <v>298</v>
      </c>
      <c r="EG52">
        <v>100</v>
      </c>
      <c r="EH52">
        <v>100</v>
      </c>
      <c r="EI52">
        <v>2.424</v>
      </c>
      <c r="EJ52">
        <v>0.4329</v>
      </c>
      <c r="EK52">
        <v>2.42404999999991</v>
      </c>
      <c r="EL52">
        <v>0</v>
      </c>
      <c r="EM52">
        <v>0</v>
      </c>
      <c r="EN52">
        <v>0</v>
      </c>
      <c r="EO52">
        <v>0.432838095238093</v>
      </c>
      <c r="EP52">
        <v>0</v>
      </c>
      <c r="EQ52">
        <v>0</v>
      </c>
      <c r="ER52">
        <v>0</v>
      </c>
      <c r="ES52">
        <v>-1</v>
      </c>
      <c r="ET52">
        <v>-1</v>
      </c>
      <c r="EU52">
        <v>-1</v>
      </c>
      <c r="EV52">
        <v>-1</v>
      </c>
      <c r="EW52">
        <v>2.5</v>
      </c>
      <c r="EX52">
        <v>2.5</v>
      </c>
      <c r="EY52">
        <v>2</v>
      </c>
      <c r="EZ52">
        <v>497.686</v>
      </c>
      <c r="FA52">
        <v>527.434</v>
      </c>
      <c r="FB52">
        <v>35.0671</v>
      </c>
      <c r="FC52">
        <v>32.26</v>
      </c>
      <c r="FD52">
        <v>29.9997</v>
      </c>
      <c r="FE52">
        <v>32.0728</v>
      </c>
      <c r="FF52">
        <v>32.0221</v>
      </c>
      <c r="FG52">
        <v>15.1623</v>
      </c>
      <c r="FH52">
        <v>0</v>
      </c>
      <c r="FI52">
        <v>100</v>
      </c>
      <c r="FJ52">
        <v>-999.9</v>
      </c>
      <c r="FK52">
        <v>400</v>
      </c>
      <c r="FL52">
        <v>28.2627</v>
      </c>
      <c r="FM52">
        <v>101.68</v>
      </c>
      <c r="FN52">
        <v>101.031</v>
      </c>
    </row>
    <row r="53" spans="1:170">
      <c r="A53">
        <v>37</v>
      </c>
      <c r="B53">
        <v>1607466275.6</v>
      </c>
      <c r="C53">
        <v>12129.0999999046</v>
      </c>
      <c r="D53" t="s">
        <v>471</v>
      </c>
      <c r="E53" t="s">
        <v>472</v>
      </c>
      <c r="F53" t="s">
        <v>473</v>
      </c>
      <c r="G53" t="s">
        <v>474</v>
      </c>
      <c r="H53">
        <v>1607466267.85</v>
      </c>
      <c r="I53">
        <f>BW53*AG53*(BS53-BT53)/(100*BL53*(1000-AG53*BS53))</f>
        <v>0</v>
      </c>
      <c r="J53">
        <f>BW53*AG53*(BR53-BQ53*(1000-AG53*BT53)/(1000-AG53*BS53))/(100*BL53)</f>
        <v>0</v>
      </c>
      <c r="K53">
        <f>BQ53 - IF(AG53&gt;1, J53*BL53*100.0/(AI53*CE53), 0)</f>
        <v>0</v>
      </c>
      <c r="L53">
        <f>((R53-I53/2)*K53-J53)/(R53+I53/2)</f>
        <v>0</v>
      </c>
      <c r="M53">
        <f>L53*(BX53+BY53)/1000.0</f>
        <v>0</v>
      </c>
      <c r="N53">
        <f>(BQ53 - IF(AG53&gt;1, J53*BL53*100.0/(AI53*CE53), 0))*(BX53+BY53)/1000.0</f>
        <v>0</v>
      </c>
      <c r="O53">
        <f>2.0/((1/Q53-1/P53)+SIGN(Q53)*SQRT((1/Q53-1/P53)*(1/Q53-1/P53) + 4*BM53/((BM53+1)*(BM53+1))*(2*1/Q53*1/P53-1/P53*1/P53)))</f>
        <v>0</v>
      </c>
      <c r="P53">
        <f>IF(LEFT(BN53,1)&lt;&gt;"0",IF(LEFT(BN53,1)="1",3.0,BO53),$D$5+$E$5*(CE53*BX53/($K$5*1000))+$F$5*(CE53*BX53/($K$5*1000))*MAX(MIN(BL53,$J$5),$I$5)*MAX(MIN(BL53,$J$5),$I$5)+$G$5*MAX(MIN(BL53,$J$5),$I$5)*(CE53*BX53/($K$5*1000))+$H$5*(CE53*BX53/($K$5*1000))*(CE53*BX53/($K$5*1000)))</f>
        <v>0</v>
      </c>
      <c r="Q53">
        <f>I53*(1000-(1000*0.61365*exp(17.502*U53/(240.97+U53))/(BX53+BY53)+BS53)/2)/(1000*0.61365*exp(17.502*U53/(240.97+U53))/(BX53+BY53)-BS53)</f>
        <v>0</v>
      </c>
      <c r="R53">
        <f>1/((BM53+1)/(O53/1.6)+1/(P53/1.37)) + BM53/((BM53+1)/(O53/1.6) + BM53/(P53/1.37))</f>
        <v>0</v>
      </c>
      <c r="S53">
        <f>(BI53*BK53)</f>
        <v>0</v>
      </c>
      <c r="T53">
        <f>(BZ53+(S53+2*0.95*5.67E-8*(((BZ53+$B$7)+273)^4-(BZ53+273)^4)-44100*I53)/(1.84*29.3*P53+8*0.95*5.67E-8*(BZ53+273)^3))</f>
        <v>0</v>
      </c>
      <c r="U53">
        <f>($C$7*CA53+$D$7*CB53+$E$7*T53)</f>
        <v>0</v>
      </c>
      <c r="V53">
        <f>0.61365*exp(17.502*U53/(240.97+U53))</f>
        <v>0</v>
      </c>
      <c r="W53">
        <f>(X53/Y53*100)</f>
        <v>0</v>
      </c>
      <c r="X53">
        <f>BS53*(BX53+BY53)/1000</f>
        <v>0</v>
      </c>
      <c r="Y53">
        <f>0.61365*exp(17.502*BZ53/(240.97+BZ53))</f>
        <v>0</v>
      </c>
      <c r="Z53">
        <f>(V53-BS53*(BX53+BY53)/1000)</f>
        <v>0</v>
      </c>
      <c r="AA53">
        <f>(-I53*44100)</f>
        <v>0</v>
      </c>
      <c r="AB53">
        <f>2*29.3*P53*0.92*(BZ53-U53)</f>
        <v>0</v>
      </c>
      <c r="AC53">
        <f>2*0.95*5.67E-8*(((BZ53+$B$7)+273)^4-(U53+273)^4)</f>
        <v>0</v>
      </c>
      <c r="AD53">
        <f>S53+AC53+AA53+AB53</f>
        <v>0</v>
      </c>
      <c r="AE53">
        <v>0</v>
      </c>
      <c r="AF53">
        <v>0</v>
      </c>
      <c r="AG53">
        <f>IF(AE53*$H$13&gt;=AI53,1.0,(AI53/(AI53-AE53*$H$13)))</f>
        <v>0</v>
      </c>
      <c r="AH53">
        <f>(AG53-1)*100</f>
        <v>0</v>
      </c>
      <c r="AI53">
        <f>MAX(0,($B$13+$C$13*CE53)/(1+$D$13*CE53)*BX53/(BZ53+273)*$E$13)</f>
        <v>0</v>
      </c>
      <c r="AJ53" t="s">
        <v>288</v>
      </c>
      <c r="AK53">
        <v>715.476923076923</v>
      </c>
      <c r="AL53">
        <v>3262.08</v>
      </c>
      <c r="AM53">
        <f>AL53-AK53</f>
        <v>0</v>
      </c>
      <c r="AN53">
        <f>AM53/AL53</f>
        <v>0</v>
      </c>
      <c r="AO53">
        <v>-0.577747479816223</v>
      </c>
      <c r="AP53" t="s">
        <v>475</v>
      </c>
      <c r="AQ53">
        <v>910.31524</v>
      </c>
      <c r="AR53">
        <v>1160.71</v>
      </c>
      <c r="AS53">
        <f>1-AQ53/AR53</f>
        <v>0</v>
      </c>
      <c r="AT53">
        <v>0.5</v>
      </c>
      <c r="AU53">
        <f>BI53</f>
        <v>0</v>
      </c>
      <c r="AV53">
        <f>J53</f>
        <v>0</v>
      </c>
      <c r="AW53">
        <f>AS53*AT53*AU53</f>
        <v>0</v>
      </c>
      <c r="AX53">
        <f>BC53/AR53</f>
        <v>0</v>
      </c>
      <c r="AY53">
        <f>(AV53-AO53)/AU53</f>
        <v>0</v>
      </c>
      <c r="AZ53">
        <f>(AL53-AR53)/AR53</f>
        <v>0</v>
      </c>
      <c r="BA53" t="s">
        <v>476</v>
      </c>
      <c r="BB53">
        <v>712.3</v>
      </c>
      <c r="BC53">
        <f>AR53-BB53</f>
        <v>0</v>
      </c>
      <c r="BD53">
        <f>(AR53-AQ53)/(AR53-BB53)</f>
        <v>0</v>
      </c>
      <c r="BE53">
        <f>(AL53-AR53)/(AL53-BB53)</f>
        <v>0</v>
      </c>
      <c r="BF53">
        <f>(AR53-AQ53)/(AR53-AK53)</f>
        <v>0</v>
      </c>
      <c r="BG53">
        <f>(AL53-AR53)/(AL53-AK53)</f>
        <v>0</v>
      </c>
      <c r="BH53">
        <f>$B$11*CF53+$C$11*CG53+$F$11*CH53*(1-CK53)</f>
        <v>0</v>
      </c>
      <c r="BI53">
        <f>BH53*BJ53</f>
        <v>0</v>
      </c>
      <c r="BJ53">
        <f>($B$11*$D$9+$C$11*$D$9+$F$11*((CU53+CM53)/MAX(CU53+CM53+CV53, 0.1)*$I$9+CV53/MAX(CU53+CM53+CV53, 0.1)*$J$9))/($B$11+$C$11+$F$11)</f>
        <v>0</v>
      </c>
      <c r="BK53">
        <f>($B$11*$K$9+$C$11*$K$9+$F$11*((CU53+CM53)/MAX(CU53+CM53+CV53, 0.1)*$P$9+CV53/MAX(CU53+CM53+CV53, 0.1)*$Q$9))/($B$11+$C$11+$F$11)</f>
        <v>0</v>
      </c>
      <c r="BL53">
        <v>6</v>
      </c>
      <c r="BM53">
        <v>0.5</v>
      </c>
      <c r="BN53" t="s">
        <v>291</v>
      </c>
      <c r="BO53">
        <v>2</v>
      </c>
      <c r="BP53">
        <v>1607466267.85</v>
      </c>
      <c r="BQ53">
        <v>383.628066666667</v>
      </c>
      <c r="BR53">
        <v>400.0298</v>
      </c>
      <c r="BS53">
        <v>31.5161833333333</v>
      </c>
      <c r="BT53">
        <v>27.05951</v>
      </c>
      <c r="BU53">
        <v>381.111066666667</v>
      </c>
      <c r="BV53">
        <v>31.0741833333333</v>
      </c>
      <c r="BW53">
        <v>500.0173</v>
      </c>
      <c r="BX53">
        <v>101.912966666667</v>
      </c>
      <c r="BY53">
        <v>0.10000986</v>
      </c>
      <c r="BZ53">
        <v>35.7537066666667</v>
      </c>
      <c r="CA53">
        <v>35.6184933333333</v>
      </c>
      <c r="CB53">
        <v>999.9</v>
      </c>
      <c r="CC53">
        <v>0</v>
      </c>
      <c r="CD53">
        <v>0</v>
      </c>
      <c r="CE53">
        <v>10000.7123333333</v>
      </c>
      <c r="CF53">
        <v>0</v>
      </c>
      <c r="CG53">
        <v>387.6203</v>
      </c>
      <c r="CH53">
        <v>1400.026</v>
      </c>
      <c r="CI53">
        <v>0.8999956</v>
      </c>
      <c r="CJ53">
        <v>0.10000434</v>
      </c>
      <c r="CK53">
        <v>0</v>
      </c>
      <c r="CL53">
        <v>910.491133333333</v>
      </c>
      <c r="CM53">
        <v>4.99975</v>
      </c>
      <c r="CN53">
        <v>12569.9666666667</v>
      </c>
      <c r="CO53">
        <v>12178.2566666667</v>
      </c>
      <c r="CP53">
        <v>47.0165333333333</v>
      </c>
      <c r="CQ53">
        <v>48.7748</v>
      </c>
      <c r="CR53">
        <v>47.8456</v>
      </c>
      <c r="CS53">
        <v>48.5455333333333</v>
      </c>
      <c r="CT53">
        <v>48.8915333333333</v>
      </c>
      <c r="CU53">
        <v>1255.514</v>
      </c>
      <c r="CV53">
        <v>139.512</v>
      </c>
      <c r="CW53">
        <v>0</v>
      </c>
      <c r="CX53">
        <v>454</v>
      </c>
      <c r="CY53">
        <v>0</v>
      </c>
      <c r="CZ53">
        <v>910.31524</v>
      </c>
      <c r="DA53">
        <v>-14.0408461411395</v>
      </c>
      <c r="DB53">
        <v>-181.584615014206</v>
      </c>
      <c r="DC53">
        <v>12567.024</v>
      </c>
      <c r="DD53">
        <v>15</v>
      </c>
      <c r="DE53">
        <v>1607466300.6</v>
      </c>
      <c r="DF53" t="s">
        <v>477</v>
      </c>
      <c r="DG53">
        <v>1607466293.6</v>
      </c>
      <c r="DH53">
        <v>1607466300.6</v>
      </c>
      <c r="DI53">
        <v>16</v>
      </c>
      <c r="DJ53">
        <v>0.092</v>
      </c>
      <c r="DK53">
        <v>0.009</v>
      </c>
      <c r="DL53">
        <v>2.517</v>
      </c>
      <c r="DM53">
        <v>0.442</v>
      </c>
      <c r="DN53">
        <v>400</v>
      </c>
      <c r="DO53">
        <v>27</v>
      </c>
      <c r="DP53">
        <v>0.12</v>
      </c>
      <c r="DQ53">
        <v>0.02</v>
      </c>
      <c r="DR53">
        <v>12.2813712420999</v>
      </c>
      <c r="DS53">
        <v>-0.373775634987282</v>
      </c>
      <c r="DT53">
        <v>0.0325342498173809</v>
      </c>
      <c r="DU53">
        <v>1</v>
      </c>
      <c r="DV53">
        <v>-16.4971709677419</v>
      </c>
      <c r="DW53">
        <v>0.39717096774194</v>
      </c>
      <c r="DX53">
        <v>0.0371178089031824</v>
      </c>
      <c r="DY53">
        <v>0</v>
      </c>
      <c r="DZ53">
        <v>4.44632870967742</v>
      </c>
      <c r="EA53">
        <v>0.0927077419354849</v>
      </c>
      <c r="EB53">
        <v>0.00693613899381482</v>
      </c>
      <c r="EC53">
        <v>1</v>
      </c>
      <c r="ED53">
        <v>2</v>
      </c>
      <c r="EE53">
        <v>3</v>
      </c>
      <c r="EF53" t="s">
        <v>298</v>
      </c>
      <c r="EG53">
        <v>100</v>
      </c>
      <c r="EH53">
        <v>100</v>
      </c>
      <c r="EI53">
        <v>2.517</v>
      </c>
      <c r="EJ53">
        <v>0.442</v>
      </c>
      <c r="EK53">
        <v>2.42404999999991</v>
      </c>
      <c r="EL53">
        <v>0</v>
      </c>
      <c r="EM53">
        <v>0</v>
      </c>
      <c r="EN53">
        <v>0</v>
      </c>
      <c r="EO53">
        <v>0.432838095238093</v>
      </c>
      <c r="EP53">
        <v>0</v>
      </c>
      <c r="EQ53">
        <v>0</v>
      </c>
      <c r="ER53">
        <v>0</v>
      </c>
      <c r="ES53">
        <v>-1</v>
      </c>
      <c r="ET53">
        <v>-1</v>
      </c>
      <c r="EU53">
        <v>-1</v>
      </c>
      <c r="EV53">
        <v>-1</v>
      </c>
      <c r="EW53">
        <v>10.1</v>
      </c>
      <c r="EX53">
        <v>10.1</v>
      </c>
      <c r="EY53">
        <v>2</v>
      </c>
      <c r="EZ53">
        <v>498.052</v>
      </c>
      <c r="FA53">
        <v>527.004</v>
      </c>
      <c r="FB53">
        <v>34.5493</v>
      </c>
      <c r="FC53">
        <v>32.0664</v>
      </c>
      <c r="FD53">
        <v>30.0002</v>
      </c>
      <c r="FE53">
        <v>31.864</v>
      </c>
      <c r="FF53">
        <v>31.814</v>
      </c>
      <c r="FG53">
        <v>15.0152</v>
      </c>
      <c r="FH53">
        <v>0</v>
      </c>
      <c r="FI53">
        <v>100</v>
      </c>
      <c r="FJ53">
        <v>-999.9</v>
      </c>
      <c r="FK53">
        <v>400</v>
      </c>
      <c r="FL53">
        <v>28.4256</v>
      </c>
      <c r="FM53">
        <v>101.694</v>
      </c>
      <c r="FN53">
        <v>101.065</v>
      </c>
    </row>
    <row r="54" spans="1:170">
      <c r="A54">
        <v>38</v>
      </c>
      <c r="B54">
        <v>1607466654</v>
      </c>
      <c r="C54">
        <v>12507.5</v>
      </c>
      <c r="D54" t="s">
        <v>478</v>
      </c>
      <c r="E54" t="s">
        <v>479</v>
      </c>
      <c r="F54" t="s">
        <v>473</v>
      </c>
      <c r="G54" t="s">
        <v>474</v>
      </c>
      <c r="H54">
        <v>1607466646.25</v>
      </c>
      <c r="I54">
        <f>BW54*AG54*(BS54-BT54)/(100*BL54*(1000-AG54*BS54))</f>
        <v>0</v>
      </c>
      <c r="J54">
        <f>BW54*AG54*(BR54-BQ54*(1000-AG54*BT54)/(1000-AG54*BS54))/(100*BL54)</f>
        <v>0</v>
      </c>
      <c r="K54">
        <f>BQ54 - IF(AG54&gt;1, J54*BL54*100.0/(AI54*CE54), 0)</f>
        <v>0</v>
      </c>
      <c r="L54">
        <f>((R54-I54/2)*K54-J54)/(R54+I54/2)</f>
        <v>0</v>
      </c>
      <c r="M54">
        <f>L54*(BX54+BY54)/1000.0</f>
        <v>0</v>
      </c>
      <c r="N54">
        <f>(BQ54 - IF(AG54&gt;1, J54*BL54*100.0/(AI54*CE54), 0))*(BX54+BY54)/1000.0</f>
        <v>0</v>
      </c>
      <c r="O54">
        <f>2.0/((1/Q54-1/P54)+SIGN(Q54)*SQRT((1/Q54-1/P54)*(1/Q54-1/P54) + 4*BM54/((BM54+1)*(BM54+1))*(2*1/Q54*1/P54-1/P54*1/P54)))</f>
        <v>0</v>
      </c>
      <c r="P54">
        <f>IF(LEFT(BN54,1)&lt;&gt;"0",IF(LEFT(BN54,1)="1",3.0,BO54),$D$5+$E$5*(CE54*BX54/($K$5*1000))+$F$5*(CE54*BX54/($K$5*1000))*MAX(MIN(BL54,$J$5),$I$5)*MAX(MIN(BL54,$J$5),$I$5)+$G$5*MAX(MIN(BL54,$J$5),$I$5)*(CE54*BX54/($K$5*1000))+$H$5*(CE54*BX54/($K$5*1000))*(CE54*BX54/($K$5*1000)))</f>
        <v>0</v>
      </c>
      <c r="Q54">
        <f>I54*(1000-(1000*0.61365*exp(17.502*U54/(240.97+U54))/(BX54+BY54)+BS54)/2)/(1000*0.61365*exp(17.502*U54/(240.97+U54))/(BX54+BY54)-BS54)</f>
        <v>0</v>
      </c>
      <c r="R54">
        <f>1/((BM54+1)/(O54/1.6)+1/(P54/1.37)) + BM54/((BM54+1)/(O54/1.6) + BM54/(P54/1.37))</f>
        <v>0</v>
      </c>
      <c r="S54">
        <f>(BI54*BK54)</f>
        <v>0</v>
      </c>
      <c r="T54">
        <f>(BZ54+(S54+2*0.95*5.67E-8*(((BZ54+$B$7)+273)^4-(BZ54+273)^4)-44100*I54)/(1.84*29.3*P54+8*0.95*5.67E-8*(BZ54+273)^3))</f>
        <v>0</v>
      </c>
      <c r="U54">
        <f>($C$7*CA54+$D$7*CB54+$E$7*T54)</f>
        <v>0</v>
      </c>
      <c r="V54">
        <f>0.61365*exp(17.502*U54/(240.97+U54))</f>
        <v>0</v>
      </c>
      <c r="W54">
        <f>(X54/Y54*100)</f>
        <v>0</v>
      </c>
      <c r="X54">
        <f>BS54*(BX54+BY54)/1000</f>
        <v>0</v>
      </c>
      <c r="Y54">
        <f>0.61365*exp(17.502*BZ54/(240.97+BZ54))</f>
        <v>0</v>
      </c>
      <c r="Z54">
        <f>(V54-BS54*(BX54+BY54)/1000)</f>
        <v>0</v>
      </c>
      <c r="AA54">
        <f>(-I54*44100)</f>
        <v>0</v>
      </c>
      <c r="AB54">
        <f>2*29.3*P54*0.92*(BZ54-U54)</f>
        <v>0</v>
      </c>
      <c r="AC54">
        <f>2*0.95*5.67E-8*(((BZ54+$B$7)+273)^4-(U54+273)^4)</f>
        <v>0</v>
      </c>
      <c r="AD54">
        <f>S54+AC54+AA54+AB54</f>
        <v>0</v>
      </c>
      <c r="AE54">
        <v>0</v>
      </c>
      <c r="AF54">
        <v>0</v>
      </c>
      <c r="AG54">
        <f>IF(AE54*$H$13&gt;=AI54,1.0,(AI54/(AI54-AE54*$H$13)))</f>
        <v>0</v>
      </c>
      <c r="AH54">
        <f>(AG54-1)*100</f>
        <v>0</v>
      </c>
      <c r="AI54">
        <f>MAX(0,($B$13+$C$13*CE54)/(1+$D$13*CE54)*BX54/(BZ54+273)*$E$13)</f>
        <v>0</v>
      </c>
      <c r="AJ54" t="s">
        <v>288</v>
      </c>
      <c r="AK54">
        <v>715.476923076923</v>
      </c>
      <c r="AL54">
        <v>3262.08</v>
      </c>
      <c r="AM54">
        <f>AL54-AK54</f>
        <v>0</v>
      </c>
      <c r="AN54">
        <f>AM54/AL54</f>
        <v>0</v>
      </c>
      <c r="AO54">
        <v>-0.577747479816223</v>
      </c>
      <c r="AP54" t="s">
        <v>480</v>
      </c>
      <c r="AQ54">
        <v>1024.7624</v>
      </c>
      <c r="AR54">
        <v>1362.11</v>
      </c>
      <c r="AS54">
        <f>1-AQ54/AR54</f>
        <v>0</v>
      </c>
      <c r="AT54">
        <v>0.5</v>
      </c>
      <c r="AU54">
        <f>BI54</f>
        <v>0</v>
      </c>
      <c r="AV54">
        <f>J54</f>
        <v>0</v>
      </c>
      <c r="AW54">
        <f>AS54*AT54*AU54</f>
        <v>0</v>
      </c>
      <c r="AX54">
        <f>BC54/AR54</f>
        <v>0</v>
      </c>
      <c r="AY54">
        <f>(AV54-AO54)/AU54</f>
        <v>0</v>
      </c>
      <c r="AZ54">
        <f>(AL54-AR54)/AR54</f>
        <v>0</v>
      </c>
      <c r="BA54" t="s">
        <v>481</v>
      </c>
      <c r="BB54">
        <v>763.45</v>
      </c>
      <c r="BC54">
        <f>AR54-BB54</f>
        <v>0</v>
      </c>
      <c r="BD54">
        <f>(AR54-AQ54)/(AR54-BB54)</f>
        <v>0</v>
      </c>
      <c r="BE54">
        <f>(AL54-AR54)/(AL54-BB54)</f>
        <v>0</v>
      </c>
      <c r="BF54">
        <f>(AR54-AQ54)/(AR54-AK54)</f>
        <v>0</v>
      </c>
      <c r="BG54">
        <f>(AL54-AR54)/(AL54-AK54)</f>
        <v>0</v>
      </c>
      <c r="BH54">
        <f>$B$11*CF54+$C$11*CG54+$F$11*CH54*(1-CK54)</f>
        <v>0</v>
      </c>
      <c r="BI54">
        <f>BH54*BJ54</f>
        <v>0</v>
      </c>
      <c r="BJ54">
        <f>($B$11*$D$9+$C$11*$D$9+$F$11*((CU54+CM54)/MAX(CU54+CM54+CV54, 0.1)*$I$9+CV54/MAX(CU54+CM54+CV54, 0.1)*$J$9))/($B$11+$C$11+$F$11)</f>
        <v>0</v>
      </c>
      <c r="BK54">
        <f>($B$11*$K$9+$C$11*$K$9+$F$11*((CU54+CM54)/MAX(CU54+CM54+CV54, 0.1)*$P$9+CV54/MAX(CU54+CM54+CV54, 0.1)*$Q$9))/($B$11+$C$11+$F$11)</f>
        <v>0</v>
      </c>
      <c r="BL54">
        <v>6</v>
      </c>
      <c r="BM54">
        <v>0.5</v>
      </c>
      <c r="BN54" t="s">
        <v>291</v>
      </c>
      <c r="BO54">
        <v>2</v>
      </c>
      <c r="BP54">
        <v>1607466646.25</v>
      </c>
      <c r="BQ54">
        <v>384.583233333333</v>
      </c>
      <c r="BR54">
        <v>399.904766666667</v>
      </c>
      <c r="BS54">
        <v>30.56906</v>
      </c>
      <c r="BT54">
        <v>27.0677766666667</v>
      </c>
      <c r="BU54">
        <v>382.066733333333</v>
      </c>
      <c r="BV54">
        <v>30.1268033333333</v>
      </c>
      <c r="BW54">
        <v>500.0268</v>
      </c>
      <c r="BX54">
        <v>101.896766666667</v>
      </c>
      <c r="BY54">
        <v>0.100017446666667</v>
      </c>
      <c r="BZ54">
        <v>35.9947266666667</v>
      </c>
      <c r="CA54">
        <v>35.8365566666667</v>
      </c>
      <c r="CB54">
        <v>999.9</v>
      </c>
      <c r="CC54">
        <v>0</v>
      </c>
      <c r="CD54">
        <v>0</v>
      </c>
      <c r="CE54">
        <v>10004.02</v>
      </c>
      <c r="CF54">
        <v>0</v>
      </c>
      <c r="CG54">
        <v>375.006866666667</v>
      </c>
      <c r="CH54">
        <v>1400.01466666667</v>
      </c>
      <c r="CI54">
        <v>0.8999974</v>
      </c>
      <c r="CJ54">
        <v>0.10000256</v>
      </c>
      <c r="CK54">
        <v>0</v>
      </c>
      <c r="CL54">
        <v>1025.23133333333</v>
      </c>
      <c r="CM54">
        <v>4.99975</v>
      </c>
      <c r="CN54">
        <v>14160.6466666667</v>
      </c>
      <c r="CO54">
        <v>12178.1633333333</v>
      </c>
      <c r="CP54">
        <v>48.2624</v>
      </c>
      <c r="CQ54">
        <v>50.0082666666666</v>
      </c>
      <c r="CR54">
        <v>49.1622</v>
      </c>
      <c r="CS54">
        <v>49.6332</v>
      </c>
      <c r="CT54">
        <v>50.0372666666666</v>
      </c>
      <c r="CU54">
        <v>1255.51</v>
      </c>
      <c r="CV54">
        <v>139.504666666667</v>
      </c>
      <c r="CW54">
        <v>0</v>
      </c>
      <c r="CX54">
        <v>377.5</v>
      </c>
      <c r="CY54">
        <v>0</v>
      </c>
      <c r="CZ54">
        <v>1024.7624</v>
      </c>
      <c r="DA54">
        <v>-133.930769423862</v>
      </c>
      <c r="DB54">
        <v>-1774.45384896248</v>
      </c>
      <c r="DC54">
        <v>14154.94</v>
      </c>
      <c r="DD54">
        <v>15</v>
      </c>
      <c r="DE54">
        <v>1607466300.6</v>
      </c>
      <c r="DF54" t="s">
        <v>477</v>
      </c>
      <c r="DG54">
        <v>1607466293.6</v>
      </c>
      <c r="DH54">
        <v>1607466300.6</v>
      </c>
      <c r="DI54">
        <v>16</v>
      </c>
      <c r="DJ54">
        <v>0.092</v>
      </c>
      <c r="DK54">
        <v>0.009</v>
      </c>
      <c r="DL54">
        <v>2.517</v>
      </c>
      <c r="DM54">
        <v>0.442</v>
      </c>
      <c r="DN54">
        <v>400</v>
      </c>
      <c r="DO54">
        <v>27</v>
      </c>
      <c r="DP54">
        <v>0.12</v>
      </c>
      <c r="DQ54">
        <v>0.02</v>
      </c>
      <c r="DR54">
        <v>11.6138901954105</v>
      </c>
      <c r="DS54">
        <v>-0.0465978085321171</v>
      </c>
      <c r="DT54">
        <v>0.0264346222532629</v>
      </c>
      <c r="DU54">
        <v>1</v>
      </c>
      <c r="DV54">
        <v>-15.322935483871</v>
      </c>
      <c r="DW54">
        <v>-0.192541935483818</v>
      </c>
      <c r="DX54">
        <v>0.0338463468118466</v>
      </c>
      <c r="DY54">
        <v>1</v>
      </c>
      <c r="DZ54">
        <v>3.49405548387097</v>
      </c>
      <c r="EA54">
        <v>0.569969516129028</v>
      </c>
      <c r="EB54">
        <v>0.0425760164835154</v>
      </c>
      <c r="EC54">
        <v>0</v>
      </c>
      <c r="ED54">
        <v>2</v>
      </c>
      <c r="EE54">
        <v>3</v>
      </c>
      <c r="EF54" t="s">
        <v>298</v>
      </c>
      <c r="EG54">
        <v>100</v>
      </c>
      <c r="EH54">
        <v>100</v>
      </c>
      <c r="EI54">
        <v>2.517</v>
      </c>
      <c r="EJ54">
        <v>0.4422</v>
      </c>
      <c r="EK54">
        <v>2.51650000000001</v>
      </c>
      <c r="EL54">
        <v>0</v>
      </c>
      <c r="EM54">
        <v>0</v>
      </c>
      <c r="EN54">
        <v>0</v>
      </c>
      <c r="EO54">
        <v>0.442249999999994</v>
      </c>
      <c r="EP54">
        <v>0</v>
      </c>
      <c r="EQ54">
        <v>0</v>
      </c>
      <c r="ER54">
        <v>0</v>
      </c>
      <c r="ES54">
        <v>-1</v>
      </c>
      <c r="ET54">
        <v>-1</v>
      </c>
      <c r="EU54">
        <v>-1</v>
      </c>
      <c r="EV54">
        <v>-1</v>
      </c>
      <c r="EW54">
        <v>6</v>
      </c>
      <c r="EX54">
        <v>5.9</v>
      </c>
      <c r="EY54">
        <v>2</v>
      </c>
      <c r="EZ54">
        <v>512.301</v>
      </c>
      <c r="FA54">
        <v>526.879</v>
      </c>
      <c r="FB54">
        <v>34.5654</v>
      </c>
      <c r="FC54">
        <v>32.1338</v>
      </c>
      <c r="FD54">
        <v>30.0002</v>
      </c>
      <c r="FE54">
        <v>31.9249</v>
      </c>
      <c r="FF54">
        <v>31.8724</v>
      </c>
      <c r="FG54">
        <v>15.0399</v>
      </c>
      <c r="FH54">
        <v>0</v>
      </c>
      <c r="FI54">
        <v>100</v>
      </c>
      <c r="FJ54">
        <v>-999.9</v>
      </c>
      <c r="FK54">
        <v>400</v>
      </c>
      <c r="FL54">
        <v>28.4256</v>
      </c>
      <c r="FM54">
        <v>101.683</v>
      </c>
      <c r="FN54">
        <v>101.051</v>
      </c>
    </row>
    <row r="55" spans="1:170">
      <c r="A55">
        <v>39</v>
      </c>
      <c r="B55">
        <v>1607467075</v>
      </c>
      <c r="C55">
        <v>12928.5</v>
      </c>
      <c r="D55" t="s">
        <v>482</v>
      </c>
      <c r="E55" t="s">
        <v>483</v>
      </c>
      <c r="F55" t="s">
        <v>484</v>
      </c>
      <c r="G55" t="s">
        <v>302</v>
      </c>
      <c r="H55">
        <v>1607467067.25</v>
      </c>
      <c r="I55">
        <f>BW55*AG55*(BS55-BT55)/(100*BL55*(1000-AG55*BS55))</f>
        <v>0</v>
      </c>
      <c r="J55">
        <f>BW55*AG55*(BR55-BQ55*(1000-AG55*BT55)/(1000-AG55*BS55))/(100*BL55)</f>
        <v>0</v>
      </c>
      <c r="K55">
        <f>BQ55 - IF(AG55&gt;1, J55*BL55*100.0/(AI55*CE55), 0)</f>
        <v>0</v>
      </c>
      <c r="L55">
        <f>((R55-I55/2)*K55-J55)/(R55+I55/2)</f>
        <v>0</v>
      </c>
      <c r="M55">
        <f>L55*(BX55+BY55)/1000.0</f>
        <v>0</v>
      </c>
      <c r="N55">
        <f>(BQ55 - IF(AG55&gt;1, J55*BL55*100.0/(AI55*CE55), 0))*(BX55+BY55)/1000.0</f>
        <v>0</v>
      </c>
      <c r="O55">
        <f>2.0/((1/Q55-1/P55)+SIGN(Q55)*SQRT((1/Q55-1/P55)*(1/Q55-1/P55) + 4*BM55/((BM55+1)*(BM55+1))*(2*1/Q55*1/P55-1/P55*1/P55)))</f>
        <v>0</v>
      </c>
      <c r="P55">
        <f>IF(LEFT(BN55,1)&lt;&gt;"0",IF(LEFT(BN55,1)="1",3.0,BO55),$D$5+$E$5*(CE55*BX55/($K$5*1000))+$F$5*(CE55*BX55/($K$5*1000))*MAX(MIN(BL55,$J$5),$I$5)*MAX(MIN(BL55,$J$5),$I$5)+$G$5*MAX(MIN(BL55,$J$5),$I$5)*(CE55*BX55/($K$5*1000))+$H$5*(CE55*BX55/($K$5*1000))*(CE55*BX55/($K$5*1000)))</f>
        <v>0</v>
      </c>
      <c r="Q55">
        <f>I55*(1000-(1000*0.61365*exp(17.502*U55/(240.97+U55))/(BX55+BY55)+BS55)/2)/(1000*0.61365*exp(17.502*U55/(240.97+U55))/(BX55+BY55)-BS55)</f>
        <v>0</v>
      </c>
      <c r="R55">
        <f>1/((BM55+1)/(O55/1.6)+1/(P55/1.37)) + BM55/((BM55+1)/(O55/1.6) + BM55/(P55/1.37))</f>
        <v>0</v>
      </c>
      <c r="S55">
        <f>(BI55*BK55)</f>
        <v>0</v>
      </c>
      <c r="T55">
        <f>(BZ55+(S55+2*0.95*5.67E-8*(((BZ55+$B$7)+273)^4-(BZ55+273)^4)-44100*I55)/(1.84*29.3*P55+8*0.95*5.67E-8*(BZ55+273)^3))</f>
        <v>0</v>
      </c>
      <c r="U55">
        <f>($C$7*CA55+$D$7*CB55+$E$7*T55)</f>
        <v>0</v>
      </c>
      <c r="V55">
        <f>0.61365*exp(17.502*U55/(240.97+U55))</f>
        <v>0</v>
      </c>
      <c r="W55">
        <f>(X55/Y55*100)</f>
        <v>0</v>
      </c>
      <c r="X55">
        <f>BS55*(BX55+BY55)/1000</f>
        <v>0</v>
      </c>
      <c r="Y55">
        <f>0.61365*exp(17.502*BZ55/(240.97+BZ55))</f>
        <v>0</v>
      </c>
      <c r="Z55">
        <f>(V55-BS55*(BX55+BY55)/1000)</f>
        <v>0</v>
      </c>
      <c r="AA55">
        <f>(-I55*44100)</f>
        <v>0</v>
      </c>
      <c r="AB55">
        <f>2*29.3*P55*0.92*(BZ55-U55)</f>
        <v>0</v>
      </c>
      <c r="AC55">
        <f>2*0.95*5.67E-8*(((BZ55+$B$7)+273)^4-(U55+273)^4)</f>
        <v>0</v>
      </c>
      <c r="AD55">
        <f>S55+AC55+AA55+AB55</f>
        <v>0</v>
      </c>
      <c r="AE55">
        <v>0</v>
      </c>
      <c r="AF55">
        <v>0</v>
      </c>
      <c r="AG55">
        <f>IF(AE55*$H$13&gt;=AI55,1.0,(AI55/(AI55-AE55*$H$13)))</f>
        <v>0</v>
      </c>
      <c r="AH55">
        <f>(AG55-1)*100</f>
        <v>0</v>
      </c>
      <c r="AI55">
        <f>MAX(0,($B$13+$C$13*CE55)/(1+$D$13*CE55)*BX55/(BZ55+273)*$E$13)</f>
        <v>0</v>
      </c>
      <c r="AJ55" t="s">
        <v>288</v>
      </c>
      <c r="AK55">
        <v>715.476923076923</v>
      </c>
      <c r="AL55">
        <v>3262.08</v>
      </c>
      <c r="AM55">
        <f>AL55-AK55</f>
        <v>0</v>
      </c>
      <c r="AN55">
        <f>AM55/AL55</f>
        <v>0</v>
      </c>
      <c r="AO55">
        <v>-0.577747479816223</v>
      </c>
      <c r="AP55" t="s">
        <v>485</v>
      </c>
      <c r="AQ55">
        <v>915.26736</v>
      </c>
      <c r="AR55">
        <v>1326.06</v>
      </c>
      <c r="AS55">
        <f>1-AQ55/AR55</f>
        <v>0</v>
      </c>
      <c r="AT55">
        <v>0.5</v>
      </c>
      <c r="AU55">
        <f>BI55</f>
        <v>0</v>
      </c>
      <c r="AV55">
        <f>J55</f>
        <v>0</v>
      </c>
      <c r="AW55">
        <f>AS55*AT55*AU55</f>
        <v>0</v>
      </c>
      <c r="AX55">
        <f>BC55/AR55</f>
        <v>0</v>
      </c>
      <c r="AY55">
        <f>(AV55-AO55)/AU55</f>
        <v>0</v>
      </c>
      <c r="AZ55">
        <f>(AL55-AR55)/AR55</f>
        <v>0</v>
      </c>
      <c r="BA55" t="s">
        <v>486</v>
      </c>
      <c r="BB55">
        <v>699.43</v>
      </c>
      <c r="BC55">
        <f>AR55-BB55</f>
        <v>0</v>
      </c>
      <c r="BD55">
        <f>(AR55-AQ55)/(AR55-BB55)</f>
        <v>0</v>
      </c>
      <c r="BE55">
        <f>(AL55-AR55)/(AL55-BB55)</f>
        <v>0</v>
      </c>
      <c r="BF55">
        <f>(AR55-AQ55)/(AR55-AK55)</f>
        <v>0</v>
      </c>
      <c r="BG55">
        <f>(AL55-AR55)/(AL55-AK55)</f>
        <v>0</v>
      </c>
      <c r="BH55">
        <f>$B$11*CF55+$C$11*CG55+$F$11*CH55*(1-CK55)</f>
        <v>0</v>
      </c>
      <c r="BI55">
        <f>BH55*BJ55</f>
        <v>0</v>
      </c>
      <c r="BJ55">
        <f>($B$11*$D$9+$C$11*$D$9+$F$11*((CU55+CM55)/MAX(CU55+CM55+CV55, 0.1)*$I$9+CV55/MAX(CU55+CM55+CV55, 0.1)*$J$9))/($B$11+$C$11+$F$11)</f>
        <v>0</v>
      </c>
      <c r="BK55">
        <f>($B$11*$K$9+$C$11*$K$9+$F$11*((CU55+CM55)/MAX(CU55+CM55+CV55, 0.1)*$P$9+CV55/MAX(CU55+CM55+CV55, 0.1)*$Q$9))/($B$11+$C$11+$F$11)</f>
        <v>0</v>
      </c>
      <c r="BL55">
        <v>6</v>
      </c>
      <c r="BM55">
        <v>0.5</v>
      </c>
      <c r="BN55" t="s">
        <v>291</v>
      </c>
      <c r="BO55">
        <v>2</v>
      </c>
      <c r="BP55">
        <v>1607467067.25</v>
      </c>
      <c r="BQ55">
        <v>378.744466666667</v>
      </c>
      <c r="BR55">
        <v>400.002033333333</v>
      </c>
      <c r="BS55">
        <v>32.34665</v>
      </c>
      <c r="BT55">
        <v>27.26386</v>
      </c>
      <c r="BU55">
        <v>376.225466666667</v>
      </c>
      <c r="BV55">
        <v>31.90065</v>
      </c>
      <c r="BW55">
        <v>500.013833333333</v>
      </c>
      <c r="BX55">
        <v>101.903133333333</v>
      </c>
      <c r="BY55">
        <v>0.0999861</v>
      </c>
      <c r="BZ55">
        <v>35.8055866666667</v>
      </c>
      <c r="CA55">
        <v>35.0443633333333</v>
      </c>
      <c r="CB55">
        <v>999.9</v>
      </c>
      <c r="CC55">
        <v>0</v>
      </c>
      <c r="CD55">
        <v>0</v>
      </c>
      <c r="CE55">
        <v>10002.916</v>
      </c>
      <c r="CF55">
        <v>0</v>
      </c>
      <c r="CG55">
        <v>353.817666666667</v>
      </c>
      <c r="CH55">
        <v>1400.00766666667</v>
      </c>
      <c r="CI55">
        <v>0.900003466666667</v>
      </c>
      <c r="CJ55">
        <v>0.0999965066666666</v>
      </c>
      <c r="CK55">
        <v>0</v>
      </c>
      <c r="CL55">
        <v>915.824166666667</v>
      </c>
      <c r="CM55">
        <v>4.99975</v>
      </c>
      <c r="CN55">
        <v>12616.3533333333</v>
      </c>
      <c r="CO55">
        <v>12178.12</v>
      </c>
      <c r="CP55">
        <v>48.9916</v>
      </c>
      <c r="CQ55">
        <v>50.7789333333333</v>
      </c>
      <c r="CR55">
        <v>49.9288</v>
      </c>
      <c r="CS55">
        <v>50.2332</v>
      </c>
      <c r="CT55">
        <v>50.6912</v>
      </c>
      <c r="CU55">
        <v>1255.51066666667</v>
      </c>
      <c r="CV55">
        <v>139.498</v>
      </c>
      <c r="CW55">
        <v>0</v>
      </c>
      <c r="CX55">
        <v>420.199999809265</v>
      </c>
      <c r="CY55">
        <v>0</v>
      </c>
      <c r="CZ55">
        <v>915.26736</v>
      </c>
      <c r="DA55">
        <v>-65.7106154850321</v>
      </c>
      <c r="DB55">
        <v>-908.676924549859</v>
      </c>
      <c r="DC55">
        <v>12608.856</v>
      </c>
      <c r="DD55">
        <v>15</v>
      </c>
      <c r="DE55">
        <v>1607467104.5</v>
      </c>
      <c r="DF55" t="s">
        <v>487</v>
      </c>
      <c r="DG55">
        <v>1607467094.5</v>
      </c>
      <c r="DH55">
        <v>1607467104.5</v>
      </c>
      <c r="DI55">
        <v>17</v>
      </c>
      <c r="DJ55">
        <v>0.002</v>
      </c>
      <c r="DK55">
        <v>0.004</v>
      </c>
      <c r="DL55">
        <v>2.519</v>
      </c>
      <c r="DM55">
        <v>0.446</v>
      </c>
      <c r="DN55">
        <v>400</v>
      </c>
      <c r="DO55">
        <v>27</v>
      </c>
      <c r="DP55">
        <v>0.07</v>
      </c>
      <c r="DQ55">
        <v>0.01</v>
      </c>
      <c r="DR55">
        <v>16.0877518359063</v>
      </c>
      <c r="DS55">
        <v>-1.63166103880875</v>
      </c>
      <c r="DT55">
        <v>0.119500897053553</v>
      </c>
      <c r="DU55">
        <v>0</v>
      </c>
      <c r="DV55">
        <v>-21.2869290322581</v>
      </c>
      <c r="DW55">
        <v>2.15830161290323</v>
      </c>
      <c r="DX55">
        <v>0.162783941891616</v>
      </c>
      <c r="DY55">
        <v>0</v>
      </c>
      <c r="DZ55">
        <v>5.08561290322581</v>
      </c>
      <c r="EA55">
        <v>-0.528604354838716</v>
      </c>
      <c r="EB55">
        <v>0.0394263646188074</v>
      </c>
      <c r="EC55">
        <v>0</v>
      </c>
      <c r="ED55">
        <v>0</v>
      </c>
      <c r="EE55">
        <v>3</v>
      </c>
      <c r="EF55" t="s">
        <v>352</v>
      </c>
      <c r="EG55">
        <v>100</v>
      </c>
      <c r="EH55">
        <v>100</v>
      </c>
      <c r="EI55">
        <v>2.519</v>
      </c>
      <c r="EJ55">
        <v>0.446</v>
      </c>
      <c r="EK55">
        <v>2.51650000000001</v>
      </c>
      <c r="EL55">
        <v>0</v>
      </c>
      <c r="EM55">
        <v>0</v>
      </c>
      <c r="EN55">
        <v>0</v>
      </c>
      <c r="EO55">
        <v>0.442249999999994</v>
      </c>
      <c r="EP55">
        <v>0</v>
      </c>
      <c r="EQ55">
        <v>0</v>
      </c>
      <c r="ER55">
        <v>0</v>
      </c>
      <c r="ES55">
        <v>-1</v>
      </c>
      <c r="ET55">
        <v>-1</v>
      </c>
      <c r="EU55">
        <v>-1</v>
      </c>
      <c r="EV55">
        <v>-1</v>
      </c>
      <c r="EW55">
        <v>13</v>
      </c>
      <c r="EX55">
        <v>12.9</v>
      </c>
      <c r="EY55">
        <v>2</v>
      </c>
      <c r="EZ55">
        <v>510.685</v>
      </c>
      <c r="FA55">
        <v>527.105</v>
      </c>
      <c r="FB55">
        <v>34.4188</v>
      </c>
      <c r="FC55">
        <v>32.0331</v>
      </c>
      <c r="FD55">
        <v>29.9998</v>
      </c>
      <c r="FE55">
        <v>31.8431</v>
      </c>
      <c r="FF55">
        <v>31.7932</v>
      </c>
      <c r="FG55">
        <v>14.945</v>
      </c>
      <c r="FH55">
        <v>0</v>
      </c>
      <c r="FI55">
        <v>100</v>
      </c>
      <c r="FJ55">
        <v>-999.9</v>
      </c>
      <c r="FK55">
        <v>400</v>
      </c>
      <c r="FL55">
        <v>30.381</v>
      </c>
      <c r="FM55">
        <v>101.699</v>
      </c>
      <c r="FN55">
        <v>101.074</v>
      </c>
    </row>
    <row r="56" spans="1:170">
      <c r="A56">
        <v>40</v>
      </c>
      <c r="B56">
        <v>1607467230.5</v>
      </c>
      <c r="C56">
        <v>13084</v>
      </c>
      <c r="D56" t="s">
        <v>488</v>
      </c>
      <c r="E56" t="s">
        <v>489</v>
      </c>
      <c r="F56" t="s">
        <v>484</v>
      </c>
      <c r="G56" t="s">
        <v>302</v>
      </c>
      <c r="H56">
        <v>1607467222.75</v>
      </c>
      <c r="I56">
        <f>BW56*AG56*(BS56-BT56)/(100*BL56*(1000-AG56*BS56))</f>
        <v>0</v>
      </c>
      <c r="J56">
        <f>BW56*AG56*(BR56-BQ56*(1000-AG56*BT56)/(1000-AG56*BS56))/(100*BL56)</f>
        <v>0</v>
      </c>
      <c r="K56">
        <f>BQ56 - IF(AG56&gt;1, J56*BL56*100.0/(AI56*CE56), 0)</f>
        <v>0</v>
      </c>
      <c r="L56">
        <f>((R56-I56/2)*K56-J56)/(R56+I56/2)</f>
        <v>0</v>
      </c>
      <c r="M56">
        <f>L56*(BX56+BY56)/1000.0</f>
        <v>0</v>
      </c>
      <c r="N56">
        <f>(BQ56 - IF(AG56&gt;1, J56*BL56*100.0/(AI56*CE56), 0))*(BX56+BY56)/1000.0</f>
        <v>0</v>
      </c>
      <c r="O56">
        <f>2.0/((1/Q56-1/P56)+SIGN(Q56)*SQRT((1/Q56-1/P56)*(1/Q56-1/P56) + 4*BM56/((BM56+1)*(BM56+1))*(2*1/Q56*1/P56-1/P56*1/P56)))</f>
        <v>0</v>
      </c>
      <c r="P56">
        <f>IF(LEFT(BN56,1)&lt;&gt;"0",IF(LEFT(BN56,1)="1",3.0,BO56),$D$5+$E$5*(CE56*BX56/($K$5*1000))+$F$5*(CE56*BX56/($K$5*1000))*MAX(MIN(BL56,$J$5),$I$5)*MAX(MIN(BL56,$J$5),$I$5)+$G$5*MAX(MIN(BL56,$J$5),$I$5)*(CE56*BX56/($K$5*1000))+$H$5*(CE56*BX56/($K$5*1000))*(CE56*BX56/($K$5*1000)))</f>
        <v>0</v>
      </c>
      <c r="Q56">
        <f>I56*(1000-(1000*0.61365*exp(17.502*U56/(240.97+U56))/(BX56+BY56)+BS56)/2)/(1000*0.61365*exp(17.502*U56/(240.97+U56))/(BX56+BY56)-BS56)</f>
        <v>0</v>
      </c>
      <c r="R56">
        <f>1/((BM56+1)/(O56/1.6)+1/(P56/1.37)) + BM56/((BM56+1)/(O56/1.6) + BM56/(P56/1.37))</f>
        <v>0</v>
      </c>
      <c r="S56">
        <f>(BI56*BK56)</f>
        <v>0</v>
      </c>
      <c r="T56">
        <f>(BZ56+(S56+2*0.95*5.67E-8*(((BZ56+$B$7)+273)^4-(BZ56+273)^4)-44100*I56)/(1.84*29.3*P56+8*0.95*5.67E-8*(BZ56+273)^3))</f>
        <v>0</v>
      </c>
      <c r="U56">
        <f>($C$7*CA56+$D$7*CB56+$E$7*T56)</f>
        <v>0</v>
      </c>
      <c r="V56">
        <f>0.61365*exp(17.502*U56/(240.97+U56))</f>
        <v>0</v>
      </c>
      <c r="W56">
        <f>(X56/Y56*100)</f>
        <v>0</v>
      </c>
      <c r="X56">
        <f>BS56*(BX56+BY56)/1000</f>
        <v>0</v>
      </c>
      <c r="Y56">
        <f>0.61365*exp(17.502*BZ56/(240.97+BZ56))</f>
        <v>0</v>
      </c>
      <c r="Z56">
        <f>(V56-BS56*(BX56+BY56)/1000)</f>
        <v>0</v>
      </c>
      <c r="AA56">
        <f>(-I56*44100)</f>
        <v>0</v>
      </c>
      <c r="AB56">
        <f>2*29.3*P56*0.92*(BZ56-U56)</f>
        <v>0</v>
      </c>
      <c r="AC56">
        <f>2*0.95*5.67E-8*(((BZ56+$B$7)+273)^4-(U56+273)^4)</f>
        <v>0</v>
      </c>
      <c r="AD56">
        <f>S56+AC56+AA56+AB56</f>
        <v>0</v>
      </c>
      <c r="AE56">
        <v>0</v>
      </c>
      <c r="AF56">
        <v>0</v>
      </c>
      <c r="AG56">
        <f>IF(AE56*$H$13&gt;=AI56,1.0,(AI56/(AI56-AE56*$H$13)))</f>
        <v>0</v>
      </c>
      <c r="AH56">
        <f>(AG56-1)*100</f>
        <v>0</v>
      </c>
      <c r="AI56">
        <f>MAX(0,($B$13+$C$13*CE56)/(1+$D$13*CE56)*BX56/(BZ56+273)*$E$13)</f>
        <v>0</v>
      </c>
      <c r="AJ56" t="s">
        <v>288</v>
      </c>
      <c r="AK56">
        <v>715.476923076923</v>
      </c>
      <c r="AL56">
        <v>3262.08</v>
      </c>
      <c r="AM56">
        <f>AL56-AK56</f>
        <v>0</v>
      </c>
      <c r="AN56">
        <f>AM56/AL56</f>
        <v>0</v>
      </c>
      <c r="AO56">
        <v>-0.577747479816223</v>
      </c>
      <c r="AP56" t="s">
        <v>490</v>
      </c>
      <c r="AQ56">
        <v>984.451</v>
      </c>
      <c r="AR56">
        <v>1350.19</v>
      </c>
      <c r="AS56">
        <f>1-AQ56/AR56</f>
        <v>0</v>
      </c>
      <c r="AT56">
        <v>0.5</v>
      </c>
      <c r="AU56">
        <f>BI56</f>
        <v>0</v>
      </c>
      <c r="AV56">
        <f>J56</f>
        <v>0</v>
      </c>
      <c r="AW56">
        <f>AS56*AT56*AU56</f>
        <v>0</v>
      </c>
      <c r="AX56">
        <f>BC56/AR56</f>
        <v>0</v>
      </c>
      <c r="AY56">
        <f>(AV56-AO56)/AU56</f>
        <v>0</v>
      </c>
      <c r="AZ56">
        <f>(AL56-AR56)/AR56</f>
        <v>0</v>
      </c>
      <c r="BA56" t="s">
        <v>491</v>
      </c>
      <c r="BB56">
        <v>734.87</v>
      </c>
      <c r="BC56">
        <f>AR56-BB56</f>
        <v>0</v>
      </c>
      <c r="BD56">
        <f>(AR56-AQ56)/(AR56-BB56)</f>
        <v>0</v>
      </c>
      <c r="BE56">
        <f>(AL56-AR56)/(AL56-BB56)</f>
        <v>0</v>
      </c>
      <c r="BF56">
        <f>(AR56-AQ56)/(AR56-AK56)</f>
        <v>0</v>
      </c>
      <c r="BG56">
        <f>(AL56-AR56)/(AL56-AK56)</f>
        <v>0</v>
      </c>
      <c r="BH56">
        <f>$B$11*CF56+$C$11*CG56+$F$11*CH56*(1-CK56)</f>
        <v>0</v>
      </c>
      <c r="BI56">
        <f>BH56*BJ56</f>
        <v>0</v>
      </c>
      <c r="BJ56">
        <f>($B$11*$D$9+$C$11*$D$9+$F$11*((CU56+CM56)/MAX(CU56+CM56+CV56, 0.1)*$I$9+CV56/MAX(CU56+CM56+CV56, 0.1)*$J$9))/($B$11+$C$11+$F$11)</f>
        <v>0</v>
      </c>
      <c r="BK56">
        <f>($B$11*$K$9+$C$11*$K$9+$F$11*((CU56+CM56)/MAX(CU56+CM56+CV56, 0.1)*$P$9+CV56/MAX(CU56+CM56+CV56, 0.1)*$Q$9))/($B$11+$C$11+$F$11)</f>
        <v>0</v>
      </c>
      <c r="BL56">
        <v>6</v>
      </c>
      <c r="BM56">
        <v>0.5</v>
      </c>
      <c r="BN56" t="s">
        <v>291</v>
      </c>
      <c r="BO56">
        <v>2</v>
      </c>
      <c r="BP56">
        <v>1607467222.75</v>
      </c>
      <c r="BQ56">
        <v>377.606333333333</v>
      </c>
      <c r="BR56">
        <v>400.092433333333</v>
      </c>
      <c r="BS56">
        <v>32.8492866666667</v>
      </c>
      <c r="BT56">
        <v>26.8387933333333</v>
      </c>
      <c r="BU56">
        <v>375.087566666667</v>
      </c>
      <c r="BV56">
        <v>32.40351</v>
      </c>
      <c r="BW56">
        <v>500.009533333333</v>
      </c>
      <c r="BX56">
        <v>101.8991</v>
      </c>
      <c r="BY56">
        <v>0.0999867133333333</v>
      </c>
      <c r="BZ56">
        <v>35.7290233333333</v>
      </c>
      <c r="CA56">
        <v>35.2115166666667</v>
      </c>
      <c r="CB56">
        <v>999.9</v>
      </c>
      <c r="CC56">
        <v>0</v>
      </c>
      <c r="CD56">
        <v>0</v>
      </c>
      <c r="CE56">
        <v>9999.49733333333</v>
      </c>
      <c r="CF56">
        <v>0</v>
      </c>
      <c r="CG56">
        <v>344.753</v>
      </c>
      <c r="CH56">
        <v>1399.99366666667</v>
      </c>
      <c r="CI56">
        <v>0.899995566666667</v>
      </c>
      <c r="CJ56">
        <v>0.100004426666667</v>
      </c>
      <c r="CK56">
        <v>0</v>
      </c>
      <c r="CL56">
        <v>984.819533333333</v>
      </c>
      <c r="CM56">
        <v>4.99975</v>
      </c>
      <c r="CN56">
        <v>13671.49</v>
      </c>
      <c r="CO56">
        <v>12177.98</v>
      </c>
      <c r="CP56">
        <v>49.2872</v>
      </c>
      <c r="CQ56">
        <v>50.937</v>
      </c>
      <c r="CR56">
        <v>50.1787333333333</v>
      </c>
      <c r="CS56">
        <v>50.4832</v>
      </c>
      <c r="CT56">
        <v>50.9246</v>
      </c>
      <c r="CU56">
        <v>1255.48966666667</v>
      </c>
      <c r="CV56">
        <v>139.504333333333</v>
      </c>
      <c r="CW56">
        <v>0</v>
      </c>
      <c r="CX56">
        <v>154.5</v>
      </c>
      <c r="CY56">
        <v>0</v>
      </c>
      <c r="CZ56">
        <v>984.451</v>
      </c>
      <c r="DA56">
        <v>-114.99658103775</v>
      </c>
      <c r="DB56">
        <v>-1602.42392950943</v>
      </c>
      <c r="DC56">
        <v>13666.6192307692</v>
      </c>
      <c r="DD56">
        <v>15</v>
      </c>
      <c r="DE56">
        <v>1607467104.5</v>
      </c>
      <c r="DF56" t="s">
        <v>487</v>
      </c>
      <c r="DG56">
        <v>1607467094.5</v>
      </c>
      <c r="DH56">
        <v>1607467104.5</v>
      </c>
      <c r="DI56">
        <v>17</v>
      </c>
      <c r="DJ56">
        <v>0.002</v>
      </c>
      <c r="DK56">
        <v>0.004</v>
      </c>
      <c r="DL56">
        <v>2.519</v>
      </c>
      <c r="DM56">
        <v>0.446</v>
      </c>
      <c r="DN56">
        <v>400</v>
      </c>
      <c r="DO56">
        <v>27</v>
      </c>
      <c r="DP56">
        <v>0.07</v>
      </c>
      <c r="DQ56">
        <v>0.01</v>
      </c>
      <c r="DR56">
        <v>16.7746170725981</v>
      </c>
      <c r="DS56">
        <v>1.14764332632179</v>
      </c>
      <c r="DT56">
        <v>0.0935507974800379</v>
      </c>
      <c r="DU56">
        <v>0</v>
      </c>
      <c r="DV56">
        <v>-22.4813451612903</v>
      </c>
      <c r="DW56">
        <v>-1.47625645161286</v>
      </c>
      <c r="DX56">
        <v>0.11984238261206</v>
      </c>
      <c r="DY56">
        <v>0</v>
      </c>
      <c r="DZ56">
        <v>6.00888322580645</v>
      </c>
      <c r="EA56">
        <v>0.352182096774162</v>
      </c>
      <c r="EB56">
        <v>0.0263614189479439</v>
      </c>
      <c r="EC56">
        <v>0</v>
      </c>
      <c r="ED56">
        <v>0</v>
      </c>
      <c r="EE56">
        <v>3</v>
      </c>
      <c r="EF56" t="s">
        <v>352</v>
      </c>
      <c r="EG56">
        <v>100</v>
      </c>
      <c r="EH56">
        <v>100</v>
      </c>
      <c r="EI56">
        <v>2.519</v>
      </c>
      <c r="EJ56">
        <v>0.4458</v>
      </c>
      <c r="EK56">
        <v>2.51885000000004</v>
      </c>
      <c r="EL56">
        <v>0</v>
      </c>
      <c r="EM56">
        <v>0</v>
      </c>
      <c r="EN56">
        <v>0</v>
      </c>
      <c r="EO56">
        <v>0.445784999999994</v>
      </c>
      <c r="EP56">
        <v>0</v>
      </c>
      <c r="EQ56">
        <v>0</v>
      </c>
      <c r="ER56">
        <v>0</v>
      </c>
      <c r="ES56">
        <v>-1</v>
      </c>
      <c r="ET56">
        <v>-1</v>
      </c>
      <c r="EU56">
        <v>-1</v>
      </c>
      <c r="EV56">
        <v>-1</v>
      </c>
      <c r="EW56">
        <v>2.3</v>
      </c>
      <c r="EX56">
        <v>2.1</v>
      </c>
      <c r="EY56">
        <v>2</v>
      </c>
      <c r="EZ56">
        <v>517.215</v>
      </c>
      <c r="FA56">
        <v>527.001</v>
      </c>
      <c r="FB56">
        <v>34.4055</v>
      </c>
      <c r="FC56">
        <v>31.9649</v>
      </c>
      <c r="FD56">
        <v>30</v>
      </c>
      <c r="FE56">
        <v>31.7825</v>
      </c>
      <c r="FF56">
        <v>31.7307</v>
      </c>
      <c r="FG56">
        <v>14.8234</v>
      </c>
      <c r="FH56">
        <v>0</v>
      </c>
      <c r="FI56">
        <v>100</v>
      </c>
      <c r="FJ56">
        <v>-999.9</v>
      </c>
      <c r="FK56">
        <v>400</v>
      </c>
      <c r="FL56">
        <v>30.381</v>
      </c>
      <c r="FM56">
        <v>101.711</v>
      </c>
      <c r="FN56">
        <v>101.08</v>
      </c>
    </row>
    <row r="57" spans="1:170">
      <c r="A57">
        <v>41</v>
      </c>
      <c r="B57">
        <v>1607467656</v>
      </c>
      <c r="C57">
        <v>13509.5</v>
      </c>
      <c r="D57" t="s">
        <v>492</v>
      </c>
      <c r="E57" t="s">
        <v>493</v>
      </c>
      <c r="F57" t="s">
        <v>345</v>
      </c>
      <c r="G57" t="s">
        <v>494</v>
      </c>
      <c r="H57">
        <v>1607467648.25</v>
      </c>
      <c r="I57">
        <f>BW57*AG57*(BS57-BT57)/(100*BL57*(1000-AG57*BS57))</f>
        <v>0</v>
      </c>
      <c r="J57">
        <f>BW57*AG57*(BR57-BQ57*(1000-AG57*BT57)/(1000-AG57*BS57))/(100*BL57)</f>
        <v>0</v>
      </c>
      <c r="K57">
        <f>BQ57 - IF(AG57&gt;1, J57*BL57*100.0/(AI57*CE57), 0)</f>
        <v>0</v>
      </c>
      <c r="L57">
        <f>((R57-I57/2)*K57-J57)/(R57+I57/2)</f>
        <v>0</v>
      </c>
      <c r="M57">
        <f>L57*(BX57+BY57)/1000.0</f>
        <v>0</v>
      </c>
      <c r="N57">
        <f>(BQ57 - IF(AG57&gt;1, J57*BL57*100.0/(AI57*CE57), 0))*(BX57+BY57)/1000.0</f>
        <v>0</v>
      </c>
      <c r="O57">
        <f>2.0/((1/Q57-1/P57)+SIGN(Q57)*SQRT((1/Q57-1/P57)*(1/Q57-1/P57) + 4*BM57/((BM57+1)*(BM57+1))*(2*1/Q57*1/P57-1/P57*1/P57)))</f>
        <v>0</v>
      </c>
      <c r="P57">
        <f>IF(LEFT(BN57,1)&lt;&gt;"0",IF(LEFT(BN57,1)="1",3.0,BO57),$D$5+$E$5*(CE57*BX57/($K$5*1000))+$F$5*(CE57*BX57/($K$5*1000))*MAX(MIN(BL57,$J$5),$I$5)*MAX(MIN(BL57,$J$5),$I$5)+$G$5*MAX(MIN(BL57,$J$5),$I$5)*(CE57*BX57/($K$5*1000))+$H$5*(CE57*BX57/($K$5*1000))*(CE57*BX57/($K$5*1000)))</f>
        <v>0</v>
      </c>
      <c r="Q57">
        <f>I57*(1000-(1000*0.61365*exp(17.502*U57/(240.97+U57))/(BX57+BY57)+BS57)/2)/(1000*0.61365*exp(17.502*U57/(240.97+U57))/(BX57+BY57)-BS57)</f>
        <v>0</v>
      </c>
      <c r="R57">
        <f>1/((BM57+1)/(O57/1.6)+1/(P57/1.37)) + BM57/((BM57+1)/(O57/1.6) + BM57/(P57/1.37))</f>
        <v>0</v>
      </c>
      <c r="S57">
        <f>(BI57*BK57)</f>
        <v>0</v>
      </c>
      <c r="T57">
        <f>(BZ57+(S57+2*0.95*5.67E-8*(((BZ57+$B$7)+273)^4-(BZ57+273)^4)-44100*I57)/(1.84*29.3*P57+8*0.95*5.67E-8*(BZ57+273)^3))</f>
        <v>0</v>
      </c>
      <c r="U57">
        <f>($C$7*CA57+$D$7*CB57+$E$7*T57)</f>
        <v>0</v>
      </c>
      <c r="V57">
        <f>0.61365*exp(17.502*U57/(240.97+U57))</f>
        <v>0</v>
      </c>
      <c r="W57">
        <f>(X57/Y57*100)</f>
        <v>0</v>
      </c>
      <c r="X57">
        <f>BS57*(BX57+BY57)/1000</f>
        <v>0</v>
      </c>
      <c r="Y57">
        <f>0.61365*exp(17.502*BZ57/(240.97+BZ57))</f>
        <v>0</v>
      </c>
      <c r="Z57">
        <f>(V57-BS57*(BX57+BY57)/1000)</f>
        <v>0</v>
      </c>
      <c r="AA57">
        <f>(-I57*44100)</f>
        <v>0</v>
      </c>
      <c r="AB57">
        <f>2*29.3*P57*0.92*(BZ57-U57)</f>
        <v>0</v>
      </c>
      <c r="AC57">
        <f>2*0.95*5.67E-8*(((BZ57+$B$7)+273)^4-(U57+273)^4)</f>
        <v>0</v>
      </c>
      <c r="AD57">
        <f>S57+AC57+AA57+AB57</f>
        <v>0</v>
      </c>
      <c r="AE57">
        <v>0</v>
      </c>
      <c r="AF57">
        <v>0</v>
      </c>
      <c r="AG57">
        <f>IF(AE57*$H$13&gt;=AI57,1.0,(AI57/(AI57-AE57*$H$13)))</f>
        <v>0</v>
      </c>
      <c r="AH57">
        <f>(AG57-1)*100</f>
        <v>0</v>
      </c>
      <c r="AI57">
        <f>MAX(0,($B$13+$C$13*CE57)/(1+$D$13*CE57)*BX57/(BZ57+273)*$E$13)</f>
        <v>0</v>
      </c>
      <c r="AJ57" t="s">
        <v>288</v>
      </c>
      <c r="AK57">
        <v>715.476923076923</v>
      </c>
      <c r="AL57">
        <v>3262.08</v>
      </c>
      <c r="AM57">
        <f>AL57-AK57</f>
        <v>0</v>
      </c>
      <c r="AN57">
        <f>AM57/AL57</f>
        <v>0</v>
      </c>
      <c r="AO57">
        <v>-0.577747479816223</v>
      </c>
      <c r="AP57" t="s">
        <v>495</v>
      </c>
      <c r="AQ57">
        <v>1657.75846153846</v>
      </c>
      <c r="AR57">
        <v>1946.47</v>
      </c>
      <c r="AS57">
        <f>1-AQ57/AR57</f>
        <v>0</v>
      </c>
      <c r="AT57">
        <v>0.5</v>
      </c>
      <c r="AU57">
        <f>BI57</f>
        <v>0</v>
      </c>
      <c r="AV57">
        <f>J57</f>
        <v>0</v>
      </c>
      <c r="AW57">
        <f>AS57*AT57*AU57</f>
        <v>0</v>
      </c>
      <c r="AX57">
        <f>BC57/AR57</f>
        <v>0</v>
      </c>
      <c r="AY57">
        <f>(AV57-AO57)/AU57</f>
        <v>0</v>
      </c>
      <c r="AZ57">
        <f>(AL57-AR57)/AR57</f>
        <v>0</v>
      </c>
      <c r="BA57" t="s">
        <v>496</v>
      </c>
      <c r="BB57">
        <v>824.74</v>
      </c>
      <c r="BC57">
        <f>AR57-BB57</f>
        <v>0</v>
      </c>
      <c r="BD57">
        <f>(AR57-AQ57)/(AR57-BB57)</f>
        <v>0</v>
      </c>
      <c r="BE57">
        <f>(AL57-AR57)/(AL57-BB57)</f>
        <v>0</v>
      </c>
      <c r="BF57">
        <f>(AR57-AQ57)/(AR57-AK57)</f>
        <v>0</v>
      </c>
      <c r="BG57">
        <f>(AL57-AR57)/(AL57-AK57)</f>
        <v>0</v>
      </c>
      <c r="BH57">
        <f>$B$11*CF57+$C$11*CG57+$F$11*CH57*(1-CK57)</f>
        <v>0</v>
      </c>
      <c r="BI57">
        <f>BH57*BJ57</f>
        <v>0</v>
      </c>
      <c r="BJ57">
        <f>($B$11*$D$9+$C$11*$D$9+$F$11*((CU57+CM57)/MAX(CU57+CM57+CV57, 0.1)*$I$9+CV57/MAX(CU57+CM57+CV57, 0.1)*$J$9))/($B$11+$C$11+$F$11)</f>
        <v>0</v>
      </c>
      <c r="BK57">
        <f>($B$11*$K$9+$C$11*$K$9+$F$11*((CU57+CM57)/MAX(CU57+CM57+CV57, 0.1)*$P$9+CV57/MAX(CU57+CM57+CV57, 0.1)*$Q$9))/($B$11+$C$11+$F$11)</f>
        <v>0</v>
      </c>
      <c r="BL57">
        <v>6</v>
      </c>
      <c r="BM57">
        <v>0.5</v>
      </c>
      <c r="BN57" t="s">
        <v>291</v>
      </c>
      <c r="BO57">
        <v>2</v>
      </c>
      <c r="BP57">
        <v>1607467648.25</v>
      </c>
      <c r="BQ57">
        <v>384.902366666667</v>
      </c>
      <c r="BR57">
        <v>400.041066666667</v>
      </c>
      <c r="BS57">
        <v>32.2843433333333</v>
      </c>
      <c r="BT57">
        <v>26.5559233333333</v>
      </c>
      <c r="BU57">
        <v>382.383566666667</v>
      </c>
      <c r="BV57">
        <v>31.8385566666667</v>
      </c>
      <c r="BW57">
        <v>500.009366666667</v>
      </c>
      <c r="BX57">
        <v>101.912766666667</v>
      </c>
      <c r="BY57">
        <v>0.099984</v>
      </c>
      <c r="BZ57">
        <v>35.8468966666667</v>
      </c>
      <c r="CA57">
        <v>35.13323</v>
      </c>
      <c r="CB57">
        <v>999.9</v>
      </c>
      <c r="CC57">
        <v>0</v>
      </c>
      <c r="CD57">
        <v>0</v>
      </c>
      <c r="CE57">
        <v>10001.876</v>
      </c>
      <c r="CF57">
        <v>0</v>
      </c>
      <c r="CG57">
        <v>314.600866666667</v>
      </c>
      <c r="CH57">
        <v>1400.04933333333</v>
      </c>
      <c r="CI57">
        <v>0.899997866666667</v>
      </c>
      <c r="CJ57">
        <v>0.10000208</v>
      </c>
      <c r="CK57">
        <v>0</v>
      </c>
      <c r="CL57">
        <v>1658.28</v>
      </c>
      <c r="CM57">
        <v>4.99975</v>
      </c>
      <c r="CN57">
        <v>22909.8833333333</v>
      </c>
      <c r="CO57">
        <v>12178.47</v>
      </c>
      <c r="CP57">
        <v>49.5476</v>
      </c>
      <c r="CQ57">
        <v>51.25</v>
      </c>
      <c r="CR57">
        <v>50.4769</v>
      </c>
      <c r="CS57">
        <v>50.7436</v>
      </c>
      <c r="CT57">
        <v>51.2416</v>
      </c>
      <c r="CU57">
        <v>1255.54233333333</v>
      </c>
      <c r="CV57">
        <v>139.507</v>
      </c>
      <c r="CW57">
        <v>0</v>
      </c>
      <c r="CX57">
        <v>424.5</v>
      </c>
      <c r="CY57">
        <v>0</v>
      </c>
      <c r="CZ57">
        <v>1657.75846153846</v>
      </c>
      <c r="DA57">
        <v>-162.738461319905</v>
      </c>
      <c r="DB57">
        <v>-2274.29401395447</v>
      </c>
      <c r="DC57">
        <v>22902.5192307692</v>
      </c>
      <c r="DD57">
        <v>15</v>
      </c>
      <c r="DE57">
        <v>1607467104.5</v>
      </c>
      <c r="DF57" t="s">
        <v>487</v>
      </c>
      <c r="DG57">
        <v>1607467094.5</v>
      </c>
      <c r="DH57">
        <v>1607467104.5</v>
      </c>
      <c r="DI57">
        <v>17</v>
      </c>
      <c r="DJ57">
        <v>0.002</v>
      </c>
      <c r="DK57">
        <v>0.004</v>
      </c>
      <c r="DL57">
        <v>2.519</v>
      </c>
      <c r="DM57">
        <v>0.446</v>
      </c>
      <c r="DN57">
        <v>400</v>
      </c>
      <c r="DO57">
        <v>27</v>
      </c>
      <c r="DP57">
        <v>0.07</v>
      </c>
      <c r="DQ57">
        <v>0.01</v>
      </c>
      <c r="DR57">
        <v>10.7385252475126</v>
      </c>
      <c r="DS57">
        <v>0.0602933595753783</v>
      </c>
      <c r="DT57">
        <v>0.193696120704299</v>
      </c>
      <c r="DU57">
        <v>1</v>
      </c>
      <c r="DV57">
        <v>-15.1518967741935</v>
      </c>
      <c r="DW57">
        <v>0.512690322580683</v>
      </c>
      <c r="DX57">
        <v>0.252445868338555</v>
      </c>
      <c r="DY57">
        <v>0</v>
      </c>
      <c r="DZ57">
        <v>5.73126032258065</v>
      </c>
      <c r="EA57">
        <v>-0.221216612903227</v>
      </c>
      <c r="EB57">
        <v>0.016645417364872</v>
      </c>
      <c r="EC57">
        <v>0</v>
      </c>
      <c r="ED57">
        <v>1</v>
      </c>
      <c r="EE57">
        <v>3</v>
      </c>
      <c r="EF57" t="s">
        <v>293</v>
      </c>
      <c r="EG57">
        <v>100</v>
      </c>
      <c r="EH57">
        <v>100</v>
      </c>
      <c r="EI57">
        <v>2.519</v>
      </c>
      <c r="EJ57">
        <v>0.4458</v>
      </c>
      <c r="EK57">
        <v>2.51885000000004</v>
      </c>
      <c r="EL57">
        <v>0</v>
      </c>
      <c r="EM57">
        <v>0</v>
      </c>
      <c r="EN57">
        <v>0</v>
      </c>
      <c r="EO57">
        <v>0.445784999999994</v>
      </c>
      <c r="EP57">
        <v>0</v>
      </c>
      <c r="EQ57">
        <v>0</v>
      </c>
      <c r="ER57">
        <v>0</v>
      </c>
      <c r="ES57">
        <v>-1</v>
      </c>
      <c r="ET57">
        <v>-1</v>
      </c>
      <c r="EU57">
        <v>-1</v>
      </c>
      <c r="EV57">
        <v>-1</v>
      </c>
      <c r="EW57">
        <v>9.4</v>
      </c>
      <c r="EX57">
        <v>9.2</v>
      </c>
      <c r="EY57">
        <v>2</v>
      </c>
      <c r="EZ57">
        <v>505.218</v>
      </c>
      <c r="FA57">
        <v>526.697</v>
      </c>
      <c r="FB57">
        <v>34.4691</v>
      </c>
      <c r="FC57">
        <v>31.9107</v>
      </c>
      <c r="FD57">
        <v>29.9994</v>
      </c>
      <c r="FE57">
        <v>31.7158</v>
      </c>
      <c r="FF57">
        <v>31.6583</v>
      </c>
      <c r="FG57">
        <v>14.6833</v>
      </c>
      <c r="FH57">
        <v>0</v>
      </c>
      <c r="FI57">
        <v>100</v>
      </c>
      <c r="FJ57">
        <v>-999.9</v>
      </c>
      <c r="FK57">
        <v>400</v>
      </c>
      <c r="FL57">
        <v>32.5618</v>
      </c>
      <c r="FM57">
        <v>101.727</v>
      </c>
      <c r="FN57">
        <v>101.108</v>
      </c>
    </row>
    <row r="58" spans="1:170">
      <c r="A58">
        <v>42</v>
      </c>
      <c r="B58">
        <v>1607467880.5</v>
      </c>
      <c r="C58">
        <v>13734</v>
      </c>
      <c r="D58" t="s">
        <v>497</v>
      </c>
      <c r="E58" t="s">
        <v>498</v>
      </c>
      <c r="F58" t="s">
        <v>345</v>
      </c>
      <c r="G58" t="s">
        <v>494</v>
      </c>
      <c r="H58">
        <v>1607467872.75</v>
      </c>
      <c r="I58">
        <f>BW58*AG58*(BS58-BT58)/(100*BL58*(1000-AG58*BS58))</f>
        <v>0</v>
      </c>
      <c r="J58">
        <f>BW58*AG58*(BR58-BQ58*(1000-AG58*BT58)/(1000-AG58*BS58))/(100*BL58)</f>
        <v>0</v>
      </c>
      <c r="K58">
        <f>BQ58 - IF(AG58&gt;1, J58*BL58*100.0/(AI58*CE58), 0)</f>
        <v>0</v>
      </c>
      <c r="L58">
        <f>((R58-I58/2)*K58-J58)/(R58+I58/2)</f>
        <v>0</v>
      </c>
      <c r="M58">
        <f>L58*(BX58+BY58)/1000.0</f>
        <v>0</v>
      </c>
      <c r="N58">
        <f>(BQ58 - IF(AG58&gt;1, J58*BL58*100.0/(AI58*CE58), 0))*(BX58+BY58)/1000.0</f>
        <v>0</v>
      </c>
      <c r="O58">
        <f>2.0/((1/Q58-1/P58)+SIGN(Q58)*SQRT((1/Q58-1/P58)*(1/Q58-1/P58) + 4*BM58/((BM58+1)*(BM58+1))*(2*1/Q58*1/P58-1/P58*1/P58)))</f>
        <v>0</v>
      </c>
      <c r="P58">
        <f>IF(LEFT(BN58,1)&lt;&gt;"0",IF(LEFT(BN58,1)="1",3.0,BO58),$D$5+$E$5*(CE58*BX58/($K$5*1000))+$F$5*(CE58*BX58/($K$5*1000))*MAX(MIN(BL58,$J$5),$I$5)*MAX(MIN(BL58,$J$5),$I$5)+$G$5*MAX(MIN(BL58,$J$5),$I$5)*(CE58*BX58/($K$5*1000))+$H$5*(CE58*BX58/($K$5*1000))*(CE58*BX58/($K$5*1000)))</f>
        <v>0</v>
      </c>
      <c r="Q58">
        <f>I58*(1000-(1000*0.61365*exp(17.502*U58/(240.97+U58))/(BX58+BY58)+BS58)/2)/(1000*0.61365*exp(17.502*U58/(240.97+U58))/(BX58+BY58)-BS58)</f>
        <v>0</v>
      </c>
      <c r="R58">
        <f>1/((BM58+1)/(O58/1.6)+1/(P58/1.37)) + BM58/((BM58+1)/(O58/1.6) + BM58/(P58/1.37))</f>
        <v>0</v>
      </c>
      <c r="S58">
        <f>(BI58*BK58)</f>
        <v>0</v>
      </c>
      <c r="T58">
        <f>(BZ58+(S58+2*0.95*5.67E-8*(((BZ58+$B$7)+273)^4-(BZ58+273)^4)-44100*I58)/(1.84*29.3*P58+8*0.95*5.67E-8*(BZ58+273)^3))</f>
        <v>0</v>
      </c>
      <c r="U58">
        <f>($C$7*CA58+$D$7*CB58+$E$7*T58)</f>
        <v>0</v>
      </c>
      <c r="V58">
        <f>0.61365*exp(17.502*U58/(240.97+U58))</f>
        <v>0</v>
      </c>
      <c r="W58">
        <f>(X58/Y58*100)</f>
        <v>0</v>
      </c>
      <c r="X58">
        <f>BS58*(BX58+BY58)/1000</f>
        <v>0</v>
      </c>
      <c r="Y58">
        <f>0.61365*exp(17.502*BZ58/(240.97+BZ58))</f>
        <v>0</v>
      </c>
      <c r="Z58">
        <f>(V58-BS58*(BX58+BY58)/1000)</f>
        <v>0</v>
      </c>
      <c r="AA58">
        <f>(-I58*44100)</f>
        <v>0</v>
      </c>
      <c r="AB58">
        <f>2*29.3*P58*0.92*(BZ58-U58)</f>
        <v>0</v>
      </c>
      <c r="AC58">
        <f>2*0.95*5.67E-8*(((BZ58+$B$7)+273)^4-(U58+273)^4)</f>
        <v>0</v>
      </c>
      <c r="AD58">
        <f>S58+AC58+AA58+AB58</f>
        <v>0</v>
      </c>
      <c r="AE58">
        <v>8</v>
      </c>
      <c r="AF58">
        <v>2</v>
      </c>
      <c r="AG58">
        <f>IF(AE58*$H$13&gt;=AI58,1.0,(AI58/(AI58-AE58*$H$13)))</f>
        <v>0</v>
      </c>
      <c r="AH58">
        <f>(AG58-1)*100</f>
        <v>0</v>
      </c>
      <c r="AI58">
        <f>MAX(0,($B$13+$C$13*CE58)/(1+$D$13*CE58)*BX58/(BZ58+273)*$E$13)</f>
        <v>0</v>
      </c>
      <c r="AJ58" t="s">
        <v>288</v>
      </c>
      <c r="AK58">
        <v>715.476923076923</v>
      </c>
      <c r="AL58">
        <v>3262.08</v>
      </c>
      <c r="AM58">
        <f>AL58-AK58</f>
        <v>0</v>
      </c>
      <c r="AN58">
        <f>AM58/AL58</f>
        <v>0</v>
      </c>
      <c r="AO58">
        <v>-0.577747479816223</v>
      </c>
      <c r="AP58" t="s">
        <v>499</v>
      </c>
      <c r="AQ58">
        <v>1084.1188</v>
      </c>
      <c r="AR58">
        <v>1388.01</v>
      </c>
      <c r="AS58">
        <f>1-AQ58/AR58</f>
        <v>0</v>
      </c>
      <c r="AT58">
        <v>0.5</v>
      </c>
      <c r="AU58">
        <f>BI58</f>
        <v>0</v>
      </c>
      <c r="AV58">
        <f>J58</f>
        <v>0</v>
      </c>
      <c r="AW58">
        <f>AS58*AT58*AU58</f>
        <v>0</v>
      </c>
      <c r="AX58">
        <f>BC58/AR58</f>
        <v>0</v>
      </c>
      <c r="AY58">
        <f>(AV58-AO58)/AU58</f>
        <v>0</v>
      </c>
      <c r="AZ58">
        <f>(AL58-AR58)/AR58</f>
        <v>0</v>
      </c>
      <c r="BA58" t="s">
        <v>500</v>
      </c>
      <c r="BB58">
        <v>0.93</v>
      </c>
      <c r="BC58">
        <f>AR58-BB58</f>
        <v>0</v>
      </c>
      <c r="BD58">
        <f>(AR58-AQ58)/(AR58-BB58)</f>
        <v>0</v>
      </c>
      <c r="BE58">
        <f>(AL58-AR58)/(AL58-BB58)</f>
        <v>0</v>
      </c>
      <c r="BF58">
        <f>(AR58-AQ58)/(AR58-AK58)</f>
        <v>0</v>
      </c>
      <c r="BG58">
        <f>(AL58-AR58)/(AL58-AK58)</f>
        <v>0</v>
      </c>
      <c r="BH58">
        <f>$B$11*CF58+$C$11*CG58+$F$11*CH58*(1-CK58)</f>
        <v>0</v>
      </c>
      <c r="BI58">
        <f>BH58*BJ58</f>
        <v>0</v>
      </c>
      <c r="BJ58">
        <f>($B$11*$D$9+$C$11*$D$9+$F$11*((CU58+CM58)/MAX(CU58+CM58+CV58, 0.1)*$I$9+CV58/MAX(CU58+CM58+CV58, 0.1)*$J$9))/($B$11+$C$11+$F$11)</f>
        <v>0</v>
      </c>
      <c r="BK58">
        <f>($B$11*$K$9+$C$11*$K$9+$F$11*((CU58+CM58)/MAX(CU58+CM58+CV58, 0.1)*$P$9+CV58/MAX(CU58+CM58+CV58, 0.1)*$Q$9))/($B$11+$C$11+$F$11)</f>
        <v>0</v>
      </c>
      <c r="BL58">
        <v>6</v>
      </c>
      <c r="BM58">
        <v>0.5</v>
      </c>
      <c r="BN58" t="s">
        <v>291</v>
      </c>
      <c r="BO58">
        <v>2</v>
      </c>
      <c r="BP58">
        <v>1607467872.75</v>
      </c>
      <c r="BQ58">
        <v>379.762533333333</v>
      </c>
      <c r="BR58">
        <v>399.935266666667</v>
      </c>
      <c r="BS58">
        <v>33.12056</v>
      </c>
      <c r="BT58">
        <v>26.36846</v>
      </c>
      <c r="BU58">
        <v>377.184533333333</v>
      </c>
      <c r="BV58">
        <v>32.69756</v>
      </c>
      <c r="BW58">
        <v>500.008466666667</v>
      </c>
      <c r="BX58">
        <v>101.899533333333</v>
      </c>
      <c r="BY58">
        <v>0.09999204</v>
      </c>
      <c r="BZ58">
        <v>35.6929233333333</v>
      </c>
      <c r="CA58">
        <v>34.9430033333333</v>
      </c>
      <c r="CB58">
        <v>999.9</v>
      </c>
      <c r="CC58">
        <v>0</v>
      </c>
      <c r="CD58">
        <v>0</v>
      </c>
      <c r="CE58">
        <v>9998.247</v>
      </c>
      <c r="CF58">
        <v>0</v>
      </c>
      <c r="CG58">
        <v>307.293633333333</v>
      </c>
      <c r="CH58">
        <v>1400.004</v>
      </c>
      <c r="CI58">
        <v>0.9000133</v>
      </c>
      <c r="CJ58">
        <v>0.0999865299999999</v>
      </c>
      <c r="CK58">
        <v>0</v>
      </c>
      <c r="CL58">
        <v>1085.19566666667</v>
      </c>
      <c r="CM58">
        <v>4.99975</v>
      </c>
      <c r="CN58">
        <v>15049.69</v>
      </c>
      <c r="CO58">
        <v>12178.1233333333</v>
      </c>
      <c r="CP58">
        <v>49.4664</v>
      </c>
      <c r="CQ58">
        <v>51.125</v>
      </c>
      <c r="CR58">
        <v>50.4328666666666</v>
      </c>
      <c r="CS58">
        <v>50.6269333333333</v>
      </c>
      <c r="CT58">
        <v>51.1498</v>
      </c>
      <c r="CU58">
        <v>1255.52266666667</v>
      </c>
      <c r="CV58">
        <v>139.481333333333</v>
      </c>
      <c r="CW58">
        <v>0</v>
      </c>
      <c r="CX58">
        <v>223.400000095367</v>
      </c>
      <c r="CY58">
        <v>0</v>
      </c>
      <c r="CZ58">
        <v>1084.1188</v>
      </c>
      <c r="DA58">
        <v>-162.084615126863</v>
      </c>
      <c r="DB58">
        <v>-2214.62307351662</v>
      </c>
      <c r="DC58">
        <v>15034.808</v>
      </c>
      <c r="DD58">
        <v>15</v>
      </c>
      <c r="DE58">
        <v>1607467909.5</v>
      </c>
      <c r="DF58" t="s">
        <v>501</v>
      </c>
      <c r="DG58">
        <v>1607467900.5</v>
      </c>
      <c r="DH58">
        <v>1607467909.5</v>
      </c>
      <c r="DI58">
        <v>18</v>
      </c>
      <c r="DJ58">
        <v>0.059</v>
      </c>
      <c r="DK58">
        <v>-0.023</v>
      </c>
      <c r="DL58">
        <v>2.578</v>
      </c>
      <c r="DM58">
        <v>0.423</v>
      </c>
      <c r="DN58">
        <v>401</v>
      </c>
      <c r="DO58">
        <v>26</v>
      </c>
      <c r="DP58">
        <v>0.07</v>
      </c>
      <c r="DQ58">
        <v>0.02</v>
      </c>
      <c r="DR58">
        <v>14.6480092420976</v>
      </c>
      <c r="DS58">
        <v>-0.515359720152174</v>
      </c>
      <c r="DT58">
        <v>0.0461021257352117</v>
      </c>
      <c r="DU58">
        <v>0</v>
      </c>
      <c r="DV58">
        <v>-20.234864516129</v>
      </c>
      <c r="DW58">
        <v>0.553137096774178</v>
      </c>
      <c r="DX58">
        <v>0.0531675049217527</v>
      </c>
      <c r="DY58">
        <v>0</v>
      </c>
      <c r="DZ58">
        <v>6.77519451612903</v>
      </c>
      <c r="EA58">
        <v>-0.0946379032258229</v>
      </c>
      <c r="EB58">
        <v>0.00735857140707112</v>
      </c>
      <c r="EC58">
        <v>1</v>
      </c>
      <c r="ED58">
        <v>1</v>
      </c>
      <c r="EE58">
        <v>3</v>
      </c>
      <c r="EF58" t="s">
        <v>293</v>
      </c>
      <c r="EG58">
        <v>100</v>
      </c>
      <c r="EH58">
        <v>100</v>
      </c>
      <c r="EI58">
        <v>2.578</v>
      </c>
      <c r="EJ58">
        <v>0.423</v>
      </c>
      <c r="EK58">
        <v>2.51885000000004</v>
      </c>
      <c r="EL58">
        <v>0</v>
      </c>
      <c r="EM58">
        <v>0</v>
      </c>
      <c r="EN58">
        <v>0</v>
      </c>
      <c r="EO58">
        <v>0.445784999999994</v>
      </c>
      <c r="EP58">
        <v>0</v>
      </c>
      <c r="EQ58">
        <v>0</v>
      </c>
      <c r="ER58">
        <v>0</v>
      </c>
      <c r="ES58">
        <v>-1</v>
      </c>
      <c r="ET58">
        <v>-1</v>
      </c>
      <c r="EU58">
        <v>-1</v>
      </c>
      <c r="EV58">
        <v>-1</v>
      </c>
      <c r="EW58">
        <v>13.1</v>
      </c>
      <c r="EX58">
        <v>12.9</v>
      </c>
      <c r="EY58">
        <v>2</v>
      </c>
      <c r="EZ58">
        <v>483.932</v>
      </c>
      <c r="FA58">
        <v>527.173</v>
      </c>
      <c r="FB58">
        <v>34.329</v>
      </c>
      <c r="FC58">
        <v>31.6561</v>
      </c>
      <c r="FD58">
        <v>29.9998</v>
      </c>
      <c r="FE58">
        <v>31.4868</v>
      </c>
      <c r="FF58">
        <v>31.4384</v>
      </c>
      <c r="FG58">
        <v>14.6976</v>
      </c>
      <c r="FH58">
        <v>0</v>
      </c>
      <c r="FI58">
        <v>100</v>
      </c>
      <c r="FJ58">
        <v>-999.9</v>
      </c>
      <c r="FK58">
        <v>400</v>
      </c>
      <c r="FL58">
        <v>32.0161</v>
      </c>
      <c r="FM58">
        <v>101.765</v>
      </c>
      <c r="FN58">
        <v>101.15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  <row r="15" spans="1:2">
      <c r="A15" t="s">
        <v>25</v>
      </c>
      <c r="B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2020-12-08T15:07:22Z</dcterms:created>
  <dcterms:modified xsi:type="dcterms:W3CDTF">2020-12-08T15:07:22Z</dcterms:modified>
</cp:coreProperties>
</file>