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ortu\Desktop\epicode excercises\"/>
    </mc:Choice>
  </mc:AlternateContent>
  <xr:revisionPtr revIDLastSave="0" documentId="8_{CF0A3962-51A0-4350-AC3E-5649BE28F8D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H31" i="3"/>
  <c r="H30" i="3"/>
  <c r="H29" i="3"/>
  <c r="H28" i="3"/>
  <c r="H27" i="3"/>
  <c r="H26" i="3"/>
  <c r="H25" i="3"/>
  <c r="H18" i="3"/>
  <c r="H21" i="3"/>
  <c r="H20" i="3"/>
  <c r="H19" i="3"/>
  <c r="H15" i="3"/>
  <c r="H14" i="3"/>
  <c r="H13" i="3"/>
  <c r="H12" i="3"/>
  <c r="H11" i="3"/>
  <c r="H10" i="3"/>
  <c r="H9" i="3"/>
  <c r="H2" i="3"/>
  <c r="H5" i="3"/>
  <c r="H4" i="3"/>
  <c r="H3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</calcChain>
</file>

<file path=xl/sharedStrings.xml><?xml version="1.0" encoding="utf-8"?>
<sst xmlns="http://schemas.openxmlformats.org/spreadsheetml/2006/main" count="846" uniqueCount="597">
  <si>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</si>
  <si>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</si>
  <si>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</si>
  <si>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</si>
  <si>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</si>
  <si>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</si>
  <si>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</si>
  <si>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</si>
  <si>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</si>
  <si>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</si>
  <si>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</si>
  <si>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</si>
  <si>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</si>
  <si>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</si>
  <si>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</si>
  <si>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</si>
  <si>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</si>
  <si>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</si>
  <si>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</si>
  <si>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</si>
  <si>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</si>
  <si>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</si>
  <si>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</si>
  <si>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</si>
  <si>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</si>
  <si>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</si>
  <si>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</si>
  <si>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</si>
  <si>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</si>
  <si>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</si>
  <si>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</si>
  <si>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</si>
  <si>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</si>
  <si>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</si>
  <si>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</si>
  <si>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</si>
  <si>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</si>
  <si>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</si>
  <si>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</si>
  <si>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</si>
  <si>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</si>
  <si>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</si>
  <si>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</si>
  <si>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</si>
  <si>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</si>
  <si>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</si>
  <si>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</si>
  <si>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</si>
  <si>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</si>
  <si>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</si>
  <si>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</si>
  <si>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</si>
  <si>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</si>
  <si>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</si>
  <si>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</si>
  <si>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</si>
  <si>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</si>
  <si>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</si>
  <si>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</si>
  <si>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</si>
  <si>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</si>
  <si>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</si>
  <si>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</si>
  <si>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</si>
  <si>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</si>
  <si>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</si>
  <si>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</si>
  <si>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</si>
  <si>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</si>
  <si>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</si>
  <si>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</si>
  <si>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</si>
  <si>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</si>
  <si>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</si>
  <si>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</si>
  <si>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</si>
  <si>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</si>
  <si>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</si>
  <si>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</si>
  <si>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</si>
  <si>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</si>
  <si>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</si>
  <si>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</si>
  <si>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</si>
  <si>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</si>
  <si>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</si>
  <si>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</si>
  <si>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</si>
  <si>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</si>
  <si>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</si>
  <si>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</si>
  <si>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</si>
  <si>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</si>
  <si>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</si>
  <si>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</si>
  <si>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</si>
  <si>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</si>
  <si>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</si>
  <si>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</si>
  <si>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</si>
  <si>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</si>
  <si>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</si>
  <si>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</si>
  <si>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</si>
  <si>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</si>
  <si>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</si>
  <si>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</si>
  <si>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</si>
  <si>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</si>
  <si>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</si>
  <si>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</si>
  <si>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</si>
  <si>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</si>
  <si>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</si>
  <si>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</si>
  <si>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</si>
  <si>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</si>
  <si>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</si>
  <si>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</si>
  <si>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</si>
  <si>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</si>
  <si>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</si>
  <si>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</si>
  <si>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</si>
  <si>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</si>
  <si>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</si>
  <si>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</si>
  <si>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</si>
  <si>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</si>
  <si>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</si>
  <si>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</si>
  <si>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</si>
  <si>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</si>
  <si>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</si>
  <si>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</si>
  <si>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</si>
  <si>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</si>
  <si>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</si>
  <si>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</si>
  <si>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</si>
  <si>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</si>
  <si>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</si>
  <si>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</si>
  <si>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</si>
  <si>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</si>
  <si>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</si>
  <si>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</si>
  <si>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</si>
  <si>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</si>
  <si>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</si>
  <si>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</si>
  <si>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</si>
  <si>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</si>
  <si>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</si>
  <si>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</si>
  <si>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</si>
  <si>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</si>
  <si>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</si>
  <si>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</si>
  <si>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</si>
  <si>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</si>
  <si>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</si>
  <si>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</si>
  <si>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</si>
  <si>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</si>
  <si>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</si>
  <si>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</si>
  <si>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</si>
  <si>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</si>
  <si>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</si>
  <si>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</si>
  <si>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</si>
  <si>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</si>
  <si>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</si>
  <si>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</si>
  <si>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</si>
  <si>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</si>
  <si>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</si>
  <si>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</si>
  <si>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</si>
  <si>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</si>
  <si>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</si>
  <si>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</si>
  <si>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</si>
  <si>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</si>
  <si>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</si>
  <si>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</si>
  <si>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</si>
  <si>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</si>
  <si>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</si>
  <si>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</si>
  <si>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</si>
  <si>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</si>
  <si>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</si>
  <si>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</si>
  <si>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</si>
  <si>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</si>
  <si>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</si>
  <si>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</si>
  <si>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</si>
  <si>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</si>
  <si>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</si>
  <si>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</si>
  <si>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</si>
  <si>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</si>
  <si>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</si>
  <si>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</si>
  <si>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</si>
  <si>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</si>
  <si>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</si>
  <si>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</si>
  <si>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</si>
  <si>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</si>
  <si>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</si>
  <si>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</si>
  <si>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</si>
  <si>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</si>
  <si>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</si>
  <si>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</si>
  <si>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</si>
  <si>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</si>
  <si>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</si>
  <si>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</si>
  <si>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</si>
  <si>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</si>
  <si>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</si>
  <si>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</si>
  <si>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</si>
  <si>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</si>
  <si>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</si>
  <si>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</si>
  <si>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</si>
  <si>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</si>
  <si>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</si>
  <si>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</si>
  <si>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</si>
  <si>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</si>
  <si>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</si>
  <si>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</si>
  <si>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</si>
  <si>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</si>
  <si>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</si>
  <si>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</si>
  <si>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</si>
  <si>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</si>
  <si>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</si>
  <si>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</si>
  <si>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</si>
  <si>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</si>
  <si>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</si>
  <si>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</si>
  <si>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</si>
  <si>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</si>
  <si>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</si>
  <si>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</si>
  <si>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</si>
  <si>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</si>
  <si>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</si>
  <si>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</si>
  <si>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</si>
  <si>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</si>
  <si>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</si>
  <si>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</si>
  <si>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</si>
  <si>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</si>
  <si>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</si>
  <si>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</si>
  <si>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</si>
  <si>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</si>
  <si>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</si>
  <si>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</si>
  <si>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</si>
  <si>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</si>
  <si>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</si>
  <si>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</si>
  <si>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</si>
  <si>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</si>
  <si>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</si>
  <si>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</si>
  <si>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</si>
  <si>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</si>
  <si>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</si>
  <si>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</si>
  <si>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</si>
  <si>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</si>
  <si>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</si>
  <si>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</si>
  <si>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</si>
  <si>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</si>
  <si>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</si>
  <si>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</si>
  <si>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</si>
  <si>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</si>
  <si>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</si>
  <si>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</si>
  <si>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</si>
  <si>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</si>
  <si>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</si>
  <si>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</si>
  <si>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</si>
  <si>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</si>
  <si>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</si>
  <si>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</si>
  <si>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</si>
  <si>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</si>
  <si>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</si>
  <si>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</si>
  <si>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</si>
  <si>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</si>
  <si>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</si>
  <si>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</si>
  <si>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</si>
  <si>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</si>
  <si>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</si>
  <si>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</si>
  <si>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</si>
  <si>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</si>
  <si>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</si>
  <si>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</si>
  <si>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</si>
  <si>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</si>
  <si>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</si>
  <si>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</si>
  <si>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</si>
  <si>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</si>
  <si>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</si>
  <si>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</si>
  <si>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</si>
  <si>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</si>
  <si>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</si>
  <si>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</si>
  <si>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</si>
  <si>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</si>
  <si>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</si>
  <si>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</si>
  <si>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</si>
  <si>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</si>
  <si>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</si>
  <si>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</si>
  <si>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</si>
  <si>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</si>
  <si>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</si>
  <si>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</si>
  <si>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</si>
  <si>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</si>
  <si>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</si>
  <si>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</si>
  <si>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</si>
  <si>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</si>
  <si>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</si>
  <si>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</si>
  <si>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</si>
  <si>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</si>
  <si>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</si>
  <si>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</si>
  <si>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</si>
  <si>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</si>
  <si>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</si>
  <si>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</si>
  <si>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</si>
  <si>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</si>
  <si>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</si>
  <si>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</si>
  <si>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</si>
  <si>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</si>
  <si>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</si>
  <si>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</si>
  <si>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</si>
  <si>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</si>
  <si>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</si>
  <si>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</si>
  <si>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</si>
  <si>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</si>
  <si>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</si>
  <si>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</si>
  <si>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</si>
  <si>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</si>
  <si>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</si>
  <si>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</si>
  <si>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</si>
  <si>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</si>
  <si>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</si>
  <si>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</si>
  <si>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</si>
  <si>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</si>
  <si>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</si>
  <si>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</si>
  <si>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</si>
  <si>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</si>
  <si>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</si>
  <si>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</si>
  <si>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</si>
  <si>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</si>
  <si>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</si>
  <si>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</si>
  <si>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</si>
  <si>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</si>
  <si>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</si>
  <si>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</si>
  <si>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</si>
  <si>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</si>
  <si>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</si>
  <si>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</si>
  <si>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</si>
  <si>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</si>
  <si>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</si>
  <si>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</si>
  <si>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</si>
  <si>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</si>
  <si>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</si>
  <si>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</si>
  <si>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</si>
  <si>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</si>
  <si>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</si>
  <si>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</si>
  <si>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</si>
  <si>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</si>
  <si>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</si>
  <si>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</si>
  <si>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</si>
  <si>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</si>
  <si>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</si>
  <si>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</si>
  <si>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</si>
  <si>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</si>
  <si>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</si>
  <si>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</si>
  <si>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</si>
  <si>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</si>
  <si>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</si>
  <si>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</si>
  <si>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</si>
  <si>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</si>
  <si>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</si>
  <si>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</si>
  <si>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</si>
  <si>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</si>
  <si>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</si>
  <si>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</si>
  <si>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</si>
  <si>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</si>
  <si>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</si>
  <si>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</si>
  <si>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</si>
  <si>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</si>
  <si>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</si>
  <si>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</si>
  <si>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</si>
  <si>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</si>
  <si>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</si>
  <si>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</si>
  <si>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</si>
  <si>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</si>
  <si>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</si>
  <si>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</si>
  <si>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</si>
  <si>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</si>
  <si>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</si>
  <si>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</si>
  <si>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</si>
  <si>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</si>
  <si>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</si>
  <si>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</si>
  <si>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</si>
  <si>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</si>
  <si>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</si>
  <si>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</si>
  <si>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</si>
  <si>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</si>
  <si>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</si>
  <si>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</si>
  <si>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</si>
  <si>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</si>
  <si>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</si>
  <si>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</si>
  <si>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</si>
  <si>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</si>
  <si>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</si>
  <si>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</si>
  <si>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</si>
  <si>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</si>
  <si>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</si>
  <si>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</si>
  <si>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</si>
  <si>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</si>
  <si>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</si>
  <si>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</si>
  <si>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</si>
  <si>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</si>
  <si>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</si>
  <si>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</si>
  <si>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</si>
  <si>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</si>
  <si>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</si>
  <si>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</si>
  <si>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</si>
  <si>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</si>
  <si>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</si>
  <si>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</si>
  <si>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</si>
  <si>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</si>
  <si>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</si>
  <si>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</si>
  <si>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</si>
  <si>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</si>
  <si>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</si>
  <si>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</si>
  <si>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</si>
  <si>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</si>
  <si>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</si>
  <si>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</si>
  <si>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</si>
  <si>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</si>
  <si>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</si>
  <si>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</si>
  <si>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</si>
  <si>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</si>
  <si>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</si>
  <si>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</si>
  <si>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</si>
  <si>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</si>
  <si>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</si>
  <si>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</si>
  <si>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</si>
  <si>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</si>
  <si>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</si>
  <si>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</si>
  <si>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</si>
  <si>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</si>
  <si>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</si>
  <si>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</si>
  <si>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</si>
  <si>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</si>
  <si>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</si>
  <si>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</si>
  <si>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</si>
  <si>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</si>
  <si>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</si>
  <si>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</si>
  <si>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</si>
  <si>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</si>
  <si>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</si>
  <si>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</si>
  <si>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</si>
  <si>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</si>
  <si>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</si>
  <si>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</si>
  <si>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</si>
  <si>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</si>
  <si>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</si>
  <si>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</si>
  <si>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</si>
  <si>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</si>
  <si>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</si>
  <si>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</si>
  <si>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</si>
  <si>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</si>
  <si>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</si>
  <si>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</si>
  <si>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</si>
  <si>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</si>
  <si>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</si>
  <si>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</si>
  <si>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</si>
  <si>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</si>
  <si>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</si>
  <si>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</si>
  <si>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</si>
  <si>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</si>
  <si>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TOTALE</t>
  </si>
  <si>
    <t>ABBIGLIAMENTO</t>
  </si>
  <si>
    <t>ALIMENTARI</t>
  </si>
  <si>
    <t>PERSONALE</t>
  </si>
  <si>
    <t>HARDWARE</t>
  </si>
  <si>
    <t>qui ho utlizzato la funzioe conta.se --&gt;</t>
  </si>
  <si>
    <t>funzione usata</t>
  </si>
  <si>
    <t xml:space="preserve"> conta,se(c2:c80; "abbigl..)</t>
  </si>
  <si>
    <t>la scrivo in modo errato per ricordarla</t>
  </si>
  <si>
    <t>FATTURE PER CATEGORIE</t>
  </si>
  <si>
    <t>FATTURE PER CLIENTE</t>
  </si>
  <si>
    <t>IMPORTO</t>
  </si>
  <si>
    <t>FATTURATO CATEGORIE</t>
  </si>
  <si>
    <t>FATTURATO CLIENTE</t>
  </si>
  <si>
    <t xml:space="preserve">qui ho usato invece la funzione somma se </t>
  </si>
  <si>
    <t>in questo modo</t>
  </si>
  <si>
    <t>(B2:B100; "H&amp;B"; D2:D100) per intenderci</t>
  </si>
  <si>
    <t>così come le categorie</t>
  </si>
  <si>
    <t>IVA AL 20%</t>
  </si>
  <si>
    <t xml:space="preserve">IVA </t>
  </si>
  <si>
    <t>CONCATENA</t>
  </si>
  <si>
    <t>PUNTEGGIO</t>
  </si>
  <si>
    <t>BUONO</t>
  </si>
  <si>
    <t>DISCRETO</t>
  </si>
  <si>
    <t>SUFFICIENTE</t>
  </si>
  <si>
    <t>RESPINTO</t>
  </si>
  <si>
    <t>ESITO</t>
  </si>
  <si>
    <t>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</si>
</sst>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  <numFmt numFmtId="168" formatCode="_-* #,##0.00\ [$€-803]_-;\-* #,##0.00\ [$€-803]_-;_-* &quot;-&quot;??\ [$€-803]_-;_-@_-"/>
  </numFmts>
  <fonts count="16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3"/>
      <color rgb="FF1F497D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10" fillId="0" borderId="0" xfId="0" applyNumberFormat="1" applyFont="1"/>
    <xf numFmtId="0" fontId="12" fillId="0" borderId="0" xfId="0" applyFont="1"/>
    <xf numFmtId="0" fontId="11" fillId="0" borderId="0" xfId="0" applyFont="1"/>
    <xf numFmtId="165" fontId="13" fillId="0" borderId="1" xfId="0" applyNumberFormat="1" applyFont="1" applyBorder="1"/>
    <xf numFmtId="0" fontId="14" fillId="0" borderId="2" xfId="1" applyFont="1"/>
    <xf numFmtId="0" fontId="15" fillId="0" borderId="0" xfId="0" applyFont="1"/>
    <xf numFmtId="0" fontId="14" fillId="0" borderId="3" xfId="2" applyFont="1"/>
    <xf numFmtId="167" fontId="0" fillId="0" borderId="0" xfId="0" applyNumberFormat="1"/>
    <xf numFmtId="0" fontId="10" fillId="0" borderId="0" xfId="0" applyFont="1"/>
    <xf numFmtId="168" fontId="2" fillId="0" borderId="0" xfId="0" applyNumberFormat="1" applyFont="1"/>
  </cellXfs>
  <cellStyles count="3">
    <cellStyle name="Normale" xfId="0" builtinId="0"/>
    <cellStyle name="Titolo 1" xfId="1" builtinId="16"/>
    <cellStyle name="Titolo 2" xfId="2" builtinId="17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_xleta.LOOKUP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zoomScale="89" workbookViewId="0">
      <pane ySplit="1" topLeftCell="A168" activePane="bottomLeft" state="frozen"/>
      <selection pane="bottomLeft" activeCell="D2" sqref="D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1.21875" customWidth="1"/>
    <col min="5" max="5" width="78.109375" customWidth="1"/>
    <col min="6" max="6" width="20.109375" customWidth="1"/>
    <col min="7" max="7" width="22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3" t="s">
        <v>587</v>
      </c>
      <c r="E1" t="s">
        <v>589</v>
      </c>
      <c r="F1" s="1" t="s">
        <v>596</v>
      </c>
      <c r="G1" s="3" t="s">
        <v>588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15">
        <f t="shared" ref="D2:D65" si="0">C2*20%</f>
        <v>56200</v>
      </c>
      <c r="E2" t="str">
        <f t="shared" ref="E2:E22" si="1">CONCATENATE(A2, " ", B2)</f>
        <v>MON.SVGA 0,28 14" AOC 4VLR 1024 x 768, MPR II, N.I.,  Energy Star Digital</v>
      </c>
      <c r="F2" s="24">
        <f>C2/1.2</f>
        <v>234166.66666666669</v>
      </c>
      <c r="G2" s="24">
        <f xml:space="preserve"> C2 - F2</f>
        <v>46833.333333333314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15">
        <f t="shared" si="0"/>
        <v>64600</v>
      </c>
      <c r="E3" t="str">
        <f t="shared" si="1"/>
        <v>MON.SVGA 0,28 15" AOC 5VLR 1280 x 1024, MPR II, N.I., Energy Star Digital</v>
      </c>
      <c r="F3" s="24">
        <f t="shared" ref="F3:F66" si="2">C3/1.2</f>
        <v>269166.66666666669</v>
      </c>
      <c r="G3" s="24">
        <f t="shared" ref="G3:G66" si="3" xml:space="preserve"> C3 - F3</f>
        <v>53833.333333333314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15">
        <f t="shared" si="0"/>
        <v>68800</v>
      </c>
      <c r="E4" t="str">
        <f t="shared" si="1"/>
        <v>MON.SVGA 0,28 15" AOC 5NLR OSD 1280 x 1024, MPR II, N.I., Energy Star Digital, 69KHz</v>
      </c>
      <c r="F4" s="24">
        <f t="shared" si="2"/>
        <v>286666.66666666669</v>
      </c>
      <c r="G4" s="24">
        <f t="shared" si="3"/>
        <v>57333.333333333314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15">
        <f t="shared" si="0"/>
        <v>72200</v>
      </c>
      <c r="E5" t="str">
        <f t="shared" si="1"/>
        <v>MON.SVGA 0,28 15" AOC 5GLR+ OSD 1280 x 1024, MPR II,TCO'92 N.I., Energy Star Digit 69KHz</v>
      </c>
      <c r="F5" s="24">
        <f t="shared" si="2"/>
        <v>300833.33333333337</v>
      </c>
      <c r="G5" s="24">
        <f t="shared" si="3"/>
        <v>60166.666666666628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15">
        <f t="shared" si="0"/>
        <v>104200</v>
      </c>
      <c r="E6" t="str">
        <f t="shared" si="1"/>
        <v>MON. 15" 0.23 CM500ET HITACHI 1152x870, 75 Hz, MPR II,TCO'92, N.I.,Energy Star, P&amp;P</v>
      </c>
      <c r="F6" s="24">
        <f t="shared" si="2"/>
        <v>434166.66666666669</v>
      </c>
      <c r="G6" s="24">
        <f t="shared" si="3"/>
        <v>86833.333333333314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15">
        <f t="shared" si="0"/>
        <v>105400</v>
      </c>
      <c r="E7" t="str">
        <f t="shared" si="1"/>
        <v>MON. 15" 0.28 A500 NEC 1280x1024, 60Hz, MPR II, Energy Star, P&amp;P</v>
      </c>
      <c r="F7" s="24">
        <f t="shared" si="2"/>
        <v>439166.66666666669</v>
      </c>
      <c r="G7" s="24">
        <f t="shared" si="3"/>
        <v>87833.333333333314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15">
        <f t="shared" si="0"/>
        <v>125200</v>
      </c>
      <c r="E8" t="str">
        <f t="shared" si="1"/>
        <v>MON.SVGA 0,28 17" AOC 7VLR 1280 x 1024, MPR II, N.I., Energy Star Digital  70KHz</v>
      </c>
      <c r="F8" s="24">
        <f t="shared" si="2"/>
        <v>521666.66666666669</v>
      </c>
      <c r="G8" s="24">
        <f t="shared" si="3"/>
        <v>104333.33333333331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15">
        <f t="shared" si="0"/>
        <v>131200</v>
      </c>
      <c r="E9" t="str">
        <f t="shared" si="1"/>
        <v>MON. 15" 0.25 E500 NEC, Croma Clear 1280x1024, 65Hz,TCO'95, MPR II, Energy Star, P&amp;P</v>
      </c>
      <c r="F9" s="24">
        <f t="shared" si="2"/>
        <v>546666.66666666674</v>
      </c>
      <c r="G9" s="24">
        <f t="shared" si="3"/>
        <v>109333.33333333326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15">
        <f t="shared" si="0"/>
        <v>133200</v>
      </c>
      <c r="E10" t="str">
        <f t="shared" si="1"/>
        <v>MON.SVGA 0,26 17" AOC 7GLR OSD 1280 x 1024,TCO '92, Energy Star Digital, 85KHz</v>
      </c>
      <c r="F10" s="24">
        <f t="shared" si="2"/>
        <v>555000</v>
      </c>
      <c r="G10" s="24">
        <f t="shared" si="3"/>
        <v>111000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15">
        <f t="shared" si="0"/>
        <v>176400</v>
      </c>
      <c r="E11" t="str">
        <f t="shared" si="1"/>
        <v>MON. 17" 0.28 A700 NEC 1280x1024, 65Hz, MPR II, Energy Star, P&amp;P</v>
      </c>
      <c r="F11" s="24">
        <f t="shared" si="2"/>
        <v>735000</v>
      </c>
      <c r="G11" s="24">
        <f t="shared" si="3"/>
        <v>147000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15">
        <f t="shared" si="0"/>
        <v>221600</v>
      </c>
      <c r="E12" t="str">
        <f t="shared" si="1"/>
        <v xml:space="preserve">MON. 17" 0.21 CM630ET HITACHI 1280x1024,80 Hz,TCO '95 N.I.,Energy Star, P&amp;P </v>
      </c>
      <c r="F12" s="24">
        <f t="shared" si="2"/>
        <v>923333.33333333337</v>
      </c>
      <c r="G12" s="24">
        <f t="shared" si="3"/>
        <v>184666.66666666663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15">
        <f t="shared" si="0"/>
        <v>263200</v>
      </c>
      <c r="E13" t="str">
        <f t="shared" si="1"/>
        <v>MON. 17" 0.25 P750 NEC, Croma Clear 1600x1280, 75Hz, TCO'92, MPR II, Energy Star, P&amp;P</v>
      </c>
      <c r="F13" s="24">
        <f t="shared" si="2"/>
        <v>1096666.6666666667</v>
      </c>
      <c r="G13" s="24">
        <f t="shared" si="3"/>
        <v>219333.33333333326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15">
        <f t="shared" si="0"/>
        <v>318800</v>
      </c>
      <c r="E14" t="str">
        <f t="shared" si="1"/>
        <v xml:space="preserve">MON. 19" 0.22 CM751ET HITACHI 1600x1200,75 Hz,TCO '95 N.I.,Energy Star, P&amp;P </v>
      </c>
      <c r="F14" s="24">
        <f t="shared" si="2"/>
        <v>1328333.3333333335</v>
      </c>
      <c r="G14" s="24">
        <f t="shared" si="3"/>
        <v>265666.66666666651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15">
        <f t="shared" si="0"/>
        <v>543800</v>
      </c>
      <c r="E15" t="str">
        <f t="shared" si="1"/>
        <v xml:space="preserve">MON. 21" 0.21 CM802ETM HITACHI 1600x1280,75 Hz,TCO '95 N.I.,Energy Star, P&amp;P </v>
      </c>
      <c r="F15" s="24">
        <f t="shared" si="2"/>
        <v>2265833.3333333335</v>
      </c>
      <c r="G15" s="24">
        <f t="shared" si="3"/>
        <v>453166.66666666651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15">
        <f t="shared" si="0"/>
        <v>0</v>
      </c>
      <c r="E16" t="str">
        <f t="shared" si="1"/>
        <v xml:space="preserve">MONITOR  LCD </v>
      </c>
      <c r="F16" s="24">
        <f t="shared" si="2"/>
        <v>0</v>
      </c>
      <c r="G16" s="24">
        <f t="shared" si="3"/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15">
        <f t="shared" si="0"/>
        <v>818400</v>
      </c>
      <c r="E17" t="str">
        <f t="shared" si="1"/>
        <v>MON. 14" LCD 0.28 LCD400V NEC 1024x768 75Hz, TFT, Energy Star, P&amp;P</v>
      </c>
      <c r="F17" s="24">
        <f t="shared" si="2"/>
        <v>3410000</v>
      </c>
      <c r="G17" s="24">
        <f t="shared" si="3"/>
        <v>682000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15">
        <f t="shared" si="0"/>
        <v>2771800</v>
      </c>
      <c r="E18" t="str">
        <f t="shared" si="1"/>
        <v>MON. 20" LCD 0.31 LCD2000sf NEC 1280X1024 75Hz, TFT, Energy Star, P&amp;P</v>
      </c>
      <c r="F18" s="24">
        <f t="shared" si="2"/>
        <v>11549166.666666668</v>
      </c>
      <c r="G18" s="24">
        <f t="shared" si="3"/>
        <v>2309833.3333333321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15">
        <f t="shared" si="0"/>
        <v>0</v>
      </c>
      <c r="E19" t="str">
        <f t="shared" si="1"/>
        <v xml:space="preserve">SCHEDE MADRI </v>
      </c>
      <c r="F19" s="24">
        <f t="shared" si="2"/>
        <v>0</v>
      </c>
      <c r="G19" s="24">
        <f t="shared" si="3"/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15">
        <f t="shared" si="0"/>
        <v>33400</v>
      </c>
      <c r="E20" t="str">
        <f t="shared" si="1"/>
        <v>M/B ASUS SP97-V SVGA SHARE MEMORY PCI/ISA/Media Bus. SIS 5598 Share Memory, 4XPCI, 3XISA</v>
      </c>
      <c r="F20" s="24">
        <f t="shared" si="2"/>
        <v>139166.66666666669</v>
      </c>
      <c r="G20" s="24">
        <f t="shared" si="3"/>
        <v>27833.333333333314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15">
        <f t="shared" si="0"/>
        <v>40400</v>
      </c>
      <c r="E21" t="str">
        <f t="shared" si="1"/>
        <v>M/B ASUS TXP4 PCI/ISA/Media Bus.TX/ 2 x 168 Pin DIMM, 4 x 72 Pin</v>
      </c>
      <c r="F21" s="24">
        <f t="shared" si="2"/>
        <v>168333.33333333334</v>
      </c>
      <c r="G21" s="24">
        <f t="shared" si="3"/>
        <v>33666.666666666657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15">
        <f t="shared" si="0"/>
        <v>40600</v>
      </c>
      <c r="E22" t="str">
        <f t="shared" si="1"/>
        <v>M/B ASUS SP98AGP-X ATX PCI/ISA/Media Bus. SIS 5591 Share Memory, 3XPCI, 3XISA</v>
      </c>
      <c r="F22" s="24">
        <f t="shared" si="2"/>
        <v>169166.66666666669</v>
      </c>
      <c r="G22" s="24">
        <f t="shared" si="3"/>
        <v>33833.333333333314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15">
        <f t="shared" si="0"/>
        <v>46800</v>
      </c>
      <c r="E23" t="str">
        <f t="shared" ref="E23:E65" si="4">CONCATENATE(A23, " ", B23)</f>
        <v>M/B ASUS TX-97 - E  PCI/ISA/Media Bus.TX/ 2 x 168 Pin DIMM, 4 x 72 Pin</v>
      </c>
      <c r="F23" s="24">
        <f t="shared" si="2"/>
        <v>195000</v>
      </c>
      <c r="G23" s="24">
        <f t="shared" si="3"/>
        <v>39000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15">
        <f t="shared" si="0"/>
        <v>50400</v>
      </c>
      <c r="E24" t="str">
        <f t="shared" si="4"/>
        <v>M/B ASUS TX-97  PCI/ISA/Media Bus.TX/ 3 x 168 Pin DIMM</v>
      </c>
      <c r="F24" s="24">
        <f t="shared" si="2"/>
        <v>210000</v>
      </c>
      <c r="G24" s="24">
        <f t="shared" si="3"/>
        <v>42000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15">
        <f t="shared" si="0"/>
        <v>51800</v>
      </c>
      <c r="E25" t="str">
        <f t="shared" si="4"/>
        <v>M/B ASUS TX-97 - XE ATX NO AUDIO PCI/ISA/Media Bus.TX/ 2 x 168 Pin DIMM, 4 x 72 Pin</v>
      </c>
      <c r="F25" s="24">
        <f t="shared" si="2"/>
        <v>215833.33333333334</v>
      </c>
      <c r="G25" s="24">
        <f t="shared" si="3"/>
        <v>43166.666666666657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15">
        <f t="shared" si="0"/>
        <v>53800</v>
      </c>
      <c r="E26" t="str">
        <f t="shared" si="4"/>
        <v>M/B ASUS P2L97-B PCI/ISA/Intel 440LX/233-333 Mhz AT BABY</v>
      </c>
      <c r="F26" s="24">
        <f t="shared" si="2"/>
        <v>224166.66666666669</v>
      </c>
      <c r="G26" s="24">
        <f t="shared" si="3"/>
        <v>44833.333333333314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15">
        <f t="shared" si="0"/>
        <v>54200</v>
      </c>
      <c r="E27" t="str">
        <f t="shared" si="4"/>
        <v>M/B ASUS  P55T2P4 430HX 512K P5 PCI/ISA/Media Bus.Triton II/ZIF7/75-200 MHz</v>
      </c>
      <c r="F27" s="24">
        <f t="shared" si="2"/>
        <v>225833.33333333334</v>
      </c>
      <c r="G27" s="24">
        <f t="shared" si="3"/>
        <v>45166.666666666657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15">
        <f t="shared" si="0"/>
        <v>58400</v>
      </c>
      <c r="E28" t="str">
        <f t="shared" si="4"/>
        <v>M/B ASUS P2L97 ATX PCI/ISA/Intel 440LX/233-333 Mhz</v>
      </c>
      <c r="F28" s="24">
        <f t="shared" si="2"/>
        <v>243333.33333333334</v>
      </c>
      <c r="G28" s="24">
        <f t="shared" si="3"/>
        <v>48666.666666666657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15">
        <f t="shared" si="0"/>
        <v>58600</v>
      </c>
      <c r="E29" t="str">
        <f t="shared" si="4"/>
        <v>M/B ASUS XP55T2P4 512K ATX P5 PCI/ISA/Media Bus.Triton II/ZIF7/ 75-200 MHz</v>
      </c>
      <c r="F29" s="24">
        <f t="shared" si="2"/>
        <v>244166.66666666669</v>
      </c>
      <c r="G29" s="24">
        <f t="shared" si="3"/>
        <v>48833.333333333314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15">
        <f t="shared" si="0"/>
        <v>61400</v>
      </c>
      <c r="E30" t="str">
        <f t="shared" si="4"/>
        <v>M/B ASUS TX-97 -XE ATX -CREATIVE VIBRA16 PCI/ISA/Media Bus.TX/ 2 x 168 Pin DIMM, 4 x 72 Pin</v>
      </c>
      <c r="F30" s="24">
        <f t="shared" si="2"/>
        <v>255833.33333333334</v>
      </c>
      <c r="G30" s="24">
        <f t="shared" si="3"/>
        <v>51166.666666666657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15">
        <f t="shared" si="0"/>
        <v>88000</v>
      </c>
      <c r="E31" t="str">
        <f t="shared" si="4"/>
        <v>M/B ASUS P2L97-A ATX+VGA AGP 4MB PCI/ISA/Intel 440LX/233-333 Mhz ATI 3D Rage Pro AGP</v>
      </c>
      <c r="F31" s="24">
        <f t="shared" si="2"/>
        <v>366666.66666666669</v>
      </c>
      <c r="G31" s="24">
        <f t="shared" si="3"/>
        <v>73333.333333333314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15">
        <f t="shared" si="0"/>
        <v>97400</v>
      </c>
      <c r="E32" t="str">
        <f t="shared" si="4"/>
        <v>M/B ASUS P2L97-S ADAPTEC ATX PCI/ISA/Intel 440LX/233-333 Mhz/Adaptec 7880</v>
      </c>
      <c r="F32" s="24">
        <f t="shared" si="2"/>
        <v>405833.33333333337</v>
      </c>
      <c r="G32" s="24">
        <f t="shared" si="3"/>
        <v>81166.666666666628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15">
        <f t="shared" si="0"/>
        <v>113200</v>
      </c>
      <c r="E33" t="str">
        <f t="shared" si="4"/>
        <v>M/B ASUS P65UP5+P55T2D 512K DUAL P5 PCI/ISA/Media Bus/Intel 430HX/75-200 Mhz</v>
      </c>
      <c r="F33" s="24">
        <f t="shared" si="2"/>
        <v>471666.66666666669</v>
      </c>
      <c r="G33" s="24">
        <f t="shared" si="3"/>
        <v>94333.333333333314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15">
        <f t="shared" si="0"/>
        <v>160400</v>
      </c>
      <c r="E34" t="str">
        <f t="shared" si="4"/>
        <v>M/B ASUS P2L97-DS DUAL P II PCI/ISA/Intel 440LX/233-333 Mhz/Adaptec 7880</v>
      </c>
      <c r="F34" s="24">
        <f t="shared" si="2"/>
        <v>668333.33333333337</v>
      </c>
      <c r="G34" s="24">
        <f t="shared" si="3"/>
        <v>133666.66666666663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15">
        <f t="shared" si="0"/>
        <v>315800</v>
      </c>
      <c r="E35" t="str">
        <f t="shared" si="4"/>
        <v>M/B ASUS P65UP8+PKND DUAL PII Intel 440FX CPU INTEL RISC i960, SCSI I20 RAID, EXP 1GB</v>
      </c>
      <c r="F35" s="24">
        <f t="shared" si="2"/>
        <v>1315833.3333333335</v>
      </c>
      <c r="G35" s="24">
        <f t="shared" si="3"/>
        <v>263166.66666666651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15">
        <f t="shared" si="0"/>
        <v>0</v>
      </c>
      <c r="E36" t="str">
        <f t="shared" si="4"/>
        <v xml:space="preserve">SCHEDE VIDEO </v>
      </c>
      <c r="F36" s="24">
        <f t="shared" si="2"/>
        <v>0</v>
      </c>
      <c r="G36" s="24">
        <f t="shared" si="3"/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15">
        <f t="shared" si="0"/>
        <v>14000</v>
      </c>
      <c r="E37" t="str">
        <f t="shared" si="4"/>
        <v>SVGA S3 3D PRO VIRGE 2MB S3 PRO VIRGE DX 2MB Edo exp. 4MB 3D Acc.</v>
      </c>
      <c r="F37" s="24">
        <f t="shared" si="2"/>
        <v>58333.333333333336</v>
      </c>
      <c r="G37" s="24">
        <f t="shared" si="3"/>
        <v>11666.666666666664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15">
        <f t="shared" si="0"/>
        <v>20800</v>
      </c>
      <c r="E38" t="str">
        <f t="shared" si="4"/>
        <v>CREATIVE ECLIPSE 4MB ACC. 2D/3D 4MB LAGUNA 3D max 1600x1200</v>
      </c>
      <c r="F38" s="24">
        <f t="shared" si="2"/>
        <v>86666.666666666672</v>
      </c>
      <c r="G38" s="24">
        <f t="shared" si="3"/>
        <v>17333.333333333328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15">
        <f t="shared" si="0"/>
        <v>25400</v>
      </c>
      <c r="E39" t="str">
        <f t="shared" si="4"/>
        <v>ADD-ON MATROX m3D 4MB MATROX - NEC Power VR PCX2</v>
      </c>
      <c r="F39" s="24">
        <f t="shared" si="2"/>
        <v>105833.33333333334</v>
      </c>
      <c r="G39" s="24">
        <f t="shared" si="3"/>
        <v>21166.666666666657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15">
        <f t="shared" si="0"/>
        <v>32400</v>
      </c>
      <c r="E40" t="str">
        <f t="shared" si="4"/>
        <v>ASUS 3DP-V264GT2 4MB TV-OUT ATI Rage II+ , 2D/3D, DVD Acc.,TV OUT</v>
      </c>
      <c r="F40" s="24">
        <f t="shared" si="2"/>
        <v>135000</v>
      </c>
      <c r="G40" s="24">
        <f t="shared" si="3"/>
        <v>27000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15">
        <f t="shared" si="0"/>
        <v>35800</v>
      </c>
      <c r="E41" t="str">
        <f t="shared" si="4"/>
        <v>SVGA MYSTIQUE 220 "BULK" 4MB MATROX,MGA 1064SG SGRAM</v>
      </c>
      <c r="F41" s="24">
        <f t="shared" si="2"/>
        <v>149166.66666666669</v>
      </c>
      <c r="G41" s="24">
        <f t="shared" si="3"/>
        <v>29833.333333333314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15">
        <f t="shared" si="0"/>
        <v>37200</v>
      </c>
      <c r="E42" t="str">
        <f t="shared" si="4"/>
        <v>ASUS 3DP-V385GX2 4MB TV-OUT  S3 VIRGE/GX2,2D/3D DVD Acc. VIDEO-IN&amp;TV OUT</v>
      </c>
      <c r="F42" s="24">
        <f t="shared" si="2"/>
        <v>155000</v>
      </c>
      <c r="G42" s="24">
        <f t="shared" si="3"/>
        <v>31000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15">
        <f t="shared" si="0"/>
        <v>37200</v>
      </c>
      <c r="E43" t="str">
        <f t="shared" si="4"/>
        <v>ASUS V385GX2 AGP 4MB TV-OUT S3 VIRGE/GX2,2D/3D DVD Acc. VIDEO-IN&amp;TV OUT</v>
      </c>
      <c r="F43" s="24">
        <f t="shared" si="2"/>
        <v>155000</v>
      </c>
      <c r="G43" s="24">
        <f t="shared" si="3"/>
        <v>31000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15">
        <f t="shared" si="0"/>
        <v>40600</v>
      </c>
      <c r="E44" t="str">
        <f t="shared" si="4"/>
        <v>CREATIVE GRAPHIC EXXTREME 4MB ACC. 2D/3D 4MB SGRAM T.I.9735AC</v>
      </c>
      <c r="F44" s="24">
        <f t="shared" si="2"/>
        <v>169166.66666666669</v>
      </c>
      <c r="G44" s="24">
        <f t="shared" si="3"/>
        <v>33833.333333333314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15">
        <f t="shared" si="0"/>
        <v>42400</v>
      </c>
      <c r="E45" t="str">
        <f t="shared" si="4"/>
        <v>SVGA MYSTIQUE 220  4MB MATROX,MGA 1064SG SGRAM</v>
      </c>
      <c r="F45" s="24">
        <f t="shared" si="2"/>
        <v>176666.66666666669</v>
      </c>
      <c r="G45" s="24">
        <f t="shared" si="3"/>
        <v>35333.333333333314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15">
        <f t="shared" si="0"/>
        <v>44400</v>
      </c>
      <c r="E46" t="str">
        <f t="shared" si="4"/>
        <v>SVGA ACC. 3D/FX VOODO RUSH 4MB ACC.2D/3D 3D/FX Voodo Rush+AT25 Game+Giochi</v>
      </c>
      <c r="F46" s="24">
        <f t="shared" si="2"/>
        <v>185000</v>
      </c>
      <c r="G46" s="24">
        <f t="shared" si="3"/>
        <v>37000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15">
        <f t="shared" si="0"/>
        <v>49000</v>
      </c>
      <c r="E47" t="str">
        <f t="shared" si="4"/>
        <v>SVGA ACC. 3D/FX VOODO RUSH 6MB ACC.2D/3D 3D/FX Voodoo Rush+AT25 Game+Giochi</v>
      </c>
      <c r="F47" s="24">
        <f t="shared" si="2"/>
        <v>204166.66666666669</v>
      </c>
      <c r="G47" s="24">
        <f t="shared" si="3"/>
        <v>40833.333333333314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15">
        <f t="shared" si="0"/>
        <v>50200</v>
      </c>
      <c r="E48" t="str">
        <f t="shared" si="4"/>
        <v>RAINBOW R. TV MATROX</v>
      </c>
      <c r="F48" s="24">
        <f t="shared" si="2"/>
        <v>209166.66666666669</v>
      </c>
      <c r="G48" s="24">
        <f t="shared" si="3"/>
        <v>41833.333333333314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15">
        <f t="shared" si="0"/>
        <v>51400</v>
      </c>
      <c r="E49" t="str">
        <f t="shared" si="4"/>
        <v>ASUS 3D EXPLORER AGP 4MB TV-OUT ASUS, 2D/3D, 4MB SGRAM SGS T. RIVA128</v>
      </c>
      <c r="F49" s="24">
        <f t="shared" si="2"/>
        <v>214166.66666666669</v>
      </c>
      <c r="G49" s="24">
        <f t="shared" si="3"/>
        <v>42833.333333333314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15">
        <f t="shared" si="0"/>
        <v>53800</v>
      </c>
      <c r="E50" t="str">
        <f t="shared" si="4"/>
        <v>ASUS 3D EXPLORER PCI 4MB TV-OUT ASUS, 2D/3D, 4MB SGRAM SGS T. RIVA128</v>
      </c>
      <c r="F50" s="24">
        <f t="shared" si="2"/>
        <v>224166.66666666669</v>
      </c>
      <c r="G50" s="24">
        <f t="shared" si="3"/>
        <v>44833.333333333314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15">
        <f t="shared" si="0"/>
        <v>62800</v>
      </c>
      <c r="E51" t="str">
        <f t="shared" si="4"/>
        <v xml:space="preserve">SVGA MILLENNIUM II 4MB "BULK" MATROX,MGA MILLENNIUM II WRAM </v>
      </c>
      <c r="F51" s="24">
        <f t="shared" si="2"/>
        <v>261666.66666666669</v>
      </c>
      <c r="G51" s="24">
        <f t="shared" si="3"/>
        <v>52333.333333333314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15">
        <f t="shared" si="0"/>
        <v>65000</v>
      </c>
      <c r="E52" t="str">
        <f t="shared" si="4"/>
        <v>SVGA MILLENNIUM II 4MB AGP MATROX,MGA MILLENNIUM II WRAM  AGP</v>
      </c>
      <c r="F52" s="24">
        <f t="shared" si="2"/>
        <v>270833.33333333337</v>
      </c>
      <c r="G52" s="24">
        <f t="shared" si="3"/>
        <v>54166.666666666628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15">
        <f t="shared" si="0"/>
        <v>69400</v>
      </c>
      <c r="E53" t="str">
        <f t="shared" si="4"/>
        <v>RAINBOW R. STUDIO per MATROX MYSTIQUE</v>
      </c>
      <c r="F53" s="24">
        <f t="shared" si="2"/>
        <v>289166.66666666669</v>
      </c>
      <c r="G53" s="24">
        <f t="shared" si="3"/>
        <v>57833.333333333314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15">
        <f t="shared" si="0"/>
        <v>73800</v>
      </c>
      <c r="E54" t="str">
        <f t="shared" si="4"/>
        <v xml:space="preserve">SVGA MILLENNIUM II 4MB MATROX,MGA MILLENNIUM II WRAM </v>
      </c>
      <c r="F54" s="24">
        <f t="shared" si="2"/>
        <v>307500</v>
      </c>
      <c r="G54" s="24">
        <f t="shared" si="3"/>
        <v>61500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15">
        <f t="shared" si="0"/>
        <v>80400</v>
      </c>
      <c r="E55" t="str">
        <f t="shared" si="4"/>
        <v>CREATIVE VOODO-2 8MB Add-on ACC.3D Voodo 3Dfx + Pixelfx PQFP 256pin+Texelfx PQFP208pin</v>
      </c>
      <c r="F55" s="24">
        <f t="shared" si="2"/>
        <v>335000</v>
      </c>
      <c r="G55" s="24">
        <f t="shared" si="3"/>
        <v>67000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15">
        <f t="shared" si="0"/>
        <v>94200</v>
      </c>
      <c r="E56" t="str">
        <f t="shared" si="4"/>
        <v xml:space="preserve">SVGA MILLENNIUM II 8MB "BULK" MATROX,MGA MILLENNIUM II WRAM </v>
      </c>
      <c r="F56" s="24">
        <f t="shared" si="2"/>
        <v>392500</v>
      </c>
      <c r="G56" s="24">
        <f t="shared" si="3"/>
        <v>78500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15">
        <f t="shared" si="0"/>
        <v>95200</v>
      </c>
      <c r="E57" t="str">
        <f t="shared" si="4"/>
        <v>SVGA MILLENNIUM II 8MB AGP MATROX,MGA MILLENNIUM II WRAM  AGP</v>
      </c>
      <c r="F57" s="24">
        <f t="shared" si="2"/>
        <v>396666.66666666669</v>
      </c>
      <c r="G57" s="24">
        <f t="shared" si="3"/>
        <v>79333.333333333314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15">
        <f t="shared" si="0"/>
        <v>98400</v>
      </c>
      <c r="E58" t="str">
        <f t="shared" si="4"/>
        <v>CREATIVE VOODO-2 12MB Add-on ACC.3D Voodo 3Dfx + Pixelfx PQFP 256pin+Texelfx PQFP208pin</v>
      </c>
      <c r="F58" s="24">
        <f t="shared" si="2"/>
        <v>410000</v>
      </c>
      <c r="G58" s="24">
        <f t="shared" si="3"/>
        <v>82000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15">
        <f t="shared" si="0"/>
        <v>106200</v>
      </c>
      <c r="E59" t="str">
        <f t="shared" si="4"/>
        <v>VIDEO &amp; GRAPHIC KIT MATROX MISTIQUE 4MB+ RAINBOW RUNNER</v>
      </c>
      <c r="F59" s="24">
        <f t="shared" si="2"/>
        <v>442500</v>
      </c>
      <c r="G59" s="24">
        <f t="shared" si="3"/>
        <v>88500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15">
        <f t="shared" si="0"/>
        <v>110400</v>
      </c>
      <c r="E60" t="str">
        <f t="shared" si="4"/>
        <v xml:space="preserve">SVGA MILLENNIUM II 8MB MATROX,MGA MILLENNIUM II WRAM </v>
      </c>
      <c r="F60" s="24">
        <f t="shared" si="2"/>
        <v>460000</v>
      </c>
      <c r="G60" s="24">
        <f t="shared" si="3"/>
        <v>92000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15">
        <f t="shared" si="0"/>
        <v>297400</v>
      </c>
      <c r="E61" t="str">
        <f t="shared" si="4"/>
        <v>ASUS 3DP- V500TX 16MB Work.Prof.3d 3D LABS GLINT500TX,8MB VRAM Frame Buffer,8MB DRAM</v>
      </c>
      <c r="F61" s="24">
        <f t="shared" si="2"/>
        <v>1239166.6666666667</v>
      </c>
      <c r="G61" s="24">
        <f t="shared" si="3"/>
        <v>247833.33333333326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15">
        <f t="shared" si="0"/>
        <v>0</v>
      </c>
      <c r="E62" t="str">
        <f t="shared" si="4"/>
        <v xml:space="preserve">SCHEDE I/O </v>
      </c>
      <c r="F62" s="24">
        <f t="shared" si="2"/>
        <v>0</v>
      </c>
      <c r="G62" s="24">
        <f t="shared" si="3"/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15">
        <f t="shared" si="0"/>
        <v>20200</v>
      </c>
      <c r="E63" t="str">
        <f t="shared" si="4"/>
        <v>Contr. PCI SCSI Fast SCSI-2</v>
      </c>
      <c r="F63" s="24">
        <f t="shared" si="2"/>
        <v>84166.666666666672</v>
      </c>
      <c r="G63" s="24">
        <f t="shared" si="3"/>
        <v>16833.333333333328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15">
        <f t="shared" si="0"/>
        <v>7600</v>
      </c>
      <c r="E64" t="str">
        <f t="shared" si="4"/>
        <v>Contr. PCI EIDE Tekram 690B, 4 canali EIDE</v>
      </c>
      <c r="F64" s="24">
        <f t="shared" si="2"/>
        <v>31666.666666666668</v>
      </c>
      <c r="G64" s="24">
        <f t="shared" si="3"/>
        <v>6333.3333333333321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15">
        <f t="shared" si="0"/>
        <v>27400</v>
      </c>
      <c r="E65" t="str">
        <f t="shared" si="4"/>
        <v>Contr. PCI SC200 SCSI-2 ASUS NCR-53C810 Ultra Fast, SCSI-2</v>
      </c>
      <c r="F65" s="24">
        <f t="shared" si="2"/>
        <v>114166.66666666667</v>
      </c>
      <c r="G65" s="24">
        <f t="shared" si="3"/>
        <v>22833.333333333328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15">
        <f t="shared" ref="D66:D129" si="5">C66*20%</f>
        <v>44400</v>
      </c>
      <c r="E66" t="str">
        <f t="shared" ref="E66:E129" si="6">CONCATENATE(A66, " ", B66)</f>
        <v>Contr. PCI SC875 Wide SCSI, SCSI-2 ASUS NCR-53C875 Ultra Fast, Wide SCSI e SCSI-2</v>
      </c>
      <c r="F66" s="24">
        <f t="shared" si="2"/>
        <v>185000</v>
      </c>
      <c r="G66" s="24">
        <f t="shared" si="3"/>
        <v>37000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15">
        <f t="shared" si="5"/>
        <v>100200</v>
      </c>
      <c r="E67" t="str">
        <f t="shared" si="6"/>
        <v>Contr. PCI AHA 2940AU SCSI-2 Adaptec 2940 Ultra Fast, SCSI-2, sw EZ SCSI 4.0</v>
      </c>
      <c r="F67" s="24">
        <f t="shared" ref="F67:F130" si="7">C67/1.2</f>
        <v>417500</v>
      </c>
      <c r="G67" s="24">
        <f t="shared" ref="G67:G130" si="8" xml:space="preserve"> C67 - F67</f>
        <v>83500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15">
        <f t="shared" si="5"/>
        <v>85600</v>
      </c>
      <c r="E68" t="str">
        <f t="shared" si="6"/>
        <v>Contr. PCI AHA 2940UW Wide SCSI OEM Adaptec 2940 Ultra Fast, Wide SCSI e SCSI-2</v>
      </c>
      <c r="F68" s="24">
        <f t="shared" si="7"/>
        <v>356666.66666666669</v>
      </c>
      <c r="G68" s="24">
        <f t="shared" si="8"/>
        <v>71333.333333333314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15">
        <f t="shared" si="5"/>
        <v>112200</v>
      </c>
      <c r="E69" t="str">
        <f t="shared" si="6"/>
        <v>Contr. PCI AHA 2940UW Wide SCSI Adaptec 2940 Ultra Fast, Wide SCSI e SCSI-2, sw EZ SCSI</v>
      </c>
      <c r="F69" s="24">
        <f t="shared" si="7"/>
        <v>467500</v>
      </c>
      <c r="G69" s="24">
        <f t="shared" si="8"/>
        <v>93500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15">
        <f t="shared" si="5"/>
        <v>315600</v>
      </c>
      <c r="E70" t="str">
        <f t="shared" si="6"/>
        <v>Contr.PCI DA2100 Dual Wide SCSI ASUS Infotrend-500127 dual Ultra Fast, Wide SCSI, RAID</v>
      </c>
      <c r="F70" s="24">
        <f t="shared" si="7"/>
        <v>1315000</v>
      </c>
      <c r="G70" s="24">
        <f t="shared" si="8"/>
        <v>263000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15">
        <f t="shared" si="5"/>
        <v>6800</v>
      </c>
      <c r="E71" t="str">
        <f t="shared" si="6"/>
        <v>Scheda 2 porte seriali, 1 porta parallela 16550 Fast UART</v>
      </c>
      <c r="F71" s="24">
        <f t="shared" si="7"/>
        <v>28333.333333333336</v>
      </c>
      <c r="G71" s="24">
        <f t="shared" si="8"/>
        <v>5666.6666666666642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15">
        <f t="shared" si="5"/>
        <v>4000</v>
      </c>
      <c r="E72" t="str">
        <f t="shared" si="6"/>
        <v xml:space="preserve">Scheda singola seriale  </v>
      </c>
      <c r="F72" s="24">
        <f t="shared" si="7"/>
        <v>16666.666666666668</v>
      </c>
      <c r="G72" s="24">
        <f t="shared" si="8"/>
        <v>3333.3333333333321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15">
        <f t="shared" si="5"/>
        <v>4600</v>
      </c>
      <c r="E73" t="str">
        <f t="shared" si="6"/>
        <v xml:space="preserve">Scheda doppia seriale  </v>
      </c>
      <c r="F73" s="24">
        <f t="shared" si="7"/>
        <v>19166.666666666668</v>
      </c>
      <c r="G73" s="24">
        <f t="shared" si="8"/>
        <v>3833.3333333333321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15">
        <f t="shared" si="5"/>
        <v>19600</v>
      </c>
      <c r="E74" t="str">
        <f t="shared" si="6"/>
        <v xml:space="preserve">Scheda 4 porte seriali </v>
      </c>
      <c r="F74" s="24">
        <f t="shared" si="7"/>
        <v>81666.666666666672</v>
      </c>
      <c r="G74" s="24">
        <f t="shared" si="8"/>
        <v>16333.333333333328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15">
        <f t="shared" si="5"/>
        <v>50200</v>
      </c>
      <c r="E75" t="str">
        <f t="shared" si="6"/>
        <v xml:space="preserve">Scheda 8 porte seriali </v>
      </c>
      <c r="F75" s="24">
        <f t="shared" si="7"/>
        <v>209166.66666666669</v>
      </c>
      <c r="G75" s="24">
        <f t="shared" si="8"/>
        <v>41833.333333333314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15">
        <f t="shared" si="5"/>
        <v>3000</v>
      </c>
      <c r="E76" t="str">
        <f t="shared" si="6"/>
        <v xml:space="preserve">Scheda singola parallela </v>
      </c>
      <c r="F76" s="24">
        <f t="shared" si="7"/>
        <v>12500</v>
      </c>
      <c r="G76" s="24">
        <f t="shared" si="8"/>
        <v>2500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15">
        <f t="shared" si="5"/>
        <v>2800</v>
      </c>
      <c r="E77" t="str">
        <f t="shared" si="6"/>
        <v xml:space="preserve">Scheda 2 porte joystick </v>
      </c>
      <c r="F77" s="24">
        <f t="shared" si="7"/>
        <v>11666.666666666668</v>
      </c>
      <c r="G77" s="24">
        <f t="shared" si="8"/>
        <v>2333.3333333333321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15">
        <f t="shared" si="5"/>
        <v>0</v>
      </c>
      <c r="E78" t="str">
        <f t="shared" si="6"/>
        <v xml:space="preserve">HARD DISK </v>
      </c>
      <c r="F78" s="24">
        <f t="shared" si="7"/>
        <v>0</v>
      </c>
      <c r="G78" s="24">
        <f t="shared" si="8"/>
        <v>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15">
        <f t="shared" si="5"/>
        <v>79800</v>
      </c>
      <c r="E79" t="str">
        <f t="shared" si="6"/>
        <v>HARD DISK 2.5"  2,1GB U.Dma 2,5" 12mm HITACHI - DK226A-21</v>
      </c>
      <c r="F79" s="24">
        <f t="shared" si="7"/>
        <v>332500</v>
      </c>
      <c r="G79" s="24">
        <f t="shared" si="8"/>
        <v>66500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15">
        <f t="shared" si="5"/>
        <v>51800</v>
      </c>
      <c r="E80" t="str">
        <f t="shared" si="6"/>
        <v xml:space="preserve">HD 2,1 GB Ultra DMA 5400rpm 3,5" ULTRA DMA FUJITSU </v>
      </c>
      <c r="F80" s="24">
        <f t="shared" si="7"/>
        <v>215833.33333333334</v>
      </c>
      <c r="G80" s="24">
        <f t="shared" si="8"/>
        <v>43166.666666666657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15">
        <f t="shared" si="5"/>
        <v>64800</v>
      </c>
      <c r="E81" t="str">
        <f t="shared" si="6"/>
        <v xml:space="preserve">HD 3,2 GB Ultra DMA 5400rpm 3,5" ULTRA DMA FUJITSU </v>
      </c>
      <c r="F81" s="24">
        <f t="shared" si="7"/>
        <v>270000</v>
      </c>
      <c r="G81" s="24">
        <f t="shared" si="8"/>
        <v>54000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15">
        <f t="shared" si="5"/>
        <v>75600</v>
      </c>
      <c r="E82" t="str">
        <f t="shared" si="6"/>
        <v xml:space="preserve">HD 4,3 GB Ultra DMA 5400rpm 3,5" ULTRA DMA FUJITSU </v>
      </c>
      <c r="F82" s="24">
        <f t="shared" si="7"/>
        <v>315000</v>
      </c>
      <c r="G82" s="24">
        <f t="shared" si="8"/>
        <v>63000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15">
        <f t="shared" si="5"/>
        <v>93800</v>
      </c>
      <c r="E83" t="str">
        <f t="shared" si="6"/>
        <v xml:space="preserve">HD 5,2 GB Ultra DMA 5400rpm 3,5" ULTRA DMA FUJITSU </v>
      </c>
      <c r="F83" s="24">
        <f t="shared" si="7"/>
        <v>390833.33333333337</v>
      </c>
      <c r="G83" s="24">
        <f t="shared" si="8"/>
        <v>78166.666666666628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15">
        <f t="shared" si="5"/>
        <v>111200</v>
      </c>
      <c r="E84" t="str">
        <f t="shared" si="6"/>
        <v xml:space="preserve">HD 6,4 GB Ultra DMA 5400rpm 3,5" ULTRA DMA FUJITSU </v>
      </c>
      <c r="F84" s="24">
        <f t="shared" si="7"/>
        <v>463333.33333333337</v>
      </c>
      <c r="G84" s="24">
        <f t="shared" si="8"/>
        <v>92666.666666666628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15">
        <f t="shared" si="5"/>
        <v>95200</v>
      </c>
      <c r="E85" t="str">
        <f t="shared" si="6"/>
        <v>HD 2 GB SCSI III 5400 rpm 3,5" SCSI QUANTUM FIREBALL ST</v>
      </c>
      <c r="F85" s="24">
        <f t="shared" si="7"/>
        <v>396666.66666666669</v>
      </c>
      <c r="G85" s="24">
        <f t="shared" si="8"/>
        <v>79333.333333333314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15">
        <f t="shared" si="5"/>
        <v>95400</v>
      </c>
      <c r="E86" t="str">
        <f t="shared" si="6"/>
        <v>HD 3,2 GB SCSI III 5400rpm 3,5" SCSI QUANTUM FIREBALL ST</v>
      </c>
      <c r="F86" s="24">
        <f t="shared" si="7"/>
        <v>397500</v>
      </c>
      <c r="G86" s="24">
        <f t="shared" si="8"/>
        <v>79500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15">
        <f t="shared" si="5"/>
        <v>111200</v>
      </c>
      <c r="E87" t="str">
        <f t="shared" si="6"/>
        <v>HD 4,3 GB SCSI 5400 rpm 3,5" SCSI QUANTUM FIREBALL ST</v>
      </c>
      <c r="F87" s="24">
        <f t="shared" si="7"/>
        <v>463333.33333333337</v>
      </c>
      <c r="G87" s="24">
        <f t="shared" si="8"/>
        <v>92666.666666666628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15">
        <f t="shared" si="5"/>
        <v>139000</v>
      </c>
      <c r="E88" t="str">
        <f t="shared" si="6"/>
        <v>HD 4,5 GB SCSI ULTRA WIDE 7200rpm 3,5" SCSI III, QUANTUM VIKING</v>
      </c>
      <c r="F88" s="24">
        <f t="shared" si="7"/>
        <v>579166.66666666674</v>
      </c>
      <c r="G88" s="24">
        <f t="shared" si="8"/>
        <v>115833.33333333326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15">
        <f t="shared" si="5"/>
        <v>255800</v>
      </c>
      <c r="E89" t="str">
        <f t="shared" si="6"/>
        <v>HD 4,5 GB SCSI ULTRA WIDE 10.000rpm 3,5" SCSI U.W. SEAGATE CHEETAH</v>
      </c>
      <c r="F89" s="24">
        <f t="shared" si="7"/>
        <v>1065833.3333333335</v>
      </c>
      <c r="G89" s="24">
        <f t="shared" si="8"/>
        <v>213166.66666666651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15">
        <f t="shared" si="5"/>
        <v>7000</v>
      </c>
      <c r="E90" t="str">
        <f t="shared" si="6"/>
        <v>FDD 1,44MB PANASONIC</v>
      </c>
      <c r="F90" s="24">
        <f t="shared" si="7"/>
        <v>29166.666666666668</v>
      </c>
      <c r="G90" s="24">
        <f t="shared" si="8"/>
        <v>5833.3333333333321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15">
        <f t="shared" si="5"/>
        <v>35000</v>
      </c>
      <c r="E91" t="str">
        <f t="shared" si="6"/>
        <v>FLOPPY DRIVE 120MB PANASONIC LS-120</v>
      </c>
      <c r="F91" s="24">
        <f t="shared" si="7"/>
        <v>145833.33333333334</v>
      </c>
      <c r="G91" s="24">
        <f t="shared" si="8"/>
        <v>29166.666666666657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15">
        <f t="shared" si="5"/>
        <v>54400</v>
      </c>
      <c r="E92" t="str">
        <f t="shared" si="6"/>
        <v>ZIP DRIVE 100MB PARALL. IOMEGA</v>
      </c>
      <c r="F92" s="24">
        <f t="shared" si="7"/>
        <v>226666.66666666669</v>
      </c>
      <c r="G92" s="24">
        <f t="shared" si="8"/>
        <v>45333.333333333314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15">
        <f t="shared" si="5"/>
        <v>39600</v>
      </c>
      <c r="E93" t="str">
        <f t="shared" si="6"/>
        <v>ZIP ATAPI 100MB INTERNO IOMEGA</v>
      </c>
      <c r="F93" s="24">
        <f t="shared" si="7"/>
        <v>165000</v>
      </c>
      <c r="G93" s="24">
        <f t="shared" si="8"/>
        <v>33000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15">
        <f t="shared" si="5"/>
        <v>58000</v>
      </c>
      <c r="E94" t="str">
        <f t="shared" si="6"/>
        <v>ZIP DRIVE 100MB SCSI IOMEGA</v>
      </c>
      <c r="F94" s="24">
        <f t="shared" si="7"/>
        <v>241666.66666666669</v>
      </c>
      <c r="G94" s="24">
        <f t="shared" si="8"/>
        <v>48333.333333333314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15">
        <f t="shared" si="5"/>
        <v>117800</v>
      </c>
      <c r="E95" t="str">
        <f t="shared" si="6"/>
        <v>JAZ DRIVE 1GB INT. IOMEGA</v>
      </c>
      <c r="F95" s="24">
        <f t="shared" si="7"/>
        <v>490833.33333333337</v>
      </c>
      <c r="G95" s="24">
        <f t="shared" si="8"/>
        <v>98166.666666666628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15">
        <f t="shared" si="5"/>
        <v>148600</v>
      </c>
      <c r="E96" t="str">
        <f t="shared" si="6"/>
        <v>JAZ DRIVE 1GB EXT. IOMEGA</v>
      </c>
      <c r="F96" s="24">
        <f t="shared" si="7"/>
        <v>619166.66666666674</v>
      </c>
      <c r="G96" s="24">
        <f t="shared" si="8"/>
        <v>123833.33333333326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15">
        <f t="shared" si="5"/>
        <v>54200</v>
      </c>
      <c r="E97" t="str">
        <f t="shared" si="6"/>
        <v xml:space="preserve">KIT 10  CARTUCCE ZIP DRIVE  </v>
      </c>
      <c r="F97" s="24">
        <f t="shared" si="7"/>
        <v>225833.33333333334</v>
      </c>
      <c r="G97" s="24">
        <f t="shared" si="8"/>
        <v>45166.666666666657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15">
        <f t="shared" si="5"/>
        <v>126400</v>
      </c>
      <c r="E98" t="str">
        <f t="shared" si="6"/>
        <v xml:space="preserve">KIT 3 CARTUCCE JAZ DRIVE  </v>
      </c>
      <c r="F98" s="24">
        <f t="shared" si="7"/>
        <v>526666.66666666674</v>
      </c>
      <c r="G98" s="24">
        <f t="shared" si="8"/>
        <v>105333.33333333326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15">
        <f t="shared" si="5"/>
        <v>18000</v>
      </c>
      <c r="E99" t="str">
        <f t="shared" si="6"/>
        <v>KIT 3 CARTUCCE 120MB 3M per LS-120</v>
      </c>
      <c r="F99" s="24">
        <f t="shared" si="7"/>
        <v>75000</v>
      </c>
      <c r="G99" s="24">
        <f t="shared" si="8"/>
        <v>15000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15">
        <f t="shared" si="5"/>
        <v>800</v>
      </c>
      <c r="E100" t="str">
        <f t="shared" si="6"/>
        <v>FRAME HDD  Kit montaggio Hard Disk 3,5"</v>
      </c>
      <c r="F100" s="24">
        <f t="shared" si="7"/>
        <v>3333.3333333333335</v>
      </c>
      <c r="G100" s="24">
        <f t="shared" si="8"/>
        <v>666.66666666666652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15">
        <f t="shared" si="5"/>
        <v>1000</v>
      </c>
      <c r="E101" t="str">
        <f t="shared" si="6"/>
        <v>FRAME FDD  Kit montaggio Floppy Disk Drive 3,5"</v>
      </c>
      <c r="F101" s="24">
        <f t="shared" si="7"/>
        <v>4166.666666666667</v>
      </c>
      <c r="G101" s="24">
        <f t="shared" si="8"/>
        <v>833.33333333333303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15">
        <f t="shared" si="5"/>
        <v>8200</v>
      </c>
      <c r="E102" t="str">
        <f t="shared" si="6"/>
        <v>FRAME REMOVIBILE 3.5" Kit FRAME REMOVIBILE per HDD 3,5"</v>
      </c>
      <c r="F102" s="24">
        <f t="shared" si="7"/>
        <v>34166.666666666672</v>
      </c>
      <c r="G102" s="24">
        <f t="shared" si="8"/>
        <v>6833.3333333333285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15">
        <f t="shared" si="5"/>
        <v>0</v>
      </c>
      <c r="E103" t="str">
        <f t="shared" si="6"/>
        <v xml:space="preserve">MAGNETO-OTTICI </v>
      </c>
      <c r="F103" s="24">
        <f t="shared" si="7"/>
        <v>0</v>
      </c>
      <c r="G103" s="24">
        <f t="shared" si="8"/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15">
        <f t="shared" si="5"/>
        <v>147400</v>
      </c>
      <c r="E104" t="str">
        <f t="shared" si="6"/>
        <v>M.O. + CD 4X,  PD 2000 INT. 650 MB PLASMON PD2000I</v>
      </c>
      <c r="F104" s="24">
        <f t="shared" si="7"/>
        <v>614166.66666666674</v>
      </c>
      <c r="G104" s="24">
        <f t="shared" si="8"/>
        <v>122833.33333333326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15">
        <f t="shared" si="5"/>
        <v>182000</v>
      </c>
      <c r="E105" t="str">
        <f t="shared" si="6"/>
        <v>M.O. + CD 4X,  PD 2000 EXT. 650 MB PLASMON PD2000E</v>
      </c>
      <c r="F105" s="24">
        <f t="shared" si="7"/>
        <v>758333.33333333337</v>
      </c>
      <c r="G105" s="24">
        <f t="shared" si="8"/>
        <v>151666.66666666663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15">
        <f t="shared" si="5"/>
        <v>48200</v>
      </c>
      <c r="E106" t="str">
        <f t="shared" si="6"/>
        <v xml:space="preserve">KIT 5 CARTUCCE 650 MB </v>
      </c>
      <c r="F106" s="24">
        <f t="shared" si="7"/>
        <v>200833.33333333334</v>
      </c>
      <c r="G106" s="24">
        <f t="shared" si="8"/>
        <v>40166.666666666657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15">
        <f t="shared" si="5"/>
        <v>0</v>
      </c>
      <c r="E107" t="str">
        <f t="shared" si="6"/>
        <v xml:space="preserve">CD ROM </v>
      </c>
      <c r="F107" s="24">
        <f t="shared" si="7"/>
        <v>0</v>
      </c>
      <c r="G107" s="24">
        <f t="shared" si="8"/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15">
        <f t="shared" si="5"/>
        <v>22400</v>
      </c>
      <c r="E108" t="str">
        <f t="shared" si="6"/>
        <v>CD ROM 24X HITACHI CDR 8330 24 velocita',EIDE</v>
      </c>
      <c r="F108" s="24">
        <f t="shared" si="7"/>
        <v>93333.333333333343</v>
      </c>
      <c r="G108" s="24">
        <f t="shared" si="8"/>
        <v>18666.666666666657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15">
        <f t="shared" si="5"/>
        <v>22600</v>
      </c>
      <c r="E109" t="str">
        <f t="shared" si="6"/>
        <v>CD ROM 24X CREATIVE 24 velocita',EIDE</v>
      </c>
      <c r="F109" s="24">
        <f t="shared" si="7"/>
        <v>94166.666666666672</v>
      </c>
      <c r="G109" s="24">
        <f t="shared" si="8"/>
        <v>18833.333333333328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15">
        <f t="shared" si="5"/>
        <v>24200</v>
      </c>
      <c r="E110" t="str">
        <f t="shared" si="6"/>
        <v>CD ROM 24X PIONEER 502-S Bulk 24 velocita',EIDE,SLOT-IN</v>
      </c>
      <c r="F110" s="24">
        <f t="shared" si="7"/>
        <v>100833.33333333334</v>
      </c>
      <c r="G110" s="24">
        <f t="shared" si="8"/>
        <v>20166.666666666657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15">
        <f t="shared" si="5"/>
        <v>32000</v>
      </c>
      <c r="E111" t="str">
        <f t="shared" si="6"/>
        <v>CD ROM 34X ASUS 34 velocita',EIDE</v>
      </c>
      <c r="F111" s="24">
        <f t="shared" si="7"/>
        <v>133333.33333333334</v>
      </c>
      <c r="G111" s="24">
        <f t="shared" si="8"/>
        <v>26666.666666666657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15">
        <f t="shared" si="5"/>
        <v>39000</v>
      </c>
      <c r="E112" t="str">
        <f t="shared" si="6"/>
        <v>CD ROM 24X SCSI NEC 24 velocita',SCSI</v>
      </c>
      <c r="F112" s="24">
        <f t="shared" si="7"/>
        <v>162500</v>
      </c>
      <c r="G112" s="24">
        <f t="shared" si="8"/>
        <v>32500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15">
        <f t="shared" si="5"/>
        <v>43000</v>
      </c>
      <c r="E113" t="str">
        <f t="shared" si="6"/>
        <v>CD ROM 32X SCSI WAITEC 32 velocita',SCSI</v>
      </c>
      <c r="F113" s="24">
        <f t="shared" si="7"/>
        <v>179166.66666666669</v>
      </c>
      <c r="G113" s="24">
        <f t="shared" si="8"/>
        <v>35833.333333333314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15">
        <f t="shared" si="5"/>
        <v>64200</v>
      </c>
      <c r="E114" t="str">
        <f t="shared" si="6"/>
        <v>CD ROM PLEXTOR PX-32TSI 32 velocita',SCSI</v>
      </c>
      <c r="F114" s="24">
        <f t="shared" si="7"/>
        <v>267500</v>
      </c>
      <c r="G114" s="24">
        <f t="shared" si="8"/>
        <v>53500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15">
        <f t="shared" si="5"/>
        <v>122800</v>
      </c>
      <c r="E115" t="str">
        <f t="shared" si="6"/>
        <v>DVD CREATIVE KIT ENCORE DXR2 CREATIVE</v>
      </c>
      <c r="F115" s="24">
        <f t="shared" si="7"/>
        <v>511666.66666666669</v>
      </c>
      <c r="G115" s="24">
        <f t="shared" si="8"/>
        <v>102333.33333333331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15">
        <f t="shared" si="5"/>
        <v>0</v>
      </c>
      <c r="E116" t="str">
        <f t="shared" si="6"/>
        <v xml:space="preserve">MASTERIZZATORI </v>
      </c>
      <c r="F116" s="24">
        <f t="shared" si="7"/>
        <v>0</v>
      </c>
      <c r="G116" s="24">
        <f t="shared" si="8"/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15">
        <f t="shared" si="5"/>
        <v>6000</v>
      </c>
      <c r="E117" t="str">
        <f t="shared" si="6"/>
        <v>CONFEZIONE 10 CDR 74' Kit 10 pz.</v>
      </c>
      <c r="F117" s="24">
        <f t="shared" si="7"/>
        <v>25000</v>
      </c>
      <c r="G117" s="24">
        <f t="shared" si="8"/>
        <v>5000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15">
        <f t="shared" si="5"/>
        <v>6800</v>
      </c>
      <c r="E118" t="str">
        <f t="shared" si="6"/>
        <v>CD RISCRIVIBILE 74' VERBATIM</v>
      </c>
      <c r="F118" s="24">
        <f t="shared" si="7"/>
        <v>28333.333333333336</v>
      </c>
      <c r="G118" s="24">
        <f t="shared" si="8"/>
        <v>5666.6666666666642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15">
        <f t="shared" si="5"/>
        <v>7000</v>
      </c>
      <c r="E119" t="str">
        <f t="shared" si="6"/>
        <v>CONFEZIONE 10 CDR 74' KODAK Kit 10 pz.</v>
      </c>
      <c r="F119" s="24">
        <f t="shared" si="7"/>
        <v>29166.666666666668</v>
      </c>
      <c r="G119" s="24">
        <f t="shared" si="8"/>
        <v>5833.3333333333321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15">
        <f t="shared" si="5"/>
        <v>15400</v>
      </c>
      <c r="E120" t="str">
        <f t="shared" si="6"/>
        <v>SOFTWARE LABELLER CD KIT Software per creazione etichette CD</v>
      </c>
      <c r="F120" s="24">
        <f t="shared" si="7"/>
        <v>64166.666666666672</v>
      </c>
      <c r="G120" s="24">
        <f t="shared" si="8"/>
        <v>12833.333333333328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15">
        <f t="shared" si="5"/>
        <v>144600</v>
      </c>
      <c r="E121" t="str">
        <f t="shared" si="6"/>
        <v>WAITEC WT48/1 - GEAR - int. 4 WRITE 8 READ</v>
      </c>
      <c r="F121" s="24">
        <f t="shared" si="7"/>
        <v>602500</v>
      </c>
      <c r="G121" s="24">
        <f t="shared" si="8"/>
        <v>120500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15">
        <f t="shared" si="5"/>
        <v>148400</v>
      </c>
      <c r="E122" t="str">
        <f t="shared" si="6"/>
        <v>WAITEC 2036EI/1 - SOFTWARE  CD RISCRIVIBILE 2REW,2WRI,6READ, EIDE</v>
      </c>
      <c r="F122" s="24">
        <f t="shared" si="7"/>
        <v>618333.33333333337</v>
      </c>
      <c r="G122" s="24">
        <f t="shared" si="8"/>
        <v>123666.66666666663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15">
        <f t="shared" si="5"/>
        <v>155600</v>
      </c>
      <c r="E123" t="str">
        <f t="shared" si="6"/>
        <v>RICOH MP6200ADP + SOFT.+5 CDR CD RISCRIVIBILE 2REW,2WRI,6R E-IDE</v>
      </c>
      <c r="F123" s="24">
        <f t="shared" si="7"/>
        <v>648333.33333333337</v>
      </c>
      <c r="G123" s="24">
        <f t="shared" si="8"/>
        <v>129666.66666666663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15">
        <f t="shared" si="5"/>
        <v>175600</v>
      </c>
      <c r="E124" t="str">
        <f t="shared" si="6"/>
        <v>RICOH MP6200SR - SOFTWARE SCSI CD RISCRIVIBILE 2REW,2WRI,6READ, SCSI</v>
      </c>
      <c r="F124" s="24">
        <f t="shared" si="7"/>
        <v>731666.66666666674</v>
      </c>
      <c r="G124" s="24">
        <f t="shared" si="8"/>
        <v>146333.33333333326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15">
        <f t="shared" si="5"/>
        <v>176600</v>
      </c>
      <c r="E125" t="str">
        <f t="shared" si="6"/>
        <v>WAITEC 2026/1 - SOFTWARE SCSI CD RISCRIVIBILE 2REW,2WRI,6READ, SCSI</v>
      </c>
      <c r="F125" s="24">
        <f t="shared" si="7"/>
        <v>735833.33333333337</v>
      </c>
      <c r="G125" s="24">
        <f t="shared" si="8"/>
        <v>147166.66666666663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15">
        <f t="shared" si="5"/>
        <v>182600</v>
      </c>
      <c r="E126" t="str">
        <f t="shared" si="6"/>
        <v>CDR 480i PLASMON EASY CD int. 4 WRITE 8 READ</v>
      </c>
      <c r="F126" s="24">
        <f t="shared" si="7"/>
        <v>760833.33333333337</v>
      </c>
      <c r="G126" s="24">
        <f t="shared" si="8"/>
        <v>152166.66666666663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15">
        <f t="shared" si="5"/>
        <v>225000</v>
      </c>
      <c r="E127" t="str">
        <f t="shared" si="6"/>
        <v>CDR 480e PLASMON EASY CD ext. 4 WRITE 8 READ</v>
      </c>
      <c r="F127" s="24">
        <f t="shared" si="7"/>
        <v>937500</v>
      </c>
      <c r="G127" s="24">
        <f t="shared" si="8"/>
        <v>187500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15">
        <f t="shared" si="5"/>
        <v>0</v>
      </c>
      <c r="E128" t="str">
        <f t="shared" si="6"/>
        <v xml:space="preserve">MEMORIE </v>
      </c>
      <c r="F128" s="24">
        <f t="shared" si="7"/>
        <v>0</v>
      </c>
      <c r="G128" s="24">
        <f t="shared" si="8"/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15">
        <f t="shared" si="5"/>
        <v>6600</v>
      </c>
      <c r="E129" t="str">
        <f t="shared" si="6"/>
        <v xml:space="preserve">SIMM 8MB 72 PIN (EDO) </v>
      </c>
      <c r="F129" s="24">
        <f t="shared" si="7"/>
        <v>27500</v>
      </c>
      <c r="G129" s="24">
        <f t="shared" si="8"/>
        <v>5500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15">
        <f t="shared" ref="D130:D193" si="9">C130*20%</f>
        <v>10400</v>
      </c>
      <c r="E130" t="str">
        <f t="shared" ref="E130:E193" si="10">CONCATENATE(A130, " ", B130)</f>
        <v xml:space="preserve">SIMM 16MB 72 PIN (EDO) </v>
      </c>
      <c r="F130" s="24">
        <f t="shared" si="7"/>
        <v>43333.333333333336</v>
      </c>
      <c r="G130" s="24">
        <f t="shared" si="8"/>
        <v>8666.6666666666642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15">
        <f t="shared" si="9"/>
        <v>19400</v>
      </c>
      <c r="E131" t="str">
        <f t="shared" si="10"/>
        <v xml:space="preserve">SIMM 32MB 72 PIN (EDO) </v>
      </c>
      <c r="F131" s="24">
        <f t="shared" ref="F131:F194" si="11">C131/1.2</f>
        <v>80833.333333333343</v>
      </c>
      <c r="G131" s="24">
        <f t="shared" ref="G131:G194" si="12" xml:space="preserve"> C131 - F131</f>
        <v>16166.666666666657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15">
        <f t="shared" si="9"/>
        <v>0</v>
      </c>
      <c r="E132" t="str">
        <f t="shared" si="10"/>
        <v xml:space="preserve">MODEM FAX - VIDEOCAMERA  </v>
      </c>
      <c r="F132" s="24">
        <f t="shared" si="11"/>
        <v>0</v>
      </c>
      <c r="G132" s="24">
        <f t="shared" si="12"/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15">
        <f t="shared" si="9"/>
        <v>26200</v>
      </c>
      <c r="E133" t="str">
        <f t="shared" si="10"/>
        <v>M/F MOTOROLA 3400PRO 28800 EXT MOTOROLA</v>
      </c>
      <c r="F133" s="24">
        <f t="shared" si="11"/>
        <v>109166.66666666667</v>
      </c>
      <c r="G133" s="24">
        <f t="shared" si="12"/>
        <v>21833.333333333328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15">
        <f t="shared" si="9"/>
        <v>33800</v>
      </c>
      <c r="E134" t="str">
        <f t="shared" si="10"/>
        <v>M/F LEONARDO PC 33600 INT OEM DIGICOM</v>
      </c>
      <c r="F134" s="24">
        <f t="shared" si="11"/>
        <v>140833.33333333334</v>
      </c>
      <c r="G134" s="24">
        <f t="shared" si="12"/>
        <v>28166.666666666657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15">
        <f t="shared" si="9"/>
        <v>38000</v>
      </c>
      <c r="E135" t="str">
        <f t="shared" si="10"/>
        <v>M/F LEONARDO PC 33600 EXT DIGICOM</v>
      </c>
      <c r="F135" s="24">
        <f t="shared" si="11"/>
        <v>158333.33333333334</v>
      </c>
      <c r="G135" s="24">
        <f t="shared" si="12"/>
        <v>31666.666666666657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15">
        <f t="shared" si="9"/>
        <v>38200</v>
      </c>
      <c r="E136" t="str">
        <f t="shared" si="10"/>
        <v>M/F MOTOROLA 56K  EXT BULK MOTOROLA</v>
      </c>
      <c r="F136" s="24">
        <f t="shared" si="11"/>
        <v>159166.66666666669</v>
      </c>
      <c r="G136" s="24">
        <f t="shared" si="12"/>
        <v>31833.333333333314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15">
        <f t="shared" si="9"/>
        <v>39400</v>
      </c>
      <c r="E137" t="str">
        <f t="shared" si="10"/>
        <v>M/F LEONARDO PC 33600 INT DIGICOM</v>
      </c>
      <c r="F137" s="24">
        <f t="shared" si="11"/>
        <v>164166.66666666669</v>
      </c>
      <c r="G137" s="24">
        <f t="shared" si="12"/>
        <v>32833.333333333314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15">
        <f t="shared" si="9"/>
        <v>40200</v>
      </c>
      <c r="E138" t="str">
        <f t="shared" si="10"/>
        <v>M/F TIZIANO 33600 EXT DIGICOM</v>
      </c>
      <c r="F138" s="24">
        <f t="shared" si="11"/>
        <v>167500</v>
      </c>
      <c r="G138" s="24">
        <f t="shared" si="12"/>
        <v>33500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15">
        <f t="shared" si="9"/>
        <v>44000</v>
      </c>
      <c r="E139" t="str">
        <f t="shared" si="10"/>
        <v>M/F SPORTSTER FLASH 33600 EXT ITA  US ROBOTICS</v>
      </c>
      <c r="F139" s="24">
        <f t="shared" si="11"/>
        <v>183333.33333333334</v>
      </c>
      <c r="G139" s="24">
        <f t="shared" si="12"/>
        <v>36666.666666666657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15">
        <f t="shared" si="9"/>
        <v>50000</v>
      </c>
      <c r="E140" t="str">
        <f t="shared" si="10"/>
        <v>M/F MOTOROLA 56K  EXT MOTOROLA</v>
      </c>
      <c r="F140" s="24">
        <f t="shared" si="11"/>
        <v>208333.33333333334</v>
      </c>
      <c r="G140" s="24">
        <f t="shared" si="12"/>
        <v>41666.666666666657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15">
        <f t="shared" si="9"/>
        <v>51400</v>
      </c>
      <c r="E141" t="str">
        <f t="shared" si="10"/>
        <v>M/F LEONARDO  56K  EXT DIGICOM</v>
      </c>
      <c r="F141" s="24">
        <f t="shared" si="11"/>
        <v>214166.66666666669</v>
      </c>
      <c r="G141" s="24">
        <f t="shared" si="12"/>
        <v>42833.333333333314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15">
        <f t="shared" si="9"/>
        <v>55600</v>
      </c>
      <c r="E142" t="str">
        <f t="shared" si="10"/>
        <v>M/F TIZIANO 56K EXT DIGICOM</v>
      </c>
      <c r="F142" s="24">
        <f t="shared" si="11"/>
        <v>231666.66666666669</v>
      </c>
      <c r="G142" s="24">
        <f t="shared" si="12"/>
        <v>46333.333333333314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15">
        <f t="shared" si="9"/>
        <v>56000</v>
      </c>
      <c r="E143" t="str">
        <f t="shared" si="10"/>
        <v>M/F SPORTSTER MESSAGE PLUS US ROBOTICS</v>
      </c>
      <c r="F143" s="24">
        <f t="shared" si="11"/>
        <v>233333.33333333334</v>
      </c>
      <c r="G143" s="24">
        <f t="shared" si="12"/>
        <v>46666.666666666657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15">
        <f t="shared" si="9"/>
        <v>60000</v>
      </c>
      <c r="E144" t="str">
        <f t="shared" si="10"/>
        <v>M/F LEONARDO PCMCIA 33600 DIGICOM</v>
      </c>
      <c r="F144" s="24">
        <f t="shared" si="11"/>
        <v>250000</v>
      </c>
      <c r="G144" s="24">
        <f t="shared" si="12"/>
        <v>50000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15">
        <f t="shared" si="9"/>
        <v>61000</v>
      </c>
      <c r="E145" t="str">
        <f t="shared" si="10"/>
        <v>KIT VIDEOCONFERENZA "GALILEO" DIGICOM / H.324</v>
      </c>
      <c r="F145" s="24">
        <f t="shared" si="11"/>
        <v>254166.66666666669</v>
      </c>
      <c r="G145" s="24">
        <f t="shared" si="12"/>
        <v>50833.333333333314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15">
        <f t="shared" si="9"/>
        <v>67000</v>
      </c>
      <c r="E146" t="str">
        <f t="shared" si="10"/>
        <v>MODEM ISDN TINTORETTO EXT. DIGICOM</v>
      </c>
      <c r="F146" s="24">
        <f t="shared" si="11"/>
        <v>279166.66666666669</v>
      </c>
      <c r="G146" s="24">
        <f t="shared" si="12"/>
        <v>55833.333333333314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15">
        <f t="shared" si="9"/>
        <v>72000</v>
      </c>
      <c r="E147" t="str">
        <f t="shared" si="10"/>
        <v>M/F LEONARDO PCMCIA 56K DIGICOM</v>
      </c>
      <c r="F147" s="24">
        <f t="shared" si="11"/>
        <v>300000</v>
      </c>
      <c r="G147" s="24">
        <f t="shared" si="12"/>
        <v>60000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15">
        <f t="shared" si="9"/>
        <v>85800</v>
      </c>
      <c r="E148" t="str">
        <f t="shared" si="10"/>
        <v>MODEM MOTOROLA ISDN  EXT.64/128K MOTOROLA</v>
      </c>
      <c r="F148" s="24">
        <f t="shared" si="11"/>
        <v>357500</v>
      </c>
      <c r="G148" s="24">
        <f t="shared" si="12"/>
        <v>71500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15">
        <f t="shared" si="9"/>
        <v>140200</v>
      </c>
      <c r="E149" t="str">
        <f t="shared" si="10"/>
        <v>M/F ISDN DONATELLO EXT. DIGICOM</v>
      </c>
      <c r="F149" s="24">
        <f t="shared" si="11"/>
        <v>584166.66666666674</v>
      </c>
      <c r="G149" s="24">
        <f t="shared" si="12"/>
        <v>116833.33333333326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15">
        <f t="shared" si="9"/>
        <v>0</v>
      </c>
      <c r="E150" t="str">
        <f t="shared" si="10"/>
        <v xml:space="preserve">MULTIMEDIA </v>
      </c>
      <c r="F150" s="24">
        <f t="shared" si="11"/>
        <v>0</v>
      </c>
      <c r="G150" s="24">
        <f t="shared" si="12"/>
        <v>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15">
        <f t="shared" si="9"/>
        <v>18000</v>
      </c>
      <c r="E151" t="str">
        <f t="shared" si="10"/>
        <v>SOUND AXP201/U PCI 64 Asus - ESS Maestro-1 Audio accellerator</v>
      </c>
      <c r="F151" s="24">
        <f t="shared" si="11"/>
        <v>75000</v>
      </c>
      <c r="G151" s="24">
        <f t="shared" si="12"/>
        <v>15000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15">
        <f t="shared" si="9"/>
        <v>13800</v>
      </c>
      <c r="E152" t="str">
        <f t="shared" si="10"/>
        <v>SOUND BLASTER 16 PnP  O.E.M. Creative</v>
      </c>
      <c r="F152" s="24">
        <f t="shared" si="11"/>
        <v>57500</v>
      </c>
      <c r="G152" s="24">
        <f t="shared" si="12"/>
        <v>11500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15">
        <f t="shared" si="9"/>
        <v>17800</v>
      </c>
      <c r="E153" t="str">
        <f t="shared" si="10"/>
        <v>SOUND BLASTER 16 PnP NO IDE Creative</v>
      </c>
      <c r="F153" s="24">
        <f t="shared" si="11"/>
        <v>74166.666666666672</v>
      </c>
      <c r="G153" s="24">
        <f t="shared" si="12"/>
        <v>14833.333333333328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15">
        <f t="shared" si="9"/>
        <v>27600</v>
      </c>
      <c r="E154" t="str">
        <f t="shared" si="10"/>
        <v>SOUND BLASTER AWE64 STD OEM Creative</v>
      </c>
      <c r="F154" s="24">
        <f t="shared" si="11"/>
        <v>115000</v>
      </c>
      <c r="G154" s="24">
        <f t="shared" si="12"/>
        <v>23000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15">
        <f t="shared" si="9"/>
        <v>39200</v>
      </c>
      <c r="E155" t="str">
        <f t="shared" si="10"/>
        <v>SOUND BLASTER AWE64 STANDARD Creative</v>
      </c>
      <c r="F155" s="24">
        <f t="shared" si="11"/>
        <v>163333.33333333334</v>
      </c>
      <c r="G155" s="24">
        <f t="shared" si="12"/>
        <v>32666.666666666657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15">
        <f t="shared" si="9"/>
        <v>65800</v>
      </c>
      <c r="E156" t="str">
        <f t="shared" si="10"/>
        <v>SOUND BLASTER AWE64 GOLD PNP  Creative</v>
      </c>
      <c r="F156" s="24">
        <f t="shared" si="11"/>
        <v>274166.66666666669</v>
      </c>
      <c r="G156" s="24">
        <f t="shared" si="12"/>
        <v>54833.333333333314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15">
        <f t="shared" si="9"/>
        <v>59000</v>
      </c>
      <c r="E157" t="str">
        <f t="shared" si="10"/>
        <v>KIT "DISCOVERY AWE64" 24X PNP Creative</v>
      </c>
      <c r="F157" s="24">
        <f t="shared" si="11"/>
        <v>245833.33333333334</v>
      </c>
      <c r="G157" s="24">
        <f t="shared" si="12"/>
        <v>49166.666666666657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15">
        <f t="shared" si="9"/>
        <v>3800</v>
      </c>
      <c r="E158" t="str">
        <f t="shared" si="10"/>
        <v>SPEAKERS MLI-699 MLI-60</v>
      </c>
      <c r="F158" s="24">
        <f t="shared" si="11"/>
        <v>15833.333333333334</v>
      </c>
      <c r="G158" s="24">
        <f t="shared" si="12"/>
        <v>3166.6666666666661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15">
        <f t="shared" si="9"/>
        <v>5200</v>
      </c>
      <c r="E159" t="str">
        <f t="shared" si="10"/>
        <v>SPEAKER 25 W FS-60</v>
      </c>
      <c r="F159" s="24">
        <f t="shared" si="11"/>
        <v>21666.666666666668</v>
      </c>
      <c r="G159" s="24">
        <f t="shared" si="12"/>
        <v>4333.3333333333321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15">
        <f t="shared" si="9"/>
        <v>5600</v>
      </c>
      <c r="E160" t="str">
        <f t="shared" si="10"/>
        <v>SPEAKER PROFESSIONAL 70 W FS-70</v>
      </c>
      <c r="F160" s="24">
        <f t="shared" si="11"/>
        <v>23333.333333333336</v>
      </c>
      <c r="G160" s="24">
        <f t="shared" si="12"/>
        <v>4666.6666666666642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15">
        <f t="shared" si="9"/>
        <v>11200</v>
      </c>
      <c r="E161" t="str">
        <f t="shared" si="10"/>
        <v>ULTRA SPEAKER 130W FS-100</v>
      </c>
      <c r="F161" s="24">
        <f t="shared" si="11"/>
        <v>46666.666666666672</v>
      </c>
      <c r="G161" s="24">
        <f t="shared" si="12"/>
        <v>9333.3333333333285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15">
        <f t="shared" si="9"/>
        <v>0</v>
      </c>
      <c r="E162" t="str">
        <f t="shared" si="10"/>
        <v xml:space="preserve">MICROPROCESSORI </v>
      </c>
      <c r="F162" s="24">
        <f t="shared" si="11"/>
        <v>0</v>
      </c>
      <c r="G162" s="24">
        <f t="shared" si="12"/>
        <v>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15">
        <f t="shared" si="9"/>
        <v>43200</v>
      </c>
      <c r="E163" t="str">
        <f t="shared" si="10"/>
        <v xml:space="preserve">PENTIUM 166 INTEL MMX </v>
      </c>
      <c r="F163" s="24">
        <f t="shared" si="11"/>
        <v>180000</v>
      </c>
      <c r="G163" s="24">
        <f t="shared" si="12"/>
        <v>36000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15">
        <f t="shared" si="9"/>
        <v>50000</v>
      </c>
      <c r="E164" t="str">
        <f t="shared" si="10"/>
        <v xml:space="preserve">PENTIUM 200 INTEL MMX </v>
      </c>
      <c r="F164" s="24">
        <f t="shared" si="11"/>
        <v>208333.33333333334</v>
      </c>
      <c r="G164" s="24">
        <f t="shared" si="12"/>
        <v>41666.666666666657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15">
        <f t="shared" si="9"/>
        <v>76400</v>
      </c>
      <c r="E165" t="str">
        <f t="shared" si="10"/>
        <v xml:space="preserve">PENTIUM 233 INTEL MMX </v>
      </c>
      <c r="F165" s="24">
        <f t="shared" si="11"/>
        <v>318333.33333333337</v>
      </c>
      <c r="G165" s="24">
        <f t="shared" si="12"/>
        <v>63666.666666666628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15">
        <f t="shared" si="9"/>
        <v>104800</v>
      </c>
      <c r="E166" t="str">
        <f t="shared" si="10"/>
        <v xml:space="preserve">PENTIUM II 233 INTEL 512k </v>
      </c>
      <c r="F166" s="24">
        <f t="shared" si="11"/>
        <v>436666.66666666669</v>
      </c>
      <c r="G166" s="24">
        <f t="shared" si="12"/>
        <v>87333.333333333314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15">
        <f t="shared" si="9"/>
        <v>151400</v>
      </c>
      <c r="E167" t="str">
        <f t="shared" si="10"/>
        <v xml:space="preserve">PENTIUM II 266 INTEL 512k </v>
      </c>
      <c r="F167" s="24">
        <f t="shared" si="11"/>
        <v>630833.33333333337</v>
      </c>
      <c r="G167" s="24">
        <f t="shared" si="12"/>
        <v>126166.66666666663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15">
        <f t="shared" si="9"/>
        <v>209000</v>
      </c>
      <c r="E168" t="str">
        <f t="shared" si="10"/>
        <v xml:space="preserve">PENTIUM II 300 INTEL 512K </v>
      </c>
      <c r="F168" s="24">
        <f t="shared" si="11"/>
        <v>870833.33333333337</v>
      </c>
      <c r="G168" s="24">
        <f t="shared" si="12"/>
        <v>174166.66666666663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15">
        <f t="shared" si="9"/>
        <v>313600</v>
      </c>
      <c r="E169" t="str">
        <f t="shared" si="10"/>
        <v xml:space="preserve">PENTIUM II 333 INTEL 512K </v>
      </c>
      <c r="F169" s="24">
        <f t="shared" si="11"/>
        <v>1306666.6666666667</v>
      </c>
      <c r="G169" s="24">
        <f t="shared" si="12"/>
        <v>261333.33333333326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15">
        <f t="shared" si="9"/>
        <v>23400</v>
      </c>
      <c r="E170" t="str">
        <f t="shared" si="10"/>
        <v xml:space="preserve">SGS P 166+ </v>
      </c>
      <c r="F170" s="24">
        <f t="shared" si="11"/>
        <v>97500</v>
      </c>
      <c r="G170" s="24">
        <f t="shared" si="12"/>
        <v>19500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15">
        <f t="shared" si="9"/>
        <v>31600</v>
      </c>
      <c r="E171" t="str">
        <f t="shared" si="10"/>
        <v xml:space="preserve">IBM 200 MX </v>
      </c>
      <c r="F171" s="24">
        <f t="shared" si="11"/>
        <v>131666.66666666669</v>
      </c>
      <c r="G171" s="24">
        <f t="shared" si="12"/>
        <v>26333.333333333314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15">
        <f t="shared" si="9"/>
        <v>52000</v>
      </c>
      <c r="E172" t="str">
        <f t="shared" si="10"/>
        <v xml:space="preserve">IBM 233 MX </v>
      </c>
      <c r="F172" s="24">
        <f t="shared" si="11"/>
        <v>216666.66666666669</v>
      </c>
      <c r="G172" s="24">
        <f t="shared" si="12"/>
        <v>43333.333333333314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15">
        <f t="shared" si="9"/>
        <v>38600</v>
      </c>
      <c r="E173" t="str">
        <f t="shared" si="10"/>
        <v xml:space="preserve">AMD K6-166 </v>
      </c>
      <c r="F173" s="24">
        <f t="shared" si="11"/>
        <v>160833.33333333334</v>
      </c>
      <c r="G173" s="24">
        <f t="shared" si="12"/>
        <v>32166.666666666657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15">
        <f t="shared" si="9"/>
        <v>54000</v>
      </c>
      <c r="E174" t="str">
        <f t="shared" si="10"/>
        <v xml:space="preserve">AMD K6-200 </v>
      </c>
      <c r="F174" s="24">
        <f t="shared" si="11"/>
        <v>225000</v>
      </c>
      <c r="G174" s="24">
        <f t="shared" si="12"/>
        <v>45000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15">
        <f t="shared" si="9"/>
        <v>62800</v>
      </c>
      <c r="E175" t="str">
        <f t="shared" si="10"/>
        <v xml:space="preserve">AMD K6-233 </v>
      </c>
      <c r="F175" s="24">
        <f t="shared" si="11"/>
        <v>261666.66666666669</v>
      </c>
      <c r="G175" s="24">
        <f t="shared" si="12"/>
        <v>52333.333333333314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15">
        <f t="shared" si="9"/>
        <v>178800</v>
      </c>
      <c r="E176" t="str">
        <f t="shared" si="10"/>
        <v xml:space="preserve">PENTIUM PRO 180 MZH </v>
      </c>
      <c r="F176" s="24">
        <f t="shared" si="11"/>
        <v>745000</v>
      </c>
      <c r="G176" s="24">
        <f t="shared" si="12"/>
        <v>149000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15">
        <f t="shared" si="9"/>
        <v>208000</v>
      </c>
      <c r="E177" t="str">
        <f t="shared" si="10"/>
        <v xml:space="preserve">PENTIUM PRO 200 MZH </v>
      </c>
      <c r="F177" s="24">
        <f t="shared" si="11"/>
        <v>866666.66666666674</v>
      </c>
      <c r="G177" s="24">
        <f t="shared" si="12"/>
        <v>173333.33333333326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15">
        <f t="shared" si="9"/>
        <v>1600</v>
      </c>
      <c r="E178" t="str">
        <f t="shared" si="10"/>
        <v xml:space="preserve">VENTOLINA PENTIUM 75-166 </v>
      </c>
      <c r="F178" s="24">
        <f t="shared" si="11"/>
        <v>6666.666666666667</v>
      </c>
      <c r="G178" s="24">
        <f t="shared" si="12"/>
        <v>1333.333333333333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15">
        <f t="shared" si="9"/>
        <v>2000</v>
      </c>
      <c r="E179" t="str">
        <f t="shared" si="10"/>
        <v xml:space="preserve">VENTOLINA PENTIUM 200 </v>
      </c>
      <c r="F179" s="24">
        <f t="shared" si="11"/>
        <v>8333.3333333333339</v>
      </c>
      <c r="G179" s="24">
        <f t="shared" si="12"/>
        <v>1666.6666666666661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15">
        <f t="shared" si="9"/>
        <v>4800</v>
      </c>
      <c r="E180" t="str">
        <f t="shared" si="10"/>
        <v xml:space="preserve">VENTOLA PER PENTIUM PRO </v>
      </c>
      <c r="F180" s="24">
        <f t="shared" si="11"/>
        <v>20000</v>
      </c>
      <c r="G180" s="24">
        <f t="shared" si="12"/>
        <v>4000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15">
        <f t="shared" si="9"/>
        <v>2200</v>
      </c>
      <c r="E181" t="str">
        <f t="shared" si="10"/>
        <v xml:space="preserve">VENTOLINA PER IBM/CYRIX 686  </v>
      </c>
      <c r="F181" s="24">
        <f t="shared" si="11"/>
        <v>9166.6666666666679</v>
      </c>
      <c r="G181" s="24">
        <f t="shared" si="12"/>
        <v>1833.3333333333321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15">
        <f t="shared" si="9"/>
        <v>2000</v>
      </c>
      <c r="E182" t="str">
        <f t="shared" si="10"/>
        <v xml:space="preserve">VENTOLA 3 PIN per TX97  </v>
      </c>
      <c r="F182" s="24">
        <f t="shared" si="11"/>
        <v>8333.3333333333339</v>
      </c>
      <c r="G182" s="24">
        <f t="shared" si="12"/>
        <v>1666.6666666666661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15">
        <f t="shared" si="9"/>
        <v>5200</v>
      </c>
      <c r="E183" t="str">
        <f t="shared" si="10"/>
        <v xml:space="preserve">VENTOLA PENTIUM II  </v>
      </c>
      <c r="F183" s="24">
        <f t="shared" si="11"/>
        <v>21666.666666666668</v>
      </c>
      <c r="G183" s="24">
        <f t="shared" si="12"/>
        <v>4333.3333333333321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15">
        <f t="shared" si="9"/>
        <v>0</v>
      </c>
      <c r="E184" t="str">
        <f t="shared" si="10"/>
        <v xml:space="preserve">TASTIERE </v>
      </c>
      <c r="F184" s="24">
        <f t="shared" si="11"/>
        <v>0</v>
      </c>
      <c r="G184" s="24">
        <f t="shared" si="12"/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15">
        <f t="shared" si="9"/>
        <v>4400</v>
      </c>
      <c r="E185" t="str">
        <f t="shared" si="10"/>
        <v>TAST. ITA 105 TASTI WIN 95 UNIKEY</v>
      </c>
      <c r="F185" s="24">
        <f t="shared" si="11"/>
        <v>18333.333333333336</v>
      </c>
      <c r="G185" s="24">
        <f t="shared" si="12"/>
        <v>3666.6666666666642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15">
        <f t="shared" si="9"/>
        <v>12600</v>
      </c>
      <c r="E186" t="str">
        <f t="shared" si="10"/>
        <v>TAST. ITA   79t BTC</v>
      </c>
      <c r="F186" s="24">
        <f t="shared" si="11"/>
        <v>52500</v>
      </c>
      <c r="G186" s="24">
        <f t="shared" si="12"/>
        <v>10500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15">
        <f t="shared" si="9"/>
        <v>12600</v>
      </c>
      <c r="E187" t="str">
        <f t="shared" si="10"/>
        <v>TAST. USA 79t BTC</v>
      </c>
      <c r="F187" s="24">
        <f t="shared" si="11"/>
        <v>52500</v>
      </c>
      <c r="G187" s="24">
        <f t="shared" si="12"/>
        <v>10500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15">
        <f t="shared" si="9"/>
        <v>5200</v>
      </c>
      <c r="E188" t="str">
        <f t="shared" si="10"/>
        <v>TAST. USA 105 TASTI WIN95 BTC</v>
      </c>
      <c r="F188" s="24">
        <f t="shared" si="11"/>
        <v>21666.666666666668</v>
      </c>
      <c r="G188" s="24">
        <f t="shared" si="12"/>
        <v>4333.3333333333321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15">
        <f t="shared" si="9"/>
        <v>5000</v>
      </c>
      <c r="E189" t="str">
        <f t="shared" si="10"/>
        <v>TAST. ITA  105 TASTI NMB, WIN95 NMB</v>
      </c>
      <c r="F189" s="24">
        <f t="shared" si="11"/>
        <v>20833.333333333336</v>
      </c>
      <c r="G189" s="24">
        <f t="shared" si="12"/>
        <v>4166.6666666666642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15">
        <f t="shared" si="9"/>
        <v>5000</v>
      </c>
      <c r="E190" t="str">
        <f t="shared" si="10"/>
        <v>TAST. ITA  105 TASTI NMB, PS/2 WIN95 NMB</v>
      </c>
      <c r="F190" s="24">
        <f t="shared" si="11"/>
        <v>20833.333333333336</v>
      </c>
      <c r="G190" s="24">
        <f t="shared" si="12"/>
        <v>4166.6666666666642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15">
        <f t="shared" si="9"/>
        <v>9200</v>
      </c>
      <c r="E191" t="str">
        <f t="shared" si="10"/>
        <v>TAST. ITA 105 TASTI "CYPRESS"  WIN95 NMB</v>
      </c>
      <c r="F191" s="24">
        <f t="shared" si="11"/>
        <v>38333.333333333336</v>
      </c>
      <c r="G191" s="24">
        <f t="shared" si="12"/>
        <v>7666.6666666666642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15">
        <f t="shared" si="9"/>
        <v>0</v>
      </c>
      <c r="E192" t="str">
        <f t="shared" si="10"/>
        <v xml:space="preserve">SCANNER E ACCESSORI </v>
      </c>
      <c r="F192" s="24">
        <f t="shared" si="11"/>
        <v>0</v>
      </c>
      <c r="G192" s="24">
        <f t="shared" si="12"/>
        <v>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15">
        <f t="shared" si="9"/>
        <v>7400</v>
      </c>
      <c r="E193" t="str">
        <f t="shared" si="10"/>
        <v>MOUSE  PILOT SERIALE LOGITECH</v>
      </c>
      <c r="F193" s="24">
        <f t="shared" si="11"/>
        <v>30833.333333333336</v>
      </c>
      <c r="G193" s="24">
        <f t="shared" si="12"/>
        <v>6166.6666666666642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15">
        <f t="shared" ref="D194:D257" si="13">C194*20%</f>
        <v>7400</v>
      </c>
      <c r="E194" t="str">
        <f t="shared" ref="E194:E257" si="14">CONCATENATE(A194, " ", B194)</f>
        <v>MOUSE  PILOT P/S2 LOGITECH</v>
      </c>
      <c r="F194" s="24">
        <f t="shared" si="11"/>
        <v>30833.333333333336</v>
      </c>
      <c r="G194" s="24">
        <f t="shared" si="12"/>
        <v>6166.6666666666642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15">
        <f t="shared" si="13"/>
        <v>2200</v>
      </c>
      <c r="E195" t="str">
        <f t="shared" si="14"/>
        <v>MOUSE SERIALE 3 TASTI PRIMAX</v>
      </c>
      <c r="F195" s="24">
        <f t="shared" ref="F195:F258" si="15">C195/1.2</f>
        <v>9166.6666666666679</v>
      </c>
      <c r="G195" s="24">
        <f t="shared" ref="G195:G258" si="16" xml:space="preserve"> C195 - F195</f>
        <v>1833.3333333333321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15">
        <f t="shared" si="13"/>
        <v>9200</v>
      </c>
      <c r="E196" t="str">
        <f t="shared" si="14"/>
        <v>MOUSE TRACKBALL  PRIMAX</v>
      </c>
      <c r="F196" s="24">
        <f t="shared" si="15"/>
        <v>38333.333333333336</v>
      </c>
      <c r="G196" s="24">
        <f t="shared" si="16"/>
        <v>7666.6666666666642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15">
        <f t="shared" si="13"/>
        <v>3800</v>
      </c>
      <c r="E197" t="str">
        <f t="shared" si="14"/>
        <v>MOUSE "RAINBOW" SERIALE PRIMAX</v>
      </c>
      <c r="F197" s="24">
        <f t="shared" si="15"/>
        <v>15833.333333333334</v>
      </c>
      <c r="G197" s="24">
        <f t="shared" si="16"/>
        <v>3166.6666666666661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15">
        <f t="shared" si="13"/>
        <v>2600</v>
      </c>
      <c r="E198" t="str">
        <f t="shared" si="14"/>
        <v>MOUSE  ECHO PS/2 PRIMAX</v>
      </c>
      <c r="F198" s="24">
        <f t="shared" si="15"/>
        <v>10833.333333333334</v>
      </c>
      <c r="G198" s="24">
        <f t="shared" si="16"/>
        <v>2166.6666666666661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15">
        <f t="shared" si="13"/>
        <v>5200</v>
      </c>
      <c r="E199" t="str">
        <f t="shared" si="14"/>
        <v>VENUS MOUSE SERIALE PRIMAX</v>
      </c>
      <c r="F199" s="24">
        <f t="shared" si="15"/>
        <v>21666.666666666668</v>
      </c>
      <c r="G199" s="24">
        <f t="shared" si="16"/>
        <v>4333.3333333333321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15">
        <f t="shared" si="13"/>
        <v>5200</v>
      </c>
      <c r="E200" t="str">
        <f t="shared" si="14"/>
        <v>VENUS MOUSE PS/2 PRIMAX</v>
      </c>
      <c r="F200" s="24">
        <f t="shared" si="15"/>
        <v>21666.666666666668</v>
      </c>
      <c r="G200" s="24">
        <f t="shared" si="16"/>
        <v>4333.3333333333321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15">
        <f t="shared" si="13"/>
        <v>4000</v>
      </c>
      <c r="E201" t="str">
        <f t="shared" si="14"/>
        <v>JOYSTICK DIGITALE PRIMAX</v>
      </c>
      <c r="F201" s="24">
        <f t="shared" si="15"/>
        <v>16666.666666666668</v>
      </c>
      <c r="G201" s="24">
        <f t="shared" si="16"/>
        <v>3333.3333333333321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15">
        <f t="shared" si="13"/>
        <v>9800</v>
      </c>
      <c r="E202" t="str">
        <f t="shared" si="14"/>
        <v>JOYSTICK ULTRASTRIKER PRIMAX</v>
      </c>
      <c r="F202" s="24">
        <f t="shared" si="15"/>
        <v>40833.333333333336</v>
      </c>
      <c r="G202" s="24">
        <f t="shared" si="16"/>
        <v>8166.6666666666642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15">
        <f t="shared" si="13"/>
        <v>6600</v>
      </c>
      <c r="E203" t="str">
        <f t="shared" si="14"/>
        <v>NAVIGATOR MOUSE PRIMAX</v>
      </c>
      <c r="F203" s="24">
        <f t="shared" si="15"/>
        <v>27500</v>
      </c>
      <c r="G203" s="24">
        <f t="shared" si="16"/>
        <v>5500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15">
        <f t="shared" si="13"/>
        <v>13600</v>
      </c>
      <c r="E204" t="str">
        <f t="shared" si="14"/>
        <v>JOYSTICK EXCALIBUR PRIMAX</v>
      </c>
      <c r="F204" s="24">
        <f t="shared" si="15"/>
        <v>56666.666666666672</v>
      </c>
      <c r="G204" s="24">
        <f t="shared" si="16"/>
        <v>11333.333333333328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15">
        <f t="shared" si="13"/>
        <v>6600</v>
      </c>
      <c r="E205" t="str">
        <f t="shared" si="14"/>
        <v>GAMEPAD CONQUEROR PRIMAX</v>
      </c>
      <c r="F205" s="24">
        <f t="shared" si="15"/>
        <v>27500</v>
      </c>
      <c r="G205" s="24">
        <f t="shared" si="16"/>
        <v>5500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15">
        <f t="shared" si="13"/>
        <v>29400</v>
      </c>
      <c r="E206" t="str">
        <f t="shared" si="14"/>
        <v>COLOR HAND SCANNER PRIMAX</v>
      </c>
      <c r="F206" s="24">
        <f t="shared" si="15"/>
        <v>122500</v>
      </c>
      <c r="G206" s="24">
        <f t="shared" si="16"/>
        <v>24500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15">
        <f t="shared" si="13"/>
        <v>30200</v>
      </c>
      <c r="E207" t="str">
        <f t="shared" si="14"/>
        <v>SCANNER COLORADO 4800 SW + OCR  PRIMAX</v>
      </c>
      <c r="F207" s="24">
        <f t="shared" si="15"/>
        <v>125833.33333333334</v>
      </c>
      <c r="G207" s="24">
        <f t="shared" si="16"/>
        <v>25166.666666666657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15">
        <f t="shared" si="13"/>
        <v>39400</v>
      </c>
      <c r="E208" t="str">
        <f t="shared" si="14"/>
        <v>SCANNER COLORADO D600 SW + OCR  PRIMAX</v>
      </c>
      <c r="F208" s="24">
        <f t="shared" si="15"/>
        <v>164166.66666666669</v>
      </c>
      <c r="G208" s="24">
        <f t="shared" si="16"/>
        <v>32833.333333333314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15">
        <f t="shared" si="13"/>
        <v>62000</v>
      </c>
      <c r="E209" t="str">
        <f t="shared" si="14"/>
        <v>SCANNER  DIRECT 9600 SW + OCR PRIMAX</v>
      </c>
      <c r="F209" s="24">
        <f t="shared" si="15"/>
        <v>258333.33333333334</v>
      </c>
      <c r="G209" s="24">
        <f t="shared" si="16"/>
        <v>51666.666666666657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15">
        <f t="shared" si="13"/>
        <v>54200</v>
      </c>
      <c r="E210" t="str">
        <f t="shared" si="14"/>
        <v>SCANNER  JEWEL 4800 SCSI PRIMAX</v>
      </c>
      <c r="F210" s="24">
        <f t="shared" si="15"/>
        <v>225833.33333333334</v>
      </c>
      <c r="G210" s="24">
        <f t="shared" si="16"/>
        <v>45166.666666666657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15">
        <f t="shared" si="13"/>
        <v>91600</v>
      </c>
      <c r="E211" t="str">
        <f t="shared" si="14"/>
        <v>SCANNER PROFI  9600 SCSI PRIMAX</v>
      </c>
      <c r="F211" s="24">
        <f t="shared" si="15"/>
        <v>381666.66666666669</v>
      </c>
      <c r="G211" s="24">
        <f t="shared" si="16"/>
        <v>76333.333333333314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15">
        <f t="shared" si="13"/>
        <v>82400</v>
      </c>
      <c r="E212" t="str">
        <f t="shared" si="14"/>
        <v>SCANNER PHODOX U. S. 300 PRIMAX</v>
      </c>
      <c r="F212" s="24">
        <f t="shared" si="15"/>
        <v>343333.33333333337</v>
      </c>
      <c r="G212" s="24">
        <f t="shared" si="16"/>
        <v>68666.666666666628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15">
        <f t="shared" si="13"/>
        <v>161400</v>
      </c>
      <c r="E213" t="str">
        <f t="shared" si="14"/>
        <v>FILMSCAN-200PC EPSON</v>
      </c>
      <c r="F213" s="24">
        <f t="shared" si="15"/>
        <v>672500</v>
      </c>
      <c r="G213" s="24">
        <f t="shared" si="16"/>
        <v>134500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15">
        <f t="shared" si="13"/>
        <v>800</v>
      </c>
      <c r="E214" t="str">
        <f t="shared" si="14"/>
        <v xml:space="preserve">TAPPETINO PER MOUSE </v>
      </c>
      <c r="F214" s="24">
        <f t="shared" si="15"/>
        <v>3333.3333333333335</v>
      </c>
      <c r="G214" s="24">
        <f t="shared" si="16"/>
        <v>666.66666666666652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15">
        <f t="shared" si="13"/>
        <v>16200</v>
      </c>
      <c r="E215" t="str">
        <f t="shared" si="14"/>
        <v xml:space="preserve">ALIMENTATORE 200 W CE </v>
      </c>
      <c r="F215" s="24">
        <f t="shared" si="15"/>
        <v>67500</v>
      </c>
      <c r="G215" s="24">
        <f t="shared" si="16"/>
        <v>13500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15">
        <f t="shared" si="13"/>
        <v>25000</v>
      </c>
      <c r="E216" t="str">
        <f t="shared" si="14"/>
        <v xml:space="preserve">ALIMENTATORE 250 W CE ATX </v>
      </c>
      <c r="F216" s="24">
        <f t="shared" si="15"/>
        <v>104166.66666666667</v>
      </c>
      <c r="G216" s="24">
        <f t="shared" si="16"/>
        <v>20833.333333333328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15">
        <f t="shared" si="13"/>
        <v>19600</v>
      </c>
      <c r="E217" t="str">
        <f t="shared" si="14"/>
        <v xml:space="preserve">ALIMENTATORE 230 W CE ATX </v>
      </c>
      <c r="F217" s="24">
        <f t="shared" si="15"/>
        <v>81666.666666666672</v>
      </c>
      <c r="G217" s="24">
        <f t="shared" si="16"/>
        <v>16333.333333333328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15">
        <f t="shared" si="13"/>
        <v>28000</v>
      </c>
      <c r="E218" t="str">
        <f t="shared" si="14"/>
        <v xml:space="preserve">ALIMENTATORE 300 W CE ATX </v>
      </c>
      <c r="F218" s="24">
        <f t="shared" si="15"/>
        <v>116666.66666666667</v>
      </c>
      <c r="G218" s="24">
        <f t="shared" si="16"/>
        <v>23333.333333333328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15">
        <f t="shared" si="13"/>
        <v>1000</v>
      </c>
      <c r="E219" t="str">
        <f t="shared" si="14"/>
        <v>CAVO PARALLELO STAMP. MT 1,8 Unidirez.</v>
      </c>
      <c r="F219" s="24">
        <f t="shared" si="15"/>
        <v>4166.666666666667</v>
      </c>
      <c r="G219" s="24">
        <f t="shared" si="16"/>
        <v>833.33333333333303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15">
        <f t="shared" si="13"/>
        <v>1200</v>
      </c>
      <c r="E220" t="str">
        <f t="shared" si="14"/>
        <v>CAVO PARALLELO STAMP. MT 1,8 Bidirez.</v>
      </c>
      <c r="F220" s="24">
        <f t="shared" si="15"/>
        <v>5000</v>
      </c>
      <c r="G220" s="24">
        <f t="shared" si="16"/>
        <v>1000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15">
        <f t="shared" si="13"/>
        <v>1800</v>
      </c>
      <c r="E221" t="str">
        <f t="shared" si="14"/>
        <v xml:space="preserve">CAVO PARALLELO STAMP. MT 3 </v>
      </c>
      <c r="F221" s="24">
        <f t="shared" si="15"/>
        <v>7500</v>
      </c>
      <c r="G221" s="24">
        <f t="shared" si="16"/>
        <v>1500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15">
        <f t="shared" si="13"/>
        <v>1600</v>
      </c>
      <c r="E222" t="str">
        <f t="shared" si="14"/>
        <v>CONNETTORE MOUSE PS/2 per M/B ASUS P55T2P4</v>
      </c>
      <c r="F222" s="24">
        <f t="shared" si="15"/>
        <v>6666.666666666667</v>
      </c>
      <c r="G222" s="24">
        <f t="shared" si="16"/>
        <v>1333.333333333333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15">
        <f t="shared" si="13"/>
        <v>2200</v>
      </c>
      <c r="E223" t="str">
        <f t="shared" si="14"/>
        <v xml:space="preserve">CONNETTORE TASTIERA PS/2 </v>
      </c>
      <c r="F223" s="24">
        <f t="shared" si="15"/>
        <v>9166.6666666666679</v>
      </c>
      <c r="G223" s="24">
        <f t="shared" si="16"/>
        <v>1833.3333333333321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15">
        <f t="shared" si="13"/>
        <v>4200</v>
      </c>
      <c r="E224" t="str">
        <f t="shared" si="14"/>
        <v>CONNETTORE USB/MIR per M/B ASUS TX97</v>
      </c>
      <c r="F224" s="24">
        <f t="shared" si="15"/>
        <v>17500</v>
      </c>
      <c r="G224" s="24">
        <f t="shared" si="16"/>
        <v>3500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15">
        <f t="shared" si="13"/>
        <v>2800</v>
      </c>
      <c r="E225" t="str">
        <f t="shared" si="14"/>
        <v>DATA-SWITCH 2/1 MANUALE PRIMAX</v>
      </c>
      <c r="F225" s="24">
        <f t="shared" si="15"/>
        <v>11666.666666666668</v>
      </c>
      <c r="G225" s="24">
        <f t="shared" si="16"/>
        <v>2333.3333333333321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15">
        <f t="shared" si="13"/>
        <v>4600</v>
      </c>
      <c r="E226" t="str">
        <f t="shared" si="14"/>
        <v>DATA-SWITCH 2/2 MANUALE PRIMAX</v>
      </c>
      <c r="F226" s="24">
        <f t="shared" si="15"/>
        <v>19166.666666666668</v>
      </c>
      <c r="G226" s="24">
        <f t="shared" si="16"/>
        <v>3833.3333333333321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15">
        <f t="shared" si="13"/>
        <v>10200</v>
      </c>
      <c r="E227" t="str">
        <f t="shared" si="14"/>
        <v>DATA-SWITCH 2/1 BIDIREZ. PRIMAX</v>
      </c>
      <c r="F227" s="24">
        <f t="shared" si="15"/>
        <v>42500</v>
      </c>
      <c r="G227" s="24">
        <f t="shared" si="16"/>
        <v>8500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15">
        <f t="shared" si="13"/>
        <v>0</v>
      </c>
      <c r="E228" t="str">
        <f t="shared" si="14"/>
        <v xml:space="preserve">SOFTWARE </v>
      </c>
      <c r="F228" s="24">
        <f t="shared" si="15"/>
        <v>0</v>
      </c>
      <c r="G228" s="24">
        <f t="shared" si="16"/>
        <v>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15">
        <f t="shared" si="13"/>
        <v>39600</v>
      </c>
      <c r="E229" t="str">
        <f t="shared" si="14"/>
        <v>COMBO DOS6.22+WIN3.11+DSK.MAN. MICROSOFT  OEM</v>
      </c>
      <c r="F229" s="24">
        <f t="shared" si="15"/>
        <v>165000</v>
      </c>
      <c r="G229" s="24">
        <f t="shared" si="16"/>
        <v>33000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15">
        <f t="shared" si="13"/>
        <v>33400</v>
      </c>
      <c r="E230" t="str">
        <f t="shared" si="14"/>
        <v>WINDOWS 95, MANUALI + CD MICROSOFT  OEM</v>
      </c>
      <c r="F230" s="24">
        <f t="shared" si="15"/>
        <v>139166.66666666669</v>
      </c>
      <c r="G230" s="24">
        <f t="shared" si="16"/>
        <v>27833.333333333314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15">
        <f t="shared" si="13"/>
        <v>19000</v>
      </c>
      <c r="E231" t="str">
        <f t="shared" si="14"/>
        <v>LICENZA STUDENTE SISTEMI  MICROSOFT  STUDENTE</v>
      </c>
      <c r="F231" s="24">
        <f t="shared" si="15"/>
        <v>79166.666666666672</v>
      </c>
      <c r="G231" s="24">
        <f t="shared" si="16"/>
        <v>15833.333333333328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15">
        <f t="shared" si="13"/>
        <v>28200</v>
      </c>
      <c r="E232" t="str">
        <f t="shared" si="14"/>
        <v>LICENZA STUDENTE APPLICAZIONI MICROSOFT  STUDENTE</v>
      </c>
      <c r="F232" s="24">
        <f t="shared" si="15"/>
        <v>117500</v>
      </c>
      <c r="G232" s="24">
        <f t="shared" si="16"/>
        <v>23500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15">
        <f t="shared" si="13"/>
        <v>70200</v>
      </c>
      <c r="E233" t="str">
        <f t="shared" si="14"/>
        <v>WIN NT WORKSTATION 4.0 MICROSOFT  OEM</v>
      </c>
      <c r="F233" s="24">
        <f t="shared" si="15"/>
        <v>292500</v>
      </c>
      <c r="G233" s="24">
        <f t="shared" si="16"/>
        <v>58500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15">
        <f t="shared" si="13"/>
        <v>82800</v>
      </c>
      <c r="E234" t="str">
        <f t="shared" si="14"/>
        <v>OFFICE SMALL BUSINESS WORD97,EXCEL97,OUTLOOK97,PUBLISHER97</v>
      </c>
      <c r="F234" s="24">
        <f t="shared" si="15"/>
        <v>345000</v>
      </c>
      <c r="G234" s="24">
        <f t="shared" si="16"/>
        <v>69000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15">
        <f t="shared" si="13"/>
        <v>12200</v>
      </c>
      <c r="E235" t="str">
        <f t="shared" si="14"/>
        <v>WORKS 4.5 ITA, MANUALI + CD MICROSOFT  OEM</v>
      </c>
      <c r="F235" s="24">
        <f t="shared" si="15"/>
        <v>50833.333333333336</v>
      </c>
      <c r="G235" s="24">
        <f t="shared" si="16"/>
        <v>10166.666666666664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15">
        <f t="shared" si="13"/>
        <v>178600</v>
      </c>
      <c r="E236" t="str">
        <f t="shared" si="14"/>
        <v>FIVE PACK WIN 95 MICROSOFT  OEM</v>
      </c>
      <c r="F236" s="24">
        <f t="shared" si="15"/>
        <v>744166.66666666674</v>
      </c>
      <c r="G236" s="24">
        <f t="shared" si="16"/>
        <v>148833.33333333326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15">
        <f t="shared" si="13"/>
        <v>197000</v>
      </c>
      <c r="E237" t="str">
        <f t="shared" si="14"/>
        <v>FIVE PACK COMBO WIN3.11-DOS MICROSOFT  OEM</v>
      </c>
      <c r="F237" s="24">
        <f t="shared" si="15"/>
        <v>820833.33333333337</v>
      </c>
      <c r="G237" s="24">
        <f t="shared" si="16"/>
        <v>164166.66666666663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15">
        <f t="shared" si="13"/>
        <v>59200</v>
      </c>
      <c r="E238" t="str">
        <f t="shared" si="14"/>
        <v>FIVE PACK WORKS 4.5 MICROSOFT  OEM</v>
      </c>
      <c r="F238" s="24">
        <f t="shared" si="15"/>
        <v>246666.66666666669</v>
      </c>
      <c r="G238" s="24">
        <f t="shared" si="16"/>
        <v>49333.333333333314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15">
        <f t="shared" si="13"/>
        <v>137000</v>
      </c>
      <c r="E239" t="str">
        <f t="shared" si="14"/>
        <v>3-PACK  HOME ESSENTIALS 98 MICROSOFT  OEM</v>
      </c>
      <c r="F239" s="24">
        <f t="shared" si="15"/>
        <v>570833.33333333337</v>
      </c>
      <c r="G239" s="24">
        <f t="shared" si="16"/>
        <v>114166.66666666663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15">
        <f t="shared" si="13"/>
        <v>227600</v>
      </c>
      <c r="E240" t="str">
        <f t="shared" si="14"/>
        <v>3-PACK WIN NT WORKSTATION 4.0 MICROSOFT  OEM</v>
      </c>
      <c r="F240" s="24">
        <f t="shared" si="15"/>
        <v>948333.33333333337</v>
      </c>
      <c r="G240" s="24">
        <f t="shared" si="16"/>
        <v>189666.66666666663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15">
        <f t="shared" si="13"/>
        <v>266800</v>
      </c>
      <c r="E241" t="str">
        <f t="shared" si="14"/>
        <v>3-PACK OFFICE SMALL BUSINESS MICROSOFT  OEM</v>
      </c>
      <c r="F241" s="24">
        <f t="shared" si="15"/>
        <v>1111666.6666666667</v>
      </c>
      <c r="G241" s="24">
        <f t="shared" si="16"/>
        <v>222333.33333333326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15">
        <f t="shared" si="13"/>
        <v>6000</v>
      </c>
      <c r="E242" t="str">
        <f t="shared" si="14"/>
        <v xml:space="preserve">CD VIDEOGUIDA  WIN'95  </v>
      </c>
      <c r="F242" s="24">
        <f t="shared" si="15"/>
        <v>25000</v>
      </c>
      <c r="G242" s="24">
        <f t="shared" si="16"/>
        <v>5000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15">
        <f t="shared" si="13"/>
        <v>6000</v>
      </c>
      <c r="E243" t="str">
        <f t="shared" si="14"/>
        <v xml:space="preserve">CD VIDEGUIDA INTERNET  </v>
      </c>
      <c r="F243" s="24">
        <f t="shared" si="15"/>
        <v>25000</v>
      </c>
      <c r="G243" s="24">
        <f t="shared" si="16"/>
        <v>5000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15">
        <f t="shared" si="13"/>
        <v>81200</v>
      </c>
      <c r="E244" t="str">
        <f t="shared" si="14"/>
        <v>WINDOWS 95  MICROSOFT</v>
      </c>
      <c r="F244" s="24">
        <f t="shared" si="15"/>
        <v>338333.33333333337</v>
      </c>
      <c r="G244" s="24">
        <f t="shared" si="16"/>
        <v>67666.666666666628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15">
        <f t="shared" si="13"/>
        <v>39400</v>
      </c>
      <c r="E245" t="str">
        <f t="shared" si="14"/>
        <v>WINDOWS 95 Lic. Agg. MICROSOFT</v>
      </c>
      <c r="F245" s="24">
        <f t="shared" si="15"/>
        <v>164166.66666666669</v>
      </c>
      <c r="G245" s="24">
        <f t="shared" si="16"/>
        <v>32833.333333333314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15">
        <f t="shared" si="13"/>
        <v>129000</v>
      </c>
      <c r="E246" t="str">
        <f t="shared" si="14"/>
        <v>EXCEL 7.0 MICROSOFT</v>
      </c>
      <c r="F246" s="24">
        <f t="shared" si="15"/>
        <v>537500</v>
      </c>
      <c r="G246" s="24">
        <f t="shared" si="16"/>
        <v>107500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15">
        <f t="shared" si="13"/>
        <v>129000</v>
      </c>
      <c r="E247" t="str">
        <f t="shared" si="14"/>
        <v>EXCEL 97 MICROSOFT</v>
      </c>
      <c r="F247" s="24">
        <f t="shared" si="15"/>
        <v>537500</v>
      </c>
      <c r="G247" s="24">
        <f t="shared" si="16"/>
        <v>107500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15">
        <f t="shared" si="13"/>
        <v>51800</v>
      </c>
      <c r="E248" t="str">
        <f t="shared" si="14"/>
        <v>EXCEL 97 Agg. MICROSOFT</v>
      </c>
      <c r="F248" s="24">
        <f t="shared" si="15"/>
        <v>215833.33333333334</v>
      </c>
      <c r="G248" s="24">
        <f t="shared" si="16"/>
        <v>43166.666666666657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15">
        <f t="shared" si="13"/>
        <v>129200</v>
      </c>
      <c r="E249" t="str">
        <f t="shared" si="14"/>
        <v>WORD 97 MICROSOFT</v>
      </c>
      <c r="F249" s="24">
        <f t="shared" si="15"/>
        <v>538333.33333333337</v>
      </c>
      <c r="G249" s="24">
        <f t="shared" si="16"/>
        <v>107666.66666666663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15">
        <f t="shared" si="13"/>
        <v>51800</v>
      </c>
      <c r="E250" t="str">
        <f t="shared" si="14"/>
        <v>WORD 97 Agg. MICROSOFT</v>
      </c>
      <c r="F250" s="24">
        <f t="shared" si="15"/>
        <v>215833.33333333334</v>
      </c>
      <c r="G250" s="24">
        <f t="shared" si="16"/>
        <v>43166.666666666657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15">
        <f t="shared" si="13"/>
        <v>129000</v>
      </c>
      <c r="E251" t="str">
        <f t="shared" si="14"/>
        <v>ACCESS 97 MICROSOFT</v>
      </c>
      <c r="F251" s="24">
        <f t="shared" si="15"/>
        <v>537500</v>
      </c>
      <c r="G251" s="24">
        <f t="shared" si="16"/>
        <v>107500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15">
        <f t="shared" si="13"/>
        <v>175800</v>
      </c>
      <c r="E252" t="str">
        <f t="shared" si="14"/>
        <v>OFFICE 97 SMALL BUSINESS MICROSOFT</v>
      </c>
      <c r="F252" s="24">
        <f t="shared" si="15"/>
        <v>732500</v>
      </c>
      <c r="G252" s="24">
        <f t="shared" si="16"/>
        <v>146500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15">
        <f t="shared" si="13"/>
        <v>51800</v>
      </c>
      <c r="E253" t="str">
        <f t="shared" si="14"/>
        <v>HOME ESSENTIALS 98 MICROSOFT</v>
      </c>
      <c r="F253" s="24">
        <f t="shared" si="15"/>
        <v>215833.33333333334</v>
      </c>
      <c r="G253" s="24">
        <f t="shared" si="16"/>
        <v>43166.666666666657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15">
        <f t="shared" si="13"/>
        <v>54800</v>
      </c>
      <c r="E254" t="str">
        <f t="shared" si="14"/>
        <v>FRONTPAGE 98 MICROSOFT</v>
      </c>
      <c r="F254" s="24">
        <f t="shared" si="15"/>
        <v>228333.33333333334</v>
      </c>
      <c r="G254" s="24">
        <f t="shared" si="16"/>
        <v>45666.666666666657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15">
        <f t="shared" si="13"/>
        <v>195000</v>
      </c>
      <c r="E255" t="str">
        <f t="shared" si="14"/>
        <v>OFFICE '97 MICROSOFT</v>
      </c>
      <c r="F255" s="24">
        <f t="shared" si="15"/>
        <v>812500</v>
      </c>
      <c r="G255" s="24">
        <f t="shared" si="16"/>
        <v>162500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15">
        <f t="shared" si="13"/>
        <v>96000</v>
      </c>
      <c r="E256" t="str">
        <f t="shared" si="14"/>
        <v>OFFICE '97 Agg. MICROSOFT</v>
      </c>
      <c r="F256" s="24">
        <f t="shared" si="15"/>
        <v>400000</v>
      </c>
      <c r="G256" s="24">
        <f t="shared" si="16"/>
        <v>80000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15">
        <f t="shared" si="13"/>
        <v>237400</v>
      </c>
      <c r="E257" t="str">
        <f t="shared" si="14"/>
        <v>OFFICE '97 Professional MICROSOFT</v>
      </c>
      <c r="F257" s="24">
        <f t="shared" si="15"/>
        <v>989166.66666666674</v>
      </c>
      <c r="G257" s="24">
        <f t="shared" si="16"/>
        <v>197833.33333333326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15">
        <f t="shared" ref="D258:D321" si="17">C258*20%</f>
        <v>166400</v>
      </c>
      <c r="E258" t="str">
        <f t="shared" ref="E258:E321" si="18">CONCATENATE(A258, " ", B258)</f>
        <v>OFFICE '97 Professional Agg. MICROSOFT</v>
      </c>
      <c r="F258" s="24">
        <f t="shared" si="15"/>
        <v>693333.33333333337</v>
      </c>
      <c r="G258" s="24">
        <f t="shared" si="16"/>
        <v>138666.66666666663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15">
        <f t="shared" si="17"/>
        <v>45400</v>
      </c>
      <c r="E259" t="str">
        <f t="shared" si="18"/>
        <v>VISUAL BASIC 4.0 STD MICROSOFT</v>
      </c>
      <c r="F259" s="24">
        <f t="shared" ref="F259:F322" si="19">C259/1.2</f>
        <v>189166.66666666669</v>
      </c>
      <c r="G259" s="24">
        <f t="shared" ref="G259:G322" si="20" xml:space="preserve"> C259 - F259</f>
        <v>37833.333333333314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15">
        <f t="shared" si="17"/>
        <v>19600</v>
      </c>
      <c r="E260" t="str">
        <f t="shared" si="18"/>
        <v>VISUAL BASIC 4.0 Agg. MICROSOFT</v>
      </c>
      <c r="F260" s="24">
        <f t="shared" si="19"/>
        <v>81666.666666666672</v>
      </c>
      <c r="G260" s="24">
        <f t="shared" si="20"/>
        <v>16333.333333333328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15">
        <f t="shared" si="17"/>
        <v>238000</v>
      </c>
      <c r="E261" t="str">
        <f t="shared" si="18"/>
        <v>VISUAL BASIC 4.0 PROFESSIONAL MICROSOFT</v>
      </c>
      <c r="F261" s="24">
        <f t="shared" si="19"/>
        <v>991666.66666666674</v>
      </c>
      <c r="G261" s="24">
        <f t="shared" si="20"/>
        <v>198333.33333333326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15">
        <f t="shared" si="17"/>
        <v>60000</v>
      </c>
      <c r="E262" t="str">
        <f t="shared" si="18"/>
        <v>VISUAL BASIC 4.0 PROF. Agg. MICROSOFT</v>
      </c>
      <c r="F262" s="24">
        <f t="shared" si="19"/>
        <v>250000</v>
      </c>
      <c r="G262" s="24">
        <f t="shared" si="20"/>
        <v>50000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15">
        <f t="shared" si="17"/>
        <v>481400</v>
      </c>
      <c r="E263" t="str">
        <f t="shared" si="18"/>
        <v>VISUAL BASIC 4.0 ENTERPRICE MICROSOFT</v>
      </c>
      <c r="F263" s="24">
        <f t="shared" si="19"/>
        <v>2005833.3333333335</v>
      </c>
      <c r="G263" s="24">
        <f t="shared" si="20"/>
        <v>401166.66666666651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15">
        <f t="shared" si="17"/>
        <v>204200</v>
      </c>
      <c r="E264" t="str">
        <f t="shared" si="18"/>
        <v>VISUAL BASIC 4.0 ENTERPRICE Agg. MICROSOFT</v>
      </c>
      <c r="F264" s="24">
        <f t="shared" si="19"/>
        <v>850833.33333333337</v>
      </c>
      <c r="G264" s="24">
        <f t="shared" si="20"/>
        <v>170166.66666666663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15">
        <f t="shared" si="17"/>
        <v>129200</v>
      </c>
      <c r="E265" t="str">
        <f t="shared" si="18"/>
        <v>POWERPOINT 97 MICROSOFT</v>
      </c>
      <c r="F265" s="24">
        <f t="shared" si="19"/>
        <v>538333.33333333337</v>
      </c>
      <c r="G265" s="24">
        <f t="shared" si="20"/>
        <v>107666.66666666663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15">
        <f t="shared" si="17"/>
        <v>51800</v>
      </c>
      <c r="E266" t="str">
        <f t="shared" si="18"/>
        <v>POWERPOINT 97 Agg. MICROSOFT</v>
      </c>
      <c r="F266" s="24">
        <f t="shared" si="19"/>
        <v>215833.33333333334</v>
      </c>
      <c r="G266" s="24">
        <f t="shared" si="20"/>
        <v>43166.666666666657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15">
        <f t="shared" si="17"/>
        <v>38600</v>
      </c>
      <c r="E267" t="str">
        <f t="shared" si="18"/>
        <v>PUBLISHER 3.0 MICROSOFT</v>
      </c>
      <c r="F267" s="24">
        <f t="shared" si="19"/>
        <v>160833.33333333334</v>
      </c>
      <c r="G267" s="24">
        <f t="shared" si="20"/>
        <v>32166.666666666657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15">
        <f t="shared" si="17"/>
        <v>19200</v>
      </c>
      <c r="E268" t="str">
        <f t="shared" si="18"/>
        <v>PUBLISHER 3.0 Agg. MICROSOFT</v>
      </c>
      <c r="F268" s="24">
        <f t="shared" si="19"/>
        <v>80000</v>
      </c>
      <c r="G268" s="24">
        <f t="shared" si="20"/>
        <v>16000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15">
        <f t="shared" si="17"/>
        <v>118800</v>
      </c>
      <c r="E269" t="str">
        <f t="shared" si="18"/>
        <v>WINDOWS NT 4.0 WORKSTATION MICROSOFT</v>
      </c>
      <c r="F269" s="24">
        <f t="shared" si="19"/>
        <v>495000</v>
      </c>
      <c r="G269" s="24">
        <f t="shared" si="20"/>
        <v>99000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15">
        <f t="shared" si="17"/>
        <v>56400</v>
      </c>
      <c r="E270" t="str">
        <f t="shared" si="18"/>
        <v>WINDOWS NT 4.0 Agg. WORKSTATION MICROSOFT</v>
      </c>
      <c r="F270" s="24">
        <f t="shared" si="19"/>
        <v>235000</v>
      </c>
      <c r="G270" s="24">
        <f t="shared" si="20"/>
        <v>47000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15">
        <f t="shared" si="17"/>
        <v>362800</v>
      </c>
      <c r="E271" t="str">
        <f t="shared" si="18"/>
        <v>WINDOWS NT 4.0 SERVER 5 client MICROSOFT</v>
      </c>
      <c r="F271" s="24">
        <f t="shared" si="19"/>
        <v>1511666.6666666667</v>
      </c>
      <c r="G271" s="24">
        <f t="shared" si="20"/>
        <v>302333.33333333326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15">
        <f t="shared" si="17"/>
        <v>38600</v>
      </c>
      <c r="E272" t="str">
        <f t="shared" si="18"/>
        <v>WINDOWS 3.1 MICROSOFT</v>
      </c>
      <c r="F272" s="24">
        <f t="shared" si="19"/>
        <v>160833.33333333334</v>
      </c>
      <c r="G272" s="24">
        <f t="shared" si="20"/>
        <v>32166.666666666657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15">
        <f t="shared" si="17"/>
        <v>130800</v>
      </c>
      <c r="E273" t="str">
        <f t="shared" si="18"/>
        <v>POWERPOINT 4.0 MICROSOFT</v>
      </c>
      <c r="F273" s="24">
        <f t="shared" si="19"/>
        <v>545000</v>
      </c>
      <c r="G273" s="24">
        <f t="shared" si="20"/>
        <v>109000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15">
        <f t="shared" si="17"/>
        <v>145800</v>
      </c>
      <c r="E274" t="str">
        <f t="shared" si="18"/>
        <v>EXCEL 5.0 MICROSOFT</v>
      </c>
      <c r="F274" s="24">
        <f t="shared" si="19"/>
        <v>607500</v>
      </c>
      <c r="G274" s="24">
        <f t="shared" si="20"/>
        <v>121500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15">
        <f t="shared" si="17"/>
        <v>126400</v>
      </c>
      <c r="E275" t="str">
        <f t="shared" si="18"/>
        <v>ACCESS 2.0 MICROSOFT</v>
      </c>
      <c r="F275" s="24">
        <f t="shared" si="19"/>
        <v>526666.66666666674</v>
      </c>
      <c r="G275" s="24">
        <f t="shared" si="20"/>
        <v>105333.33333333326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15">
        <f t="shared" si="17"/>
        <v>48000</v>
      </c>
      <c r="E276" t="str">
        <f t="shared" si="18"/>
        <v>ACCESS 2.0 Competitivo MICROSOFT</v>
      </c>
      <c r="F276" s="24">
        <f t="shared" si="19"/>
        <v>200000</v>
      </c>
      <c r="G276" s="24">
        <f t="shared" si="20"/>
        <v>40000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15">
        <f t="shared" si="17"/>
        <v>191000</v>
      </c>
      <c r="E277" t="str">
        <f t="shared" si="18"/>
        <v xml:space="preserve">OFFICE 4.2 MICROSOFT </v>
      </c>
      <c r="F277" s="24">
        <f t="shared" si="19"/>
        <v>795833.33333333337</v>
      </c>
      <c r="G277" s="24">
        <f t="shared" si="20"/>
        <v>159166.66666666663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15">
        <f t="shared" si="17"/>
        <v>225200</v>
      </c>
      <c r="E278" t="str">
        <f t="shared" si="18"/>
        <v xml:space="preserve">OFFICE 4.3 PROFESSIONAL MICROSOFT </v>
      </c>
      <c r="F278" s="24">
        <f t="shared" si="19"/>
        <v>938333.33333333337</v>
      </c>
      <c r="G278" s="24">
        <f t="shared" si="20"/>
        <v>187666.66666666663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15">
        <f t="shared" si="17"/>
        <v>0</v>
      </c>
      <c r="E279" t="str">
        <f t="shared" si="18"/>
        <v xml:space="preserve">STAMPANTI </v>
      </c>
      <c r="F279" s="24">
        <f t="shared" si="19"/>
        <v>0</v>
      </c>
      <c r="G279" s="24">
        <f t="shared" si="20"/>
        <v>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15">
        <f t="shared" si="17"/>
        <v>59400</v>
      </c>
      <c r="E280" t="str">
        <f t="shared" si="18"/>
        <v>STAMP.EPSON LX300 9 aghi, 80 col. 220 cps. opz. colore</v>
      </c>
      <c r="F280" s="24">
        <f t="shared" si="19"/>
        <v>247500</v>
      </c>
      <c r="G280" s="24">
        <f t="shared" si="20"/>
        <v>49500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15">
        <f t="shared" si="17"/>
        <v>129200</v>
      </c>
      <c r="E281" t="str">
        <f t="shared" si="18"/>
        <v>STAMP.EPSON LX1050+ 9 aghi, 136 col. 200 cps</v>
      </c>
      <c r="F281" s="24">
        <f t="shared" si="19"/>
        <v>538333.33333333337</v>
      </c>
      <c r="G281" s="24">
        <f t="shared" si="20"/>
        <v>107666.66666666663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15">
        <f t="shared" si="17"/>
        <v>142800</v>
      </c>
      <c r="E282" t="str">
        <f t="shared" si="18"/>
        <v>STAMP.EPSON FX870 9 aghi, 80 col. 380 cps</v>
      </c>
      <c r="F282" s="24">
        <f t="shared" si="19"/>
        <v>595000</v>
      </c>
      <c r="G282" s="24">
        <f t="shared" si="20"/>
        <v>119000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15">
        <f t="shared" si="17"/>
        <v>161400</v>
      </c>
      <c r="E283" t="str">
        <f t="shared" si="18"/>
        <v>STAMP.EPSON FX1170 9 aghi, 136 col.380 cps</v>
      </c>
      <c r="F283" s="24">
        <f t="shared" si="19"/>
        <v>672500</v>
      </c>
      <c r="G283" s="24">
        <f t="shared" si="20"/>
        <v>134500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15">
        <f t="shared" si="17"/>
        <v>118200</v>
      </c>
      <c r="E284" t="str">
        <f t="shared" si="18"/>
        <v>STAMP.EPSON LQ570+ 24 aghi, 80 col. 225 cps</v>
      </c>
      <c r="F284" s="24">
        <f t="shared" si="19"/>
        <v>492500</v>
      </c>
      <c r="G284" s="24">
        <f t="shared" si="20"/>
        <v>98500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15">
        <f t="shared" si="17"/>
        <v>183600</v>
      </c>
      <c r="E285" t="str">
        <f t="shared" si="18"/>
        <v>STAMP.EPSON LQ2070+ 24 aghi, 136 col. 225 cps</v>
      </c>
      <c r="F285" s="24">
        <f t="shared" si="19"/>
        <v>765000</v>
      </c>
      <c r="G285" s="24">
        <f t="shared" si="20"/>
        <v>153000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15">
        <f t="shared" si="17"/>
        <v>253000</v>
      </c>
      <c r="E286" t="str">
        <f t="shared" si="18"/>
        <v>STAMP.EPSON LQ 2170 24 aghi, 136 col. 440 cps</v>
      </c>
      <c r="F286" s="24">
        <f t="shared" si="19"/>
        <v>1054166.6666666667</v>
      </c>
      <c r="G286" s="24">
        <f t="shared" si="20"/>
        <v>210833.33333333326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15">
        <f t="shared" si="17"/>
        <v>51200</v>
      </c>
      <c r="E287" t="str">
        <f t="shared" si="18"/>
        <v>STAMP.EPSON STYLUS 300COLOR Ink Jet A4,1ppm col.</v>
      </c>
      <c r="F287" s="24">
        <f t="shared" si="19"/>
        <v>213333.33333333334</v>
      </c>
      <c r="G287" s="24">
        <f t="shared" si="20"/>
        <v>42666.666666666657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15">
        <f t="shared" si="17"/>
        <v>74200</v>
      </c>
      <c r="E288" t="str">
        <f t="shared" si="18"/>
        <v>STAMP.EPSON STYLUS 400COLOR Ink Jet A4,3ppm col.</v>
      </c>
      <c r="F288" s="24">
        <f t="shared" si="19"/>
        <v>309166.66666666669</v>
      </c>
      <c r="G288" s="24">
        <f t="shared" si="20"/>
        <v>61833.333333333314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15">
        <f t="shared" si="17"/>
        <v>91400</v>
      </c>
      <c r="E289" t="str">
        <f t="shared" si="18"/>
        <v>STAMP.EPSON STYLUS 600COLOR Ink Jet A4,4ppm col.</v>
      </c>
      <c r="F289" s="24">
        <f t="shared" si="19"/>
        <v>380833.33333333337</v>
      </c>
      <c r="G289" s="24">
        <f t="shared" si="20"/>
        <v>76166.666666666628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15">
        <f t="shared" si="17"/>
        <v>128400</v>
      </c>
      <c r="E290" t="str">
        <f t="shared" si="18"/>
        <v>STAMP.EPSON STYLUS 800COLOR Ink Jet A4,7ppm col.</v>
      </c>
      <c r="F290" s="24">
        <f t="shared" si="19"/>
        <v>535000</v>
      </c>
      <c r="G290" s="24">
        <f t="shared" si="20"/>
        <v>107000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15">
        <f t="shared" si="17"/>
        <v>314200</v>
      </c>
      <c r="E291" t="str">
        <f t="shared" si="18"/>
        <v>STAMP.EPSON STYLUS 1520COLOR Ink Jet A2,800cps draft</v>
      </c>
      <c r="F291" s="24">
        <f t="shared" si="19"/>
        <v>1309166.6666666667</v>
      </c>
      <c r="G291" s="24">
        <f t="shared" si="20"/>
        <v>261833.33333333326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15">
        <f t="shared" si="17"/>
        <v>151200</v>
      </c>
      <c r="E292" t="str">
        <f t="shared" si="18"/>
        <v>STAMP.EPSON STYLUS 1000 Ink Jet A3,250cps draft</v>
      </c>
      <c r="F292" s="24">
        <f t="shared" si="19"/>
        <v>630000</v>
      </c>
      <c r="G292" s="24">
        <f t="shared" si="20"/>
        <v>126000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15">
        <f t="shared" si="17"/>
        <v>314200</v>
      </c>
      <c r="E293" t="str">
        <f t="shared" si="18"/>
        <v>STAMP.EPSON STYLUS PRO XL+ Ink Jet A4/A3</v>
      </c>
      <c r="F293" s="24">
        <f t="shared" si="19"/>
        <v>1309166.6666666667</v>
      </c>
      <c r="G293" s="24">
        <f t="shared" si="20"/>
        <v>261833.33333333326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15">
        <f t="shared" si="17"/>
        <v>543200</v>
      </c>
      <c r="E294" t="str">
        <f t="shared" si="18"/>
        <v xml:space="preserve">STAMP.EPSON STYLUS  3000 Ink Jet A2 800cpc 1440*720 dpi </v>
      </c>
      <c r="F294" s="24">
        <f t="shared" si="19"/>
        <v>2263333.3333333335</v>
      </c>
      <c r="G294" s="24">
        <f t="shared" si="20"/>
        <v>452666.66666666651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15">
        <f t="shared" si="17"/>
        <v>128000</v>
      </c>
      <c r="E295" t="str">
        <f t="shared" si="18"/>
        <v xml:space="preserve">STAMP.EPSON STYLUS PHOTO Ink Jet A4 6 colori 2ppm </v>
      </c>
      <c r="F295" s="24">
        <f t="shared" si="19"/>
        <v>533333.33333333337</v>
      </c>
      <c r="G295" s="24">
        <f t="shared" si="20"/>
        <v>106666.66666666663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15">
        <f t="shared" si="17"/>
        <v>51000</v>
      </c>
      <c r="E296" t="str">
        <f t="shared" si="18"/>
        <v>STAMP. CANON BJ-250 COLOR Ink Jet A4, 1ppm col</v>
      </c>
      <c r="F296" s="24">
        <f t="shared" si="19"/>
        <v>212500</v>
      </c>
      <c r="G296" s="24">
        <f t="shared" si="20"/>
        <v>42500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15">
        <f t="shared" si="17"/>
        <v>82600</v>
      </c>
      <c r="E297" t="str">
        <f t="shared" si="18"/>
        <v>STAMP. CANON BJC-80 COLOR Ink jet A4, 2ppm col.</v>
      </c>
      <c r="F297" s="24">
        <f t="shared" si="19"/>
        <v>344166.66666666669</v>
      </c>
      <c r="G297" s="24">
        <f t="shared" si="20"/>
        <v>68833.333333333314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15">
        <f t="shared" si="17"/>
        <v>72200</v>
      </c>
      <c r="E298" t="str">
        <f t="shared" si="18"/>
        <v>STAMP. CANON BJC-4300 COLOR Ink Jet A4, 1ppm col.</v>
      </c>
      <c r="F298" s="24">
        <f t="shared" si="19"/>
        <v>300833.33333333337</v>
      </c>
      <c r="G298" s="24">
        <f t="shared" si="20"/>
        <v>60166.666666666628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15">
        <f t="shared" si="17"/>
        <v>108800</v>
      </c>
      <c r="E299" t="str">
        <f t="shared" si="18"/>
        <v>STAMP. CANON BJC-4550 COLOR Ink Jet A4/A3, 1 ppm</v>
      </c>
      <c r="F299" s="24">
        <f t="shared" si="19"/>
        <v>453333.33333333337</v>
      </c>
      <c r="G299" s="24">
        <f t="shared" si="20"/>
        <v>90666.666666666628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15">
        <f t="shared" si="17"/>
        <v>135600</v>
      </c>
      <c r="E300" t="str">
        <f t="shared" si="18"/>
        <v>STAMP. CANON BJC-4650 COLOR Ink Jet A4/A3, 4,5 ppm</v>
      </c>
      <c r="F300" s="24">
        <f t="shared" si="19"/>
        <v>565000</v>
      </c>
      <c r="G300" s="24">
        <f t="shared" si="20"/>
        <v>113000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15">
        <f t="shared" si="17"/>
        <v>210800</v>
      </c>
      <c r="E301" t="str">
        <f t="shared" si="18"/>
        <v>STAMP. CANON BJC-5500 COLOR Ink Jet A3/A2 694cps</v>
      </c>
      <c r="F301" s="24">
        <f t="shared" si="19"/>
        <v>878333.33333333337</v>
      </c>
      <c r="G301" s="24">
        <f t="shared" si="20"/>
        <v>175666.66666666663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15">
        <f t="shared" si="17"/>
        <v>96400</v>
      </c>
      <c r="E302" t="str">
        <f t="shared" si="18"/>
        <v>STAMP. CANON BJC-620 COLOR Ink Jet A4, 300cps</v>
      </c>
      <c r="F302" s="24">
        <f t="shared" si="19"/>
        <v>401666.66666666669</v>
      </c>
      <c r="G302" s="24">
        <f t="shared" si="20"/>
        <v>80333.333333333314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15">
        <f t="shared" si="17"/>
        <v>144400</v>
      </c>
      <c r="E303" t="str">
        <f t="shared" si="18"/>
        <v>STAMP. CANON BJC-7000 COLOR Ink Jet A4,4,5ppm, 1200x600dpi</v>
      </c>
      <c r="F303" s="24">
        <f t="shared" si="19"/>
        <v>601666.66666666674</v>
      </c>
      <c r="G303" s="24">
        <f t="shared" si="20"/>
        <v>120333.33333333326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15">
        <f t="shared" si="17"/>
        <v>53800</v>
      </c>
      <c r="E304" t="str">
        <f t="shared" si="18"/>
        <v>STAMP. HP 400L Ink Jet A4, 3 ppm col.</v>
      </c>
      <c r="F304" s="24">
        <f t="shared" si="19"/>
        <v>224166.66666666669</v>
      </c>
      <c r="G304" s="24">
        <f t="shared" si="20"/>
        <v>44833.333333333314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15">
        <f t="shared" si="17"/>
        <v>74200</v>
      </c>
      <c r="E305" t="str">
        <f t="shared" si="18"/>
        <v>STAMP. HP 670 Ink Jet A4, 3 ppm col.</v>
      </c>
      <c r="F305" s="24">
        <f t="shared" si="19"/>
        <v>309166.66666666669</v>
      </c>
      <c r="G305" s="24">
        <f t="shared" si="20"/>
        <v>61833.333333333314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15">
        <f t="shared" si="17"/>
        <v>92400</v>
      </c>
      <c r="E306" t="str">
        <f t="shared" si="18"/>
        <v>STAMP. HP 690+ Ink Jet A4,  5 ppm col.</v>
      </c>
      <c r="F306" s="24">
        <f t="shared" si="19"/>
        <v>385000</v>
      </c>
      <c r="G306" s="24">
        <f t="shared" si="20"/>
        <v>77000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15">
        <f t="shared" si="17"/>
        <v>108200</v>
      </c>
      <c r="E307" t="str">
        <f t="shared" si="18"/>
        <v>STAMP. HP 720C Ink Jet A4,  7 ppm col.</v>
      </c>
      <c r="F307" s="24">
        <f t="shared" si="19"/>
        <v>450833.33333333337</v>
      </c>
      <c r="G307" s="24">
        <f t="shared" si="20"/>
        <v>90166.666666666628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15">
        <f t="shared" si="17"/>
        <v>129600</v>
      </c>
      <c r="E308" t="str">
        <f t="shared" si="18"/>
        <v>STAMP. HP 870 CXI Ink Jet A4,  8 ppm col.</v>
      </c>
      <c r="F308" s="24">
        <f t="shared" si="19"/>
        <v>540000</v>
      </c>
      <c r="G308" s="24">
        <f t="shared" si="20"/>
        <v>108000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15">
        <f t="shared" si="17"/>
        <v>128800</v>
      </c>
      <c r="E309" t="str">
        <f t="shared" si="18"/>
        <v>STAMP. HP 890C Ink Jet A4,  9 ppm col.</v>
      </c>
      <c r="F309" s="24">
        <f t="shared" si="19"/>
        <v>536666.66666666674</v>
      </c>
      <c r="G309" s="24">
        <f t="shared" si="20"/>
        <v>107333.33333333326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15">
        <f t="shared" si="17"/>
        <v>180400</v>
      </c>
      <c r="E310" t="str">
        <f t="shared" si="18"/>
        <v>STAMP. HP 1100C Ink Jet A3/A4,  6 ppm col., 2Mb</v>
      </c>
      <c r="F310" s="24">
        <f t="shared" si="19"/>
        <v>751666.66666666674</v>
      </c>
      <c r="G310" s="24">
        <f t="shared" si="20"/>
        <v>150333.33333333326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15">
        <f t="shared" si="17"/>
        <v>144400</v>
      </c>
      <c r="E311" t="str">
        <f t="shared" si="18"/>
        <v>STAMP. HP 6L Laser, A4 600dpi, 6ppm</v>
      </c>
      <c r="F311" s="24">
        <f t="shared" si="19"/>
        <v>601666.66666666674</v>
      </c>
      <c r="G311" s="24">
        <f t="shared" si="20"/>
        <v>120333.33333333326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15">
        <f t="shared" si="17"/>
        <v>291400</v>
      </c>
      <c r="E312" t="str">
        <f t="shared" si="18"/>
        <v>STAMP. HP 6P Laser, A4 600dpi, 6ppm</v>
      </c>
      <c r="F312" s="24">
        <f t="shared" si="19"/>
        <v>1214166.6666666667</v>
      </c>
      <c r="G312" s="24">
        <f t="shared" si="20"/>
        <v>242833.33333333326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15">
        <f t="shared" si="17"/>
        <v>357200</v>
      </c>
      <c r="E313" t="str">
        <f t="shared" si="18"/>
        <v>STAMP. HP 6MP Laser, A4 600dpi, 8ppm, 3Mb</v>
      </c>
      <c r="F313" s="24">
        <f t="shared" si="19"/>
        <v>1488333.3333333335</v>
      </c>
      <c r="G313" s="24">
        <f t="shared" si="20"/>
        <v>297666.66666666651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15">
        <f t="shared" si="17"/>
        <v>0</v>
      </c>
      <c r="E314" t="str">
        <f t="shared" si="18"/>
        <v xml:space="preserve">CABINATI  </v>
      </c>
      <c r="F314" s="24">
        <f t="shared" si="19"/>
        <v>0</v>
      </c>
      <c r="G314" s="24">
        <f t="shared" si="20"/>
        <v>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15">
        <f t="shared" si="17"/>
        <v>17000</v>
      </c>
      <c r="E315" t="str">
        <f t="shared" si="18"/>
        <v>CASE DESKTOP   CE CK 131-6 P/S 200W</v>
      </c>
      <c r="F315" s="24">
        <f t="shared" si="19"/>
        <v>70833.333333333343</v>
      </c>
      <c r="G315" s="24">
        <f t="shared" si="20"/>
        <v>14166.666666666657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15">
        <f t="shared" si="17"/>
        <v>16800</v>
      </c>
      <c r="E316" t="str">
        <f t="shared" si="18"/>
        <v>CASE MINITOWER CE CK 136-1 P/S 200W</v>
      </c>
      <c r="F316" s="24">
        <f t="shared" si="19"/>
        <v>70000</v>
      </c>
      <c r="G316" s="24">
        <f t="shared" si="20"/>
        <v>14000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15">
        <f t="shared" si="17"/>
        <v>23000</v>
      </c>
      <c r="E317" t="str">
        <f t="shared" si="18"/>
        <v xml:space="preserve">CASE MIDITOWER CE CK 135-1 P/S 230W </v>
      </c>
      <c r="F317" s="24">
        <f t="shared" si="19"/>
        <v>95833.333333333343</v>
      </c>
      <c r="G317" s="24">
        <f t="shared" si="20"/>
        <v>19166.666666666657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15">
        <f t="shared" si="17"/>
        <v>30400</v>
      </c>
      <c r="E318" t="str">
        <f t="shared" si="18"/>
        <v xml:space="preserve">CASE BIG TOWER CE   CK139-1 P/S 230W </v>
      </c>
      <c r="F318" s="24">
        <f t="shared" si="19"/>
        <v>126666.66666666667</v>
      </c>
      <c r="G318" s="24">
        <f t="shared" si="20"/>
        <v>25333.333333333328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15">
        <f t="shared" si="17"/>
        <v>16400</v>
      </c>
      <c r="E319" t="str">
        <f t="shared" si="18"/>
        <v>CASE DESKTOP CE CK 131-8 P/S 200W</v>
      </c>
      <c r="F319" s="24">
        <f t="shared" si="19"/>
        <v>68333.333333333343</v>
      </c>
      <c r="G319" s="24">
        <f t="shared" si="20"/>
        <v>13666.666666666657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15">
        <f t="shared" si="17"/>
        <v>16800</v>
      </c>
      <c r="E320" t="str">
        <f t="shared" si="18"/>
        <v>CASE SUB-MIDITOWER CE  CK 132-3 P/S 200W</v>
      </c>
      <c r="F320" s="24">
        <f t="shared" si="19"/>
        <v>70000</v>
      </c>
      <c r="G320" s="24">
        <f t="shared" si="20"/>
        <v>14000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15">
        <f t="shared" si="17"/>
        <v>23000</v>
      </c>
      <c r="E321" t="str">
        <f t="shared" si="18"/>
        <v>CASE  MIDITOWER CE  CK 135-2 P/S 230W</v>
      </c>
      <c r="F321" s="24">
        <f t="shared" si="19"/>
        <v>95833.333333333343</v>
      </c>
      <c r="G321" s="24">
        <f t="shared" si="20"/>
        <v>19166.666666666657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15">
        <f t="shared" ref="D322:D337" si="21">C322*20%</f>
        <v>30600</v>
      </c>
      <c r="E322" t="str">
        <f t="shared" ref="E322:E337" si="22">CONCATENATE(A322, " ", B322)</f>
        <v>CASE TOWER CE CK 139-2 P/S 230W</v>
      </c>
      <c r="F322" s="24">
        <f t="shared" si="19"/>
        <v>127500</v>
      </c>
      <c r="G322" s="24">
        <f t="shared" si="20"/>
        <v>25500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15">
        <f t="shared" si="21"/>
        <v>16000</v>
      </c>
      <c r="E323" t="str">
        <f t="shared" si="22"/>
        <v>CASE MIDITOWER BC VIP 432 P/S 230W</v>
      </c>
      <c r="F323" s="24">
        <f t="shared" ref="F323:F337" si="23">C323/1.2</f>
        <v>66666.666666666672</v>
      </c>
      <c r="G323" s="24">
        <f t="shared" ref="G323:G337" si="24" xml:space="preserve"> C323 - F323</f>
        <v>13333.333333333328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15">
        <f t="shared" si="21"/>
        <v>20400</v>
      </c>
      <c r="E324" t="str">
        <f t="shared" si="22"/>
        <v>CASE TOWER BC VIP 730 P/S 230W</v>
      </c>
      <c r="F324" s="24">
        <f t="shared" si="23"/>
        <v>85000</v>
      </c>
      <c r="G324" s="24">
        <f t="shared" si="24"/>
        <v>17000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15">
        <f t="shared" si="21"/>
        <v>0</v>
      </c>
      <c r="E325" t="str">
        <f t="shared" si="22"/>
        <v xml:space="preserve">GRUPPI DI CONTINUITA' </v>
      </c>
      <c r="F325" s="24">
        <f t="shared" si="23"/>
        <v>0</v>
      </c>
      <c r="G325" s="24">
        <f t="shared" si="24"/>
        <v>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15">
        <f t="shared" si="21"/>
        <v>39600</v>
      </c>
      <c r="E326" t="str">
        <f t="shared" si="22"/>
        <v>GR.CONT.REVOLUTION E300  STAND- BY</v>
      </c>
      <c r="F326" s="24">
        <f t="shared" si="23"/>
        <v>165000</v>
      </c>
      <c r="G326" s="24">
        <f t="shared" si="24"/>
        <v>33000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15">
        <f t="shared" si="21"/>
        <v>46600</v>
      </c>
      <c r="E327" t="str">
        <f t="shared" si="22"/>
        <v>GR.CONT.REVOLUTION F450 STAND- BY</v>
      </c>
      <c r="F327" s="24">
        <f t="shared" si="23"/>
        <v>194166.66666666669</v>
      </c>
      <c r="G327" s="24">
        <f t="shared" si="24"/>
        <v>38833.333333333314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15">
        <f t="shared" si="21"/>
        <v>55800</v>
      </c>
      <c r="E328" t="str">
        <f t="shared" si="22"/>
        <v>GR.CONT.REVOLUTION L600 STAND- BY</v>
      </c>
      <c r="F328" s="24">
        <f t="shared" si="23"/>
        <v>232500</v>
      </c>
      <c r="G328" s="24">
        <f t="shared" si="24"/>
        <v>46500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15">
        <f t="shared" si="21"/>
        <v>59600</v>
      </c>
      <c r="E329" t="str">
        <f t="shared" si="22"/>
        <v>GR.CONT.POWER PRO 600 LINE INTERACTIVE</v>
      </c>
      <c r="F329" s="24">
        <f t="shared" si="23"/>
        <v>248333.33333333334</v>
      </c>
      <c r="G329" s="24">
        <f t="shared" si="24"/>
        <v>49666.666666666657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15">
        <f t="shared" si="21"/>
        <v>95600</v>
      </c>
      <c r="E330" t="str">
        <f t="shared" si="22"/>
        <v>GR.CONT.POWER PRO 750 LINE INTERACTIVE</v>
      </c>
      <c r="F330" s="24">
        <f t="shared" si="23"/>
        <v>398333.33333333337</v>
      </c>
      <c r="G330" s="24">
        <f t="shared" si="24"/>
        <v>79666.666666666628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15">
        <f t="shared" si="21"/>
        <v>125200</v>
      </c>
      <c r="E331" t="str">
        <f t="shared" si="22"/>
        <v>GR.CONT.POWER PRO 900 LINE INTERACTIVE</v>
      </c>
      <c r="F331" s="24">
        <f t="shared" si="23"/>
        <v>521666.66666666669</v>
      </c>
      <c r="G331" s="24">
        <f t="shared" si="24"/>
        <v>104333.33333333331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15">
        <f t="shared" si="21"/>
        <v>151400</v>
      </c>
      <c r="E332" t="str">
        <f t="shared" si="22"/>
        <v>GR.CONT.POWER PRO 1000 LINE INTERACTIVE</v>
      </c>
      <c r="F332" s="24">
        <f t="shared" si="23"/>
        <v>630833.33333333337</v>
      </c>
      <c r="G332" s="24">
        <f t="shared" si="24"/>
        <v>126166.66666666663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15">
        <f t="shared" si="21"/>
        <v>225600</v>
      </c>
      <c r="E333" t="str">
        <f t="shared" si="22"/>
        <v>GR.CONT.POWER PRO 1600 LINE INTERACTIVE</v>
      </c>
      <c r="F333" s="24">
        <f t="shared" si="23"/>
        <v>940000</v>
      </c>
      <c r="G333" s="24">
        <f t="shared" si="24"/>
        <v>188000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15">
        <f t="shared" si="21"/>
        <v>305400</v>
      </c>
      <c r="E334" t="str">
        <f t="shared" si="22"/>
        <v>GR.CONT.POWER PRO 2400 LINE INTERACTIVE</v>
      </c>
      <c r="F334" s="24">
        <f t="shared" si="23"/>
        <v>1272500</v>
      </c>
      <c r="G334" s="24">
        <f t="shared" si="24"/>
        <v>254500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15">
        <f t="shared" si="21"/>
        <v>826800</v>
      </c>
      <c r="E335" t="str">
        <f t="shared" si="22"/>
        <v>GR.CONT.POWERSAVE 4000 ON-LINE</v>
      </c>
      <c r="F335" s="24">
        <f t="shared" si="23"/>
        <v>3445000</v>
      </c>
      <c r="G335" s="24">
        <f t="shared" si="24"/>
        <v>689000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15">
        <f t="shared" si="21"/>
        <v>1370000</v>
      </c>
      <c r="E336" t="str">
        <f t="shared" si="22"/>
        <v>GR.CONT.POWERSAVE 7500 ON-LINE</v>
      </c>
      <c r="F336" s="24">
        <f t="shared" si="23"/>
        <v>5708333.333333334</v>
      </c>
      <c r="G336" s="24">
        <f t="shared" si="24"/>
        <v>1141666.666666666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15">
        <f t="shared" si="21"/>
        <v>2342400</v>
      </c>
      <c r="E337" t="str">
        <f t="shared" si="22"/>
        <v>GR.CONT.POWERSAVE 12500 ON-LINE</v>
      </c>
      <c r="F337" s="24">
        <f t="shared" si="23"/>
        <v>9760000</v>
      </c>
      <c r="G337" s="24">
        <f t="shared" si="24"/>
        <v>1952000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3"/>
  <sheetViews>
    <sheetView workbookViewId="0">
      <selection activeCell="D15" sqref="D1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7.33203125" customWidth="1"/>
    <col min="5" max="5" width="14.33203125" customWidth="1"/>
    <col min="6" max="6" width="8" customWidth="1"/>
    <col min="7" max="24" width="9.33203125" customWidth="1"/>
  </cols>
  <sheetData>
    <row r="1" spans="1:24" ht="12.75" customHeight="1" x14ac:dyDescent="0.3">
      <c r="A1" s="6" t="s">
        <v>484</v>
      </c>
      <c r="B1" s="6" t="s">
        <v>485</v>
      </c>
      <c r="C1" s="6" t="s">
        <v>595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3">
      <c r="A2" s="7" t="s">
        <v>486</v>
      </c>
      <c r="B2" s="7">
        <v>40</v>
      </c>
      <c r="C2" s="7" t="str">
        <f>VLOOKUP(B2,$A$14:$B$17,2,FALSE)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2.75" customHeight="1" x14ac:dyDescent="0.3">
      <c r="A3" s="7" t="s">
        <v>487</v>
      </c>
      <c r="B3" s="7">
        <v>60</v>
      </c>
      <c r="C3" s="7" t="str">
        <f t="shared" ref="C3:C8" si="0">VLOOKUP(B3,$A$14:$B$17,2,FALSE)</f>
        <v>DISCRETO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2.75" customHeight="1" x14ac:dyDescent="0.3">
      <c r="A4" s="7" t="s">
        <v>488</v>
      </c>
      <c r="B4" s="7">
        <v>60</v>
      </c>
      <c r="C4" s="7" t="str">
        <f t="shared" si="0"/>
        <v>DISCRETO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2.75" customHeight="1" x14ac:dyDescent="0.3">
      <c r="A5" s="7" t="s">
        <v>489</v>
      </c>
      <c r="B5" s="7">
        <v>40</v>
      </c>
      <c r="C5" s="7" t="str">
        <f t="shared" si="0"/>
        <v>SUFFICIENTE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2.75" customHeight="1" x14ac:dyDescent="0.3">
      <c r="A6" s="7" t="s">
        <v>490</v>
      </c>
      <c r="B6" s="7">
        <v>70</v>
      </c>
      <c r="C6" s="7" t="str">
        <f t="shared" si="0"/>
        <v>BUONO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2.75" customHeight="1" x14ac:dyDescent="0.3">
      <c r="A7" s="7" t="s">
        <v>491</v>
      </c>
      <c r="B7" s="7">
        <v>0</v>
      </c>
      <c r="C7" s="7" t="str">
        <f t="shared" si="0"/>
        <v>RESPINTO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2.75" customHeight="1" x14ac:dyDescent="0.3">
      <c r="A8" s="7" t="s">
        <v>492</v>
      </c>
      <c r="B8" s="7">
        <v>0</v>
      </c>
      <c r="C8" s="7" t="str">
        <f t="shared" si="0"/>
        <v>RESPINTO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2.75" customHeight="1" x14ac:dyDescent="0.3">
      <c r="A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3">
      <c r="A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3">
      <c r="A13" s="4" t="s">
        <v>590</v>
      </c>
      <c r="B13" s="23" t="s">
        <v>595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3">
      <c r="A14" s="4">
        <v>0</v>
      </c>
      <c r="B14" s="4" t="s">
        <v>594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3">
      <c r="A15" s="4">
        <v>40</v>
      </c>
      <c r="B15" s="4" t="s">
        <v>593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3">
      <c r="A16" s="4">
        <v>60</v>
      </c>
      <c r="B16" s="4" t="s">
        <v>592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3">
      <c r="A17" s="4">
        <v>70</v>
      </c>
      <c r="B17" s="4" t="s">
        <v>591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zoomScale="46" zoomScaleNormal="100" workbookViewId="0">
      <selection activeCell="H11" sqref="H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5.33203125" customWidth="1"/>
    <col min="7" max="7" width="32.21875" customWidth="1"/>
    <col min="8" max="8" width="18.77734375" customWidth="1"/>
    <col min="9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8" t="s">
        <v>497</v>
      </c>
      <c r="F1" s="20" t="s">
        <v>575</v>
      </c>
      <c r="G1" s="19" t="s">
        <v>578</v>
      </c>
      <c r="H1" s="19" t="s">
        <v>569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t="s">
        <v>574</v>
      </c>
      <c r="G2" s="17" t="s">
        <v>570</v>
      </c>
      <c r="H2">
        <f>COUNTIF(C2:C80, "Abbigliamento")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6" t="s">
        <v>576</v>
      </c>
      <c r="G3" s="17" t="s">
        <v>571</v>
      </c>
      <c r="H3">
        <f>COUNTIF(C2:C80, "Alimenti")</f>
        <v>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6" t="s">
        <v>577</v>
      </c>
      <c r="G4" s="17" t="s">
        <v>572</v>
      </c>
      <c r="H4">
        <f>COUNTIF(C2:C80, "Personale")</f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7" t="s">
        <v>573</v>
      </c>
      <c r="H5">
        <f>COUNTIF(C2:C80, "Hardware")</f>
        <v>4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7"/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7"/>
    </row>
    <row r="8" spans="1:24" ht="13.5" customHeight="1" thickBot="1" x14ac:dyDescent="0.35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9" t="s">
        <v>579</v>
      </c>
      <c r="H8" s="19" t="s">
        <v>569</v>
      </c>
    </row>
    <row r="9" spans="1:24" ht="13.5" customHeight="1" thickTop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7" t="s">
        <v>501</v>
      </c>
      <c r="H9">
        <f>COUNTIF(B2:B80, "H&amp;B")</f>
        <v>2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7" t="s">
        <v>507</v>
      </c>
      <c r="H10">
        <f>COUNTIF(B2:B80, "Allstate")</f>
        <v>1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7" t="s">
        <v>509</v>
      </c>
      <c r="H11">
        <f>COUNTIF(B2:B80, "Canon USA")</f>
        <v>1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7" t="s">
        <v>511</v>
      </c>
      <c r="H12">
        <f>COUNTIF(B2:B80, "America Online")</f>
        <v>1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7" t="s">
        <v>525</v>
      </c>
      <c r="H13">
        <f>COUNTIF(B2:B80, "Biobottoms")</f>
        <v>4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7" t="s">
        <v>528</v>
      </c>
      <c r="H14">
        <f>COUNTIF(B2:B80, "Epcot Center")</f>
        <v>2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7" t="s">
        <v>529</v>
      </c>
      <c r="H15">
        <f>COUNTIF(B2:B80, "Biergarten")</f>
        <v>1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8" ht="13.5" customHeight="1" thickBot="1" x14ac:dyDescent="0.35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16" t="s">
        <v>583</v>
      </c>
      <c r="G17" s="21" t="s">
        <v>581</v>
      </c>
      <c r="H17" s="21" t="s">
        <v>580</v>
      </c>
    </row>
    <row r="18" spans="1:8" ht="13.5" customHeight="1" thickTop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16" t="s">
        <v>584</v>
      </c>
      <c r="G18" s="17" t="s">
        <v>570</v>
      </c>
      <c r="H18" s="22">
        <f>SUMIF(C2:C100, "Abbigliamento", D2:D100)</f>
        <v>611780</v>
      </c>
    </row>
    <row r="19" spans="1:8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6" t="s">
        <v>585</v>
      </c>
      <c r="G19" s="17" t="s">
        <v>571</v>
      </c>
      <c r="H19" s="22">
        <f>SUMIF(C2:C100, "Alimentari", D2:D100)</f>
        <v>30860</v>
      </c>
    </row>
    <row r="20" spans="1:8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6" t="s">
        <v>586</v>
      </c>
      <c r="G20" s="17" t="s">
        <v>572</v>
      </c>
      <c r="H20" s="22">
        <f>SUMIF(C2:C100, "Personale", D2:D100)</f>
        <v>54000</v>
      </c>
    </row>
    <row r="21" spans="1:8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7" t="s">
        <v>573</v>
      </c>
      <c r="H21" s="22">
        <f>SUMIF(C2:C100, "Hardware", D2:D100)</f>
        <v>6765600</v>
      </c>
    </row>
    <row r="22" spans="1:8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H22" s="22"/>
    </row>
    <row r="23" spans="1:8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8" ht="13.5" customHeight="1" thickBot="1" x14ac:dyDescent="0.35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21" t="s">
        <v>582</v>
      </c>
      <c r="H24" s="21" t="s">
        <v>580</v>
      </c>
    </row>
    <row r="25" spans="1:8" ht="13.5" customHeight="1" thickTop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7" t="s">
        <v>501</v>
      </c>
      <c r="H25" s="22">
        <f>SUMIF(B2:B100, "H&amp;B", D2:D100)</f>
        <v>73450</v>
      </c>
    </row>
    <row r="26" spans="1:8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7" t="s">
        <v>507</v>
      </c>
      <c r="H26" s="22">
        <f>SUMIF(B2:B100, "Allstate", D2:D100)</f>
        <v>50800</v>
      </c>
    </row>
    <row r="27" spans="1:8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7" t="s">
        <v>509</v>
      </c>
      <c r="H27" s="22">
        <f>SUMIF(B2:B100, "Canon USA", D2:D100)</f>
        <v>98450</v>
      </c>
    </row>
    <row r="28" spans="1:8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7" t="s">
        <v>511</v>
      </c>
      <c r="H28" s="22">
        <f>SUMIF(B2:B100, "America Online", D2:D100)</f>
        <v>7950</v>
      </c>
    </row>
    <row r="29" spans="1:8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7" t="s">
        <v>525</v>
      </c>
      <c r="H29" s="22">
        <f>SUMIF(B2:B100, "Biobottoms", D2:D100)</f>
        <v>283000</v>
      </c>
    </row>
    <row r="30" spans="1:8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17" t="s">
        <v>528</v>
      </c>
      <c r="H30" s="22">
        <f>SUMIF(B2:B100, "Epcot Center", D2:D100)</f>
        <v>107700</v>
      </c>
    </row>
    <row r="31" spans="1:8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G31" s="17" t="s">
        <v>529</v>
      </c>
      <c r="H31" s="22">
        <f>SUMIF(B2:B100, "biergarten", D2:D100)</f>
        <v>27270</v>
      </c>
    </row>
    <row r="32" spans="1:8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Fortuna De Sena</cp:lastModifiedBy>
  <dcterms:created xsi:type="dcterms:W3CDTF">2005-04-12T12:35:30Z</dcterms:created>
  <dcterms:modified xsi:type="dcterms:W3CDTF">2025-09-02T21:31:05Z</dcterms:modified>
</cp:coreProperties>
</file>