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デスクトップ\"/>
    </mc:Choice>
  </mc:AlternateContent>
  <xr:revisionPtr revIDLastSave="0" documentId="13_ncr:1_{3C6565AA-7647-489F-9AB7-42B5BA6433FA}" xr6:coauthVersionLast="47" xr6:coauthVersionMax="47" xr10:uidLastSave="{00000000-0000-0000-0000-000000000000}"/>
  <bookViews>
    <workbookView xWindow="8660" yWindow="4550" windowWidth="28800" windowHeight="15460" xr2:uid="{B93B1A91-024A-4331-BEB0-43A0018C3205}"/>
  </bookViews>
  <sheets>
    <sheet name="8.3" sheetId="46" r:id="rId1"/>
    <sheet name="8.4B" sheetId="48" r:id="rId2"/>
    <sheet name="8.4A" sheetId="47" r:id="rId3"/>
    <sheet name="8.5" sheetId="50" r:id="rId4"/>
    <sheet name="8.7" sheetId="51" r:id="rId5"/>
    <sheet name="8.8" sheetId="52" r:id="rId6"/>
    <sheet name="8.12" sheetId="54" r:id="rId7"/>
    <sheet name="8.15" sheetId="55" r:id="rId8"/>
  </sheets>
  <externalReferences>
    <externalReference r:id="rId9"/>
    <externalReference r:id="rId10"/>
  </externalReferences>
  <definedNames>
    <definedName name="__123Graph_A" hidden="1">[1]DATE!#REF!</definedName>
    <definedName name="__123Graph_B" hidden="1">[1]DATE!#REF!</definedName>
    <definedName name="__123Graph_C" hidden="1">[1]DATE!#REF!</definedName>
    <definedName name="__123Graph_D" hidden="1">[1]DATE!#REF!</definedName>
    <definedName name="__123Graph_E" hidden="1">[1]DATE!#REF!</definedName>
    <definedName name="__123Graph_F" hidden="1">[1]DATE!#REF!</definedName>
    <definedName name="__123Graph_LBL_A" hidden="1">[1]DATE!#REF!</definedName>
    <definedName name="__123Graph_LBL_B" hidden="1">[1]DATE!#REF!</definedName>
    <definedName name="__123Graph_X" hidden="1">[1]DATE!#REF!</definedName>
    <definedName name="PartialBarrier">[2]!PartialBarrier</definedName>
    <definedName name="solver_adj" localSheetId="7" hidden="1">'8.15'!$C$2,'8.15'!$E$2,'8.15'!$H$2</definedName>
    <definedName name="solver_adj" localSheetId="2" hidden="1">'8.4A'!$C$2,'8.4A'!$E$2</definedName>
    <definedName name="solver_adj" localSheetId="1" hidden="1">'8.4B'!$C$2,'8.4B'!$E$2</definedName>
    <definedName name="solver_adj" localSheetId="3" hidden="1">'8.5'!$C$2,'8.5'!$E$2</definedName>
    <definedName name="solver_adj" localSheetId="5" hidden="1">'8.8'!$C$2,'8.8'!$E$2,'8.8'!$H$2</definedName>
    <definedName name="solver_cvg" localSheetId="7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7" hidden="1">2</definedName>
    <definedName name="solver_drv" localSheetId="2" hidden="1">1</definedName>
    <definedName name="solver_drv" localSheetId="1" hidden="1">1</definedName>
    <definedName name="solver_drv" localSheetId="3" hidden="1">2</definedName>
    <definedName name="solver_drv" localSheetId="5" hidden="1">2</definedName>
    <definedName name="solver_eng" localSheetId="7" hidden="1">3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3</definedName>
    <definedName name="solver_est" localSheetId="7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7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7" hidden="1">'8.15'!$C$2</definedName>
    <definedName name="solver_lhs1" localSheetId="5" hidden="1">'8.8'!$C$2</definedName>
    <definedName name="solver_lhs2" localSheetId="7" hidden="1">'8.15'!$C$2</definedName>
    <definedName name="solver_lhs2" localSheetId="5" hidden="1">'8.8'!$C$2</definedName>
    <definedName name="solver_lhs3" localSheetId="7" hidden="1">'8.15'!$E$2</definedName>
    <definedName name="solver_lhs3" localSheetId="5" hidden="1">'8.8'!$E$2</definedName>
    <definedName name="solver_lhs4" localSheetId="7" hidden="1">'8.15'!$E$2</definedName>
    <definedName name="solver_lhs4" localSheetId="5" hidden="1">'8.8'!$E$2</definedName>
    <definedName name="solver_lhs5" localSheetId="7" hidden="1">'8.15'!$H$2</definedName>
    <definedName name="solver_lhs5" localSheetId="5" hidden="1">'8.8'!$H$2</definedName>
    <definedName name="solver_lhs6" localSheetId="7" hidden="1">'8.15'!$H$2</definedName>
    <definedName name="solver_lhs6" localSheetId="5" hidden="1">'8.8'!$H$2</definedName>
    <definedName name="solver_mip" localSheetId="7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7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7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7" hidden="1">1</definedName>
    <definedName name="solver_msl" localSheetId="2" hidden="1">2</definedName>
    <definedName name="solver_msl" localSheetId="1" hidden="1">2</definedName>
    <definedName name="solver_msl" localSheetId="3" hidden="1">1</definedName>
    <definedName name="solver_msl" localSheetId="5" hidden="1">1</definedName>
    <definedName name="solver_neg" localSheetId="7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2</definedName>
    <definedName name="solver_nod" localSheetId="7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7" hidden="1">6</definedName>
    <definedName name="solver_num" localSheetId="2" hidden="1">0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num" localSheetId="5" hidden="1">6</definedName>
    <definedName name="solver_nwt" localSheetId="7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7" hidden="1">'8.15'!$H$23</definedName>
    <definedName name="solver_opt" localSheetId="2" hidden="1">'8.4A'!$G$16</definedName>
    <definedName name="solver_opt" localSheetId="1" hidden="1">'8.4B'!$G$16</definedName>
    <definedName name="solver_opt" localSheetId="3" hidden="1">'8.5'!$H$15</definedName>
    <definedName name="solver_opt" localSheetId="4" hidden="1">'8.7'!$B$21</definedName>
    <definedName name="solver_opt" localSheetId="5" hidden="1">'8.8'!$H$25</definedName>
    <definedName name="solver_pre" localSheetId="7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7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el1" localSheetId="7" hidden="1">1</definedName>
    <definedName name="solver_rel1" localSheetId="5" hidden="1">1</definedName>
    <definedName name="solver_rel2" localSheetId="7" hidden="1">3</definedName>
    <definedName name="solver_rel2" localSheetId="5" hidden="1">3</definedName>
    <definedName name="solver_rel3" localSheetId="7" hidden="1">1</definedName>
    <definedName name="solver_rel3" localSheetId="5" hidden="1">1</definedName>
    <definedName name="solver_rel4" localSheetId="7" hidden="1">3</definedName>
    <definedName name="solver_rel4" localSheetId="5" hidden="1">3</definedName>
    <definedName name="solver_rel5" localSheetId="7" hidden="1">1</definedName>
    <definedName name="solver_rel5" localSheetId="5" hidden="1">1</definedName>
    <definedName name="solver_rel6" localSheetId="7" hidden="1">3</definedName>
    <definedName name="solver_rel6" localSheetId="5" hidden="1">3</definedName>
    <definedName name="solver_rhs1" localSheetId="7" hidden="1">10</definedName>
    <definedName name="solver_rhs1" localSheetId="5" hidden="1">10</definedName>
    <definedName name="solver_rhs2" localSheetId="7" hidden="1">0</definedName>
    <definedName name="solver_rhs2" localSheetId="5" hidden="1">0</definedName>
    <definedName name="solver_rhs3" localSheetId="7" hidden="1">1</definedName>
    <definedName name="solver_rhs3" localSheetId="5" hidden="1">1</definedName>
    <definedName name="solver_rhs4" localSheetId="7" hidden="1">-1</definedName>
    <definedName name="solver_rhs4" localSheetId="5" hidden="1">-1</definedName>
    <definedName name="solver_rhs5" localSheetId="7" hidden="1">10</definedName>
    <definedName name="solver_rhs5" localSheetId="5" hidden="1">10</definedName>
    <definedName name="solver_rhs6" localSheetId="7" hidden="1">0</definedName>
    <definedName name="solver_rhs6" localSheetId="5" hidden="1">0</definedName>
    <definedName name="solver_rlx" localSheetId="7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7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7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ho" localSheetId="7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7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7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7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7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1</definedName>
    <definedName name="solver_typ" localSheetId="5" hidden="1">2</definedName>
    <definedName name="solver_val" localSheetId="7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7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Ta">#REF!</definedName>
    <definedName name="Tb">#REF!</definedName>
    <definedName name="Tc">#REF!</definedName>
    <definedName name="Td">#REF!</definedName>
    <definedName name="Ti">#REF!</definedName>
    <definedName name="va">#REF!</definedName>
    <definedName name="vb">#REF!</definedName>
    <definedName name="vc">#REF!</definedName>
    <definedName name="vd">#REF!</definedName>
    <definedName name="ya">#REF!</definedName>
    <definedName name="yb">#REF!</definedName>
    <definedName name="yc">#REF!</definedName>
    <definedName name="yd">#REF!</definedName>
  </definedNames>
  <calcPr calcId="181029"/>
</workbook>
</file>

<file path=xl/calcChain.xml><?xml version="1.0" encoding="utf-8"?>
<calcChain xmlns="http://schemas.openxmlformats.org/spreadsheetml/2006/main">
  <c r="B4" i="55" l="1"/>
  <c r="B12" i="55" s="1"/>
  <c r="C4" i="55"/>
  <c r="D4" i="55"/>
  <c r="E4" i="55"/>
  <c r="E15" i="55" s="1"/>
  <c r="F4" i="55"/>
  <c r="F12" i="55" s="1"/>
  <c r="G4" i="55"/>
  <c r="G11" i="55" s="1"/>
  <c r="H4" i="55"/>
  <c r="H11" i="55" s="1"/>
  <c r="B6" i="55"/>
  <c r="C6" i="55"/>
  <c r="D6" i="55"/>
  <c r="E6" i="55"/>
  <c r="F6" i="55"/>
  <c r="G6" i="55"/>
  <c r="H6" i="55"/>
  <c r="B8" i="55"/>
  <c r="B18" i="55" s="1"/>
  <c r="C8" i="55"/>
  <c r="D8" i="55"/>
  <c r="E8" i="55"/>
  <c r="F8" i="55"/>
  <c r="G8" i="55"/>
  <c r="G18" i="55" s="1"/>
  <c r="H8" i="55"/>
  <c r="H18" i="55" s="1"/>
  <c r="B9" i="55"/>
  <c r="C9" i="55"/>
  <c r="C13" i="55" s="1"/>
  <c r="D9" i="55"/>
  <c r="E9" i="55"/>
  <c r="F9" i="55"/>
  <c r="G9" i="55"/>
  <c r="H9" i="55"/>
  <c r="B10" i="55"/>
  <c r="B19" i="55" s="1"/>
  <c r="C10" i="55"/>
  <c r="C19" i="55" s="1"/>
  <c r="D10" i="55"/>
  <c r="D19" i="55" s="1"/>
  <c r="E10" i="55"/>
  <c r="F10" i="55"/>
  <c r="G10" i="55"/>
  <c r="H10" i="55"/>
  <c r="B11" i="55"/>
  <c r="C11" i="55"/>
  <c r="D11" i="55"/>
  <c r="D13" i="55" s="1"/>
  <c r="F11" i="55"/>
  <c r="C12" i="55"/>
  <c r="D12" i="55"/>
  <c r="F18" i="55"/>
  <c r="C20" i="55"/>
  <c r="C8" i="54"/>
  <c r="G8" i="54"/>
  <c r="C9" i="54"/>
  <c r="G9" i="54"/>
  <c r="C10" i="54"/>
  <c r="G10" i="54"/>
  <c r="C11" i="54"/>
  <c r="G11" i="54"/>
  <c r="C12" i="54"/>
  <c r="G12" i="54"/>
  <c r="C13" i="54"/>
  <c r="G13" i="54"/>
  <c r="C14" i="54"/>
  <c r="G14" i="54"/>
  <c r="C15" i="54"/>
  <c r="G15" i="54"/>
  <c r="C16" i="54"/>
  <c r="G16" i="54"/>
  <c r="C17" i="54"/>
  <c r="G17" i="54"/>
  <c r="C18" i="54"/>
  <c r="G18" i="54"/>
  <c r="C19" i="54"/>
  <c r="G19" i="54"/>
  <c r="C20" i="54"/>
  <c r="G20" i="54"/>
  <c r="C21" i="54"/>
  <c r="G21" i="54"/>
  <c r="C22" i="54"/>
  <c r="G22" i="54"/>
  <c r="C23" i="54"/>
  <c r="G23" i="54"/>
  <c r="C24" i="54"/>
  <c r="G24" i="54"/>
  <c r="C25" i="54"/>
  <c r="G25" i="54"/>
  <c r="C26" i="54"/>
  <c r="G26" i="54"/>
  <c r="C27" i="54"/>
  <c r="G27" i="54"/>
  <c r="C28" i="54"/>
  <c r="G28" i="54"/>
  <c r="C29" i="54"/>
  <c r="G29" i="54"/>
  <c r="C30" i="54"/>
  <c r="G30" i="54"/>
  <c r="C31" i="54"/>
  <c r="G31" i="54"/>
  <c r="C32" i="54"/>
  <c r="G32" i="54"/>
  <c r="C33" i="54"/>
  <c r="G33" i="54"/>
  <c r="C34" i="54"/>
  <c r="G34" i="54"/>
  <c r="C35" i="54"/>
  <c r="G35" i="54"/>
  <c r="C36" i="54"/>
  <c r="G36" i="54"/>
  <c r="C37" i="54"/>
  <c r="G37" i="54"/>
  <c r="C38" i="54"/>
  <c r="G38" i="54"/>
  <c r="C39" i="54"/>
  <c r="G39" i="54"/>
  <c r="C40" i="54"/>
  <c r="G40" i="54"/>
  <c r="C41" i="54"/>
  <c r="G41" i="54"/>
  <c r="C42" i="54"/>
  <c r="G42" i="54"/>
  <c r="C43" i="54"/>
  <c r="G43" i="54"/>
  <c r="C44" i="54"/>
  <c r="G44" i="54"/>
  <c r="C45" i="54"/>
  <c r="G45" i="54"/>
  <c r="C46" i="54"/>
  <c r="G46" i="54"/>
  <c r="C47" i="54"/>
  <c r="G47" i="54"/>
  <c r="C48" i="54"/>
  <c r="G48" i="54"/>
  <c r="C49" i="54"/>
  <c r="G49" i="54"/>
  <c r="C50" i="54"/>
  <c r="G50" i="54"/>
  <c r="C51" i="54"/>
  <c r="G51" i="54"/>
  <c r="C52" i="54"/>
  <c r="G52" i="54"/>
  <c r="C53" i="54"/>
  <c r="G53" i="54"/>
  <c r="C54" i="54"/>
  <c r="G54" i="54"/>
  <c r="C55" i="54"/>
  <c r="G55" i="54"/>
  <c r="C56" i="54"/>
  <c r="G56" i="54"/>
  <c r="C57" i="54"/>
  <c r="G57" i="54"/>
  <c r="C58" i="54"/>
  <c r="G58" i="54"/>
  <c r="C59" i="54"/>
  <c r="G59" i="54"/>
  <c r="C60" i="54"/>
  <c r="G60" i="54"/>
  <c r="C61" i="54"/>
  <c r="G61" i="54"/>
  <c r="C62" i="54"/>
  <c r="G62" i="54"/>
  <c r="C63" i="54"/>
  <c r="G63" i="54"/>
  <c r="C64" i="54"/>
  <c r="G64" i="54"/>
  <c r="C65" i="54"/>
  <c r="G65" i="54"/>
  <c r="C66" i="54"/>
  <c r="G66" i="54"/>
  <c r="C67" i="54"/>
  <c r="G67" i="54"/>
  <c r="C68" i="54"/>
  <c r="G68" i="54"/>
  <c r="C69" i="54"/>
  <c r="G69" i="54"/>
  <c r="C70" i="54"/>
  <c r="G70" i="54"/>
  <c r="C71" i="54"/>
  <c r="G71" i="54"/>
  <c r="C72" i="54"/>
  <c r="G72" i="54"/>
  <c r="C73" i="54"/>
  <c r="G73" i="54"/>
  <c r="C74" i="54"/>
  <c r="G74" i="54"/>
  <c r="C75" i="54"/>
  <c r="G75" i="54"/>
  <c r="C76" i="54"/>
  <c r="G76" i="54"/>
  <c r="C77" i="54"/>
  <c r="G77" i="54"/>
  <c r="C78" i="54"/>
  <c r="G78" i="54"/>
  <c r="C79" i="54"/>
  <c r="G79" i="54"/>
  <c r="C80" i="54"/>
  <c r="G80" i="54"/>
  <c r="C81" i="54"/>
  <c r="G81" i="54"/>
  <c r="C82" i="54"/>
  <c r="G82" i="54"/>
  <c r="C83" i="54"/>
  <c r="G83" i="54"/>
  <c r="C84" i="54"/>
  <c r="G84" i="54"/>
  <c r="C85" i="54"/>
  <c r="G85" i="54"/>
  <c r="C86" i="54"/>
  <c r="G86" i="54"/>
  <c r="C87" i="54"/>
  <c r="G87" i="54"/>
  <c r="C88" i="54"/>
  <c r="G88" i="54"/>
  <c r="C89" i="54"/>
  <c r="G89" i="54"/>
  <c r="C90" i="54"/>
  <c r="G90" i="54"/>
  <c r="C91" i="54"/>
  <c r="G91" i="54"/>
  <c r="C92" i="54"/>
  <c r="G92" i="54"/>
  <c r="C93" i="54"/>
  <c r="G93" i="54"/>
  <c r="C94" i="54"/>
  <c r="G94" i="54"/>
  <c r="C95" i="54"/>
  <c r="G95" i="54"/>
  <c r="C96" i="54"/>
  <c r="G96" i="54"/>
  <c r="C97" i="54"/>
  <c r="G97" i="54"/>
  <c r="C98" i="54"/>
  <c r="G98" i="54"/>
  <c r="C99" i="54"/>
  <c r="G99" i="54"/>
  <c r="C100" i="54"/>
  <c r="G100" i="54"/>
  <c r="C101" i="54"/>
  <c r="G101" i="54"/>
  <c r="C102" i="54"/>
  <c r="G102" i="54"/>
  <c r="C103" i="54"/>
  <c r="G103" i="54"/>
  <c r="C104" i="54"/>
  <c r="G104" i="54"/>
  <c r="C105" i="54"/>
  <c r="G105" i="54"/>
  <c r="C106" i="54"/>
  <c r="G106" i="54"/>
  <c r="C107" i="54"/>
  <c r="G107" i="54"/>
  <c r="C108" i="54"/>
  <c r="G108" i="54"/>
  <c r="C109" i="54"/>
  <c r="G109" i="54"/>
  <c r="C110" i="54"/>
  <c r="G110" i="54"/>
  <c r="C111" i="54"/>
  <c r="G111" i="54"/>
  <c r="C112" i="54"/>
  <c r="G112" i="54"/>
  <c r="C113" i="54"/>
  <c r="G113" i="54"/>
  <c r="C114" i="54"/>
  <c r="G114" i="54"/>
  <c r="C115" i="54"/>
  <c r="G115" i="54"/>
  <c r="C116" i="54"/>
  <c r="G116" i="54"/>
  <c r="C117" i="54"/>
  <c r="G117" i="54"/>
  <c r="C118" i="54"/>
  <c r="G118" i="54"/>
  <c r="C119" i="54"/>
  <c r="G119" i="54"/>
  <c r="C120" i="54"/>
  <c r="G120" i="54"/>
  <c r="C121" i="54"/>
  <c r="G121" i="54"/>
  <c r="C122" i="54"/>
  <c r="G122" i="54"/>
  <c r="C123" i="54"/>
  <c r="G123" i="54"/>
  <c r="C124" i="54"/>
  <c r="G124" i="54"/>
  <c r="C125" i="54"/>
  <c r="G125" i="54"/>
  <c r="C126" i="54"/>
  <c r="G126" i="54"/>
  <c r="C127" i="54"/>
  <c r="G127" i="54"/>
  <c r="C128" i="54"/>
  <c r="G128" i="54"/>
  <c r="C129" i="54"/>
  <c r="G129" i="54"/>
  <c r="C130" i="54"/>
  <c r="G130" i="54"/>
  <c r="C131" i="54"/>
  <c r="G131" i="54"/>
  <c r="C132" i="54"/>
  <c r="G132" i="54"/>
  <c r="C133" i="54"/>
  <c r="G133" i="54"/>
  <c r="C134" i="54"/>
  <c r="G134" i="54"/>
  <c r="C135" i="54"/>
  <c r="G135" i="54"/>
  <c r="C136" i="54"/>
  <c r="G136" i="54"/>
  <c r="C137" i="54"/>
  <c r="G137" i="54"/>
  <c r="C138" i="54"/>
  <c r="G138" i="54"/>
  <c r="C139" i="54"/>
  <c r="G139" i="54"/>
  <c r="C140" i="54"/>
  <c r="G140" i="54"/>
  <c r="C141" i="54"/>
  <c r="G141" i="54"/>
  <c r="C142" i="54"/>
  <c r="G142" i="54"/>
  <c r="C143" i="54"/>
  <c r="G143" i="54"/>
  <c r="C144" i="54"/>
  <c r="G144" i="54"/>
  <c r="C145" i="54"/>
  <c r="G145" i="54"/>
  <c r="C146" i="54"/>
  <c r="G146" i="54"/>
  <c r="C147" i="54"/>
  <c r="G147" i="54"/>
  <c r="C148" i="54"/>
  <c r="G148" i="54"/>
  <c r="C149" i="54"/>
  <c r="G149" i="54"/>
  <c r="C150" i="54"/>
  <c r="G150" i="54"/>
  <c r="C151" i="54"/>
  <c r="G151" i="54"/>
  <c r="C152" i="54"/>
  <c r="G152" i="54"/>
  <c r="C153" i="54"/>
  <c r="G153" i="54"/>
  <c r="C154" i="54"/>
  <c r="G154" i="54"/>
  <c r="C155" i="54"/>
  <c r="G155" i="54"/>
  <c r="C156" i="54"/>
  <c r="G156" i="54"/>
  <c r="C157" i="54"/>
  <c r="G157" i="54"/>
  <c r="C158" i="54"/>
  <c r="G158" i="54"/>
  <c r="C159" i="54"/>
  <c r="G159" i="54"/>
  <c r="C160" i="54"/>
  <c r="G160" i="54"/>
  <c r="C161" i="54"/>
  <c r="G161" i="54"/>
  <c r="C162" i="54"/>
  <c r="G162" i="54"/>
  <c r="C163" i="54"/>
  <c r="G163" i="54"/>
  <c r="C164" i="54"/>
  <c r="G164" i="54"/>
  <c r="C165" i="54"/>
  <c r="G165" i="54"/>
  <c r="C166" i="54"/>
  <c r="G166" i="54"/>
  <c r="C167" i="54"/>
  <c r="G167" i="54"/>
  <c r="C168" i="54"/>
  <c r="G168" i="54"/>
  <c r="C169" i="54"/>
  <c r="G169" i="54"/>
  <c r="C170" i="54"/>
  <c r="G170" i="54"/>
  <c r="C171" i="54"/>
  <c r="G171" i="54"/>
  <c r="C172" i="54"/>
  <c r="G172" i="54"/>
  <c r="C173" i="54"/>
  <c r="G173" i="54"/>
  <c r="C174" i="54"/>
  <c r="G174" i="54"/>
  <c r="C175" i="54"/>
  <c r="G175" i="54"/>
  <c r="C176" i="54"/>
  <c r="G176" i="54"/>
  <c r="C177" i="54"/>
  <c r="G177" i="54"/>
  <c r="C178" i="54"/>
  <c r="G178" i="54"/>
  <c r="C179" i="54"/>
  <c r="G179" i="54"/>
  <c r="C180" i="54"/>
  <c r="G180" i="54"/>
  <c r="C181" i="54"/>
  <c r="G181" i="54"/>
  <c r="C182" i="54"/>
  <c r="G182" i="54"/>
  <c r="C183" i="54"/>
  <c r="G183" i="54"/>
  <c r="C184" i="54"/>
  <c r="G184" i="54"/>
  <c r="C185" i="54"/>
  <c r="G185" i="54"/>
  <c r="C186" i="54"/>
  <c r="G186" i="54"/>
  <c r="C187" i="54"/>
  <c r="G187" i="54"/>
  <c r="C188" i="54"/>
  <c r="G188" i="54"/>
  <c r="C189" i="54"/>
  <c r="G189" i="54"/>
  <c r="C190" i="54"/>
  <c r="G190" i="54"/>
  <c r="C191" i="54"/>
  <c r="G191" i="54"/>
  <c r="C192" i="54"/>
  <c r="G192" i="54"/>
  <c r="C193" i="54"/>
  <c r="G193" i="54"/>
  <c r="C194" i="54"/>
  <c r="G194" i="54"/>
  <c r="C195" i="54"/>
  <c r="G195" i="54"/>
  <c r="C196" i="54"/>
  <c r="G196" i="54"/>
  <c r="C197" i="54"/>
  <c r="G197" i="54"/>
  <c r="C198" i="54"/>
  <c r="G198" i="54"/>
  <c r="C199" i="54"/>
  <c r="G199" i="54"/>
  <c r="C200" i="54"/>
  <c r="G200" i="54"/>
  <c r="C201" i="54"/>
  <c r="G201" i="54"/>
  <c r="C202" i="54"/>
  <c r="G202" i="54"/>
  <c r="C203" i="54"/>
  <c r="G203" i="54"/>
  <c r="C204" i="54"/>
  <c r="G204" i="54"/>
  <c r="C205" i="54"/>
  <c r="G205" i="54"/>
  <c r="C206" i="54"/>
  <c r="G206" i="54"/>
  <c r="C207" i="54"/>
  <c r="G207" i="54"/>
  <c r="C208" i="54"/>
  <c r="G208" i="54"/>
  <c r="C209" i="54"/>
  <c r="G209" i="54"/>
  <c r="C210" i="54"/>
  <c r="G210" i="54"/>
  <c r="C211" i="54"/>
  <c r="G211" i="54"/>
  <c r="C212" i="54"/>
  <c r="G212" i="54"/>
  <c r="C213" i="54"/>
  <c r="G213" i="54"/>
  <c r="C214" i="54"/>
  <c r="G214" i="54"/>
  <c r="C215" i="54"/>
  <c r="G215" i="54"/>
  <c r="C216" i="54"/>
  <c r="G216" i="54"/>
  <c r="C217" i="54"/>
  <c r="G217" i="54"/>
  <c r="C218" i="54"/>
  <c r="G218" i="54"/>
  <c r="C219" i="54"/>
  <c r="G219" i="54"/>
  <c r="C220" i="54"/>
  <c r="G220" i="54"/>
  <c r="C221" i="54"/>
  <c r="G221" i="54"/>
  <c r="C222" i="54"/>
  <c r="G222" i="54"/>
  <c r="C223" i="54"/>
  <c r="G223" i="54"/>
  <c r="C224" i="54"/>
  <c r="G224" i="54"/>
  <c r="C225" i="54"/>
  <c r="G225" i="54"/>
  <c r="C226" i="54"/>
  <c r="G226" i="54"/>
  <c r="C227" i="54"/>
  <c r="G227" i="54"/>
  <c r="C228" i="54"/>
  <c r="G228" i="54"/>
  <c r="C229" i="54"/>
  <c r="G229" i="54"/>
  <c r="C230" i="54"/>
  <c r="G230" i="54"/>
  <c r="C231" i="54"/>
  <c r="G231" i="54"/>
  <c r="C232" i="54"/>
  <c r="G232" i="54"/>
  <c r="C233" i="54"/>
  <c r="G233" i="54"/>
  <c r="C234" i="54"/>
  <c r="G234" i="54"/>
  <c r="C235" i="54"/>
  <c r="G235" i="54"/>
  <c r="C236" i="54"/>
  <c r="G236" i="54"/>
  <c r="C237" i="54"/>
  <c r="G237" i="54"/>
  <c r="C238" i="54"/>
  <c r="G238" i="54"/>
  <c r="C239" i="54"/>
  <c r="G239" i="54"/>
  <c r="C240" i="54"/>
  <c r="G240" i="54"/>
  <c r="C241" i="54"/>
  <c r="G241" i="54"/>
  <c r="C242" i="54"/>
  <c r="G242" i="54"/>
  <c r="C243" i="54"/>
  <c r="G243" i="54"/>
  <c r="C244" i="54"/>
  <c r="G244" i="54"/>
  <c r="C245" i="54"/>
  <c r="G245" i="54"/>
  <c r="C246" i="54"/>
  <c r="G246" i="54"/>
  <c r="C247" i="54"/>
  <c r="G247" i="54"/>
  <c r="C248" i="54"/>
  <c r="G248" i="54"/>
  <c r="C249" i="54"/>
  <c r="G249" i="54"/>
  <c r="C250" i="54"/>
  <c r="G250" i="54"/>
  <c r="C251" i="54"/>
  <c r="G251" i="54"/>
  <c r="C252" i="54"/>
  <c r="G252" i="54"/>
  <c r="C253" i="54"/>
  <c r="G253" i="54"/>
  <c r="C254" i="54"/>
  <c r="G254" i="54"/>
  <c r="C255" i="54"/>
  <c r="G255" i="54"/>
  <c r="C256" i="54"/>
  <c r="G256" i="54"/>
  <c r="C257" i="54"/>
  <c r="G257" i="54"/>
  <c r="C258" i="54"/>
  <c r="G258" i="54"/>
  <c r="C259" i="54"/>
  <c r="G259" i="54"/>
  <c r="C260" i="54"/>
  <c r="G260" i="54"/>
  <c r="C261" i="54"/>
  <c r="G261" i="54"/>
  <c r="C262" i="54"/>
  <c r="G262" i="54"/>
  <c r="C263" i="54"/>
  <c r="G263" i="54"/>
  <c r="C264" i="54"/>
  <c r="G264" i="54"/>
  <c r="C265" i="54"/>
  <c r="G265" i="54"/>
  <c r="C266" i="54"/>
  <c r="G266" i="54"/>
  <c r="C267" i="54"/>
  <c r="G267" i="54"/>
  <c r="C268" i="54"/>
  <c r="G268" i="54"/>
  <c r="B6" i="52"/>
  <c r="C6" i="52"/>
  <c r="D6" i="52"/>
  <c r="E6" i="52"/>
  <c r="F6" i="52"/>
  <c r="G6" i="52"/>
  <c r="H6" i="52"/>
  <c r="B8" i="52"/>
  <c r="C8" i="52"/>
  <c r="D8" i="52"/>
  <c r="E8" i="52"/>
  <c r="F8" i="52"/>
  <c r="G8" i="52"/>
  <c r="H8" i="52"/>
  <c r="B9" i="52"/>
  <c r="C9" i="52"/>
  <c r="D9" i="52"/>
  <c r="E9" i="52"/>
  <c r="F9" i="52"/>
  <c r="G9" i="52"/>
  <c r="H9" i="52"/>
  <c r="B10" i="52"/>
  <c r="B20" i="52" s="1"/>
  <c r="C10" i="52"/>
  <c r="D10" i="52"/>
  <c r="E10" i="52"/>
  <c r="E19" i="52" s="1"/>
  <c r="F10" i="52"/>
  <c r="F19" i="52" s="1"/>
  <c r="G10" i="52"/>
  <c r="G20" i="52" s="1"/>
  <c r="H10" i="52"/>
  <c r="B11" i="52"/>
  <c r="C11" i="52"/>
  <c r="D11" i="52"/>
  <c r="E11" i="52"/>
  <c r="F11" i="52"/>
  <c r="G11" i="52"/>
  <c r="H11" i="52"/>
  <c r="B12" i="52"/>
  <c r="C12" i="52"/>
  <c r="D12" i="52"/>
  <c r="E12" i="52"/>
  <c r="F12" i="52"/>
  <c r="G12" i="52"/>
  <c r="H12" i="52"/>
  <c r="D15" i="52"/>
  <c r="B19" i="52"/>
  <c r="B10" i="51"/>
  <c r="B16" i="51" s="1"/>
  <c r="B11" i="51"/>
  <c r="B12" i="51"/>
  <c r="B18" i="51"/>
  <c r="B6" i="50"/>
  <c r="C6" i="50"/>
  <c r="D6" i="50"/>
  <c r="E6" i="50"/>
  <c r="F6" i="50"/>
  <c r="G6" i="50"/>
  <c r="H6" i="50"/>
  <c r="B7" i="50"/>
  <c r="B10" i="50" s="1"/>
  <c r="C7" i="50"/>
  <c r="D7" i="50"/>
  <c r="E7" i="50"/>
  <c r="F7" i="50"/>
  <c r="G7" i="50"/>
  <c r="H7" i="50"/>
  <c r="H10" i="50" s="1"/>
  <c r="B8" i="50"/>
  <c r="C8" i="50"/>
  <c r="D8" i="50"/>
  <c r="E8" i="50"/>
  <c r="F8" i="50"/>
  <c r="G8" i="50"/>
  <c r="H8" i="50"/>
  <c r="B6" i="48"/>
  <c r="C6" i="48"/>
  <c r="D6" i="48"/>
  <c r="E6" i="48"/>
  <c r="F6" i="48"/>
  <c r="G6" i="48"/>
  <c r="B7" i="48"/>
  <c r="C7" i="48"/>
  <c r="D7" i="48"/>
  <c r="E7" i="48"/>
  <c r="F7" i="48"/>
  <c r="G7" i="48"/>
  <c r="B8" i="48"/>
  <c r="C8" i="48"/>
  <c r="D8" i="48"/>
  <c r="E8" i="48"/>
  <c r="F8" i="48"/>
  <c r="G8" i="48"/>
  <c r="B6" i="47"/>
  <c r="C6" i="47"/>
  <c r="D6" i="47"/>
  <c r="E6" i="47"/>
  <c r="F6" i="47"/>
  <c r="G6" i="47"/>
  <c r="B7" i="47"/>
  <c r="B10" i="47" s="1"/>
  <c r="C7" i="47"/>
  <c r="D7" i="47"/>
  <c r="E7" i="47"/>
  <c r="E10" i="47" s="1"/>
  <c r="F7" i="47"/>
  <c r="F10" i="47" s="1"/>
  <c r="G7" i="47"/>
  <c r="B8" i="47"/>
  <c r="C8" i="47"/>
  <c r="D8" i="47"/>
  <c r="E8" i="47"/>
  <c r="F8" i="47"/>
  <c r="G8" i="47"/>
  <c r="B8" i="46"/>
  <c r="B9" i="46" s="1"/>
  <c r="C8" i="46"/>
  <c r="C9" i="46" s="1"/>
  <c r="C10" i="46"/>
  <c r="D9" i="50" l="1"/>
  <c r="C11" i="50"/>
  <c r="B9" i="50"/>
  <c r="E18" i="52"/>
  <c r="H18" i="52"/>
  <c r="D18" i="52"/>
  <c r="G18" i="52"/>
  <c r="C10" i="50"/>
  <c r="B11" i="50"/>
  <c r="H11" i="50"/>
  <c r="G9" i="50"/>
  <c r="F10" i="48"/>
  <c r="C11" i="48"/>
  <c r="G13" i="52"/>
  <c r="G14" i="52" s="1"/>
  <c r="G15" i="52" s="1"/>
  <c r="H19" i="52"/>
  <c r="F18" i="52"/>
  <c r="D17" i="52"/>
  <c r="B16" i="52"/>
  <c r="H20" i="52"/>
  <c r="E13" i="52"/>
  <c r="E14" i="52" s="1"/>
  <c r="E15" i="52" s="1"/>
  <c r="C17" i="52"/>
  <c r="E10" i="48"/>
  <c r="B9" i="48"/>
  <c r="C9" i="47"/>
  <c r="D9" i="47"/>
  <c r="C11" i="47"/>
  <c r="G11" i="47"/>
  <c r="C10" i="47"/>
  <c r="G16" i="55"/>
  <c r="G19" i="55"/>
  <c r="F10" i="50"/>
  <c r="D10" i="47"/>
  <c r="B9" i="47"/>
  <c r="D10" i="48"/>
  <c r="B11" i="48"/>
  <c r="E9" i="50"/>
  <c r="D11" i="50"/>
  <c r="C9" i="50"/>
  <c r="F20" i="52"/>
  <c r="G17" i="55"/>
  <c r="E11" i="50"/>
  <c r="G9" i="48"/>
  <c r="E20" i="52"/>
  <c r="E17" i="52"/>
  <c r="D16" i="52"/>
  <c r="C13" i="52"/>
  <c r="C14" i="52" s="1"/>
  <c r="C15" i="52" s="1"/>
  <c r="H12" i="55"/>
  <c r="H20" i="55" s="1"/>
  <c r="H13" i="55"/>
  <c r="F13" i="55"/>
  <c r="G17" i="52"/>
  <c r="F9" i="48"/>
  <c r="C16" i="52"/>
  <c r="B13" i="52"/>
  <c r="B14" i="52" s="1"/>
  <c r="B15" i="52" s="1"/>
  <c r="G12" i="55"/>
  <c r="G20" i="55" s="1"/>
  <c r="D11" i="47"/>
  <c r="H9" i="50"/>
  <c r="B17" i="51"/>
  <c r="D16" i="55"/>
  <c r="B11" i="47"/>
  <c r="F9" i="47"/>
  <c r="F11" i="48"/>
  <c r="D9" i="48"/>
  <c r="G19" i="52"/>
  <c r="H13" i="52"/>
  <c r="H14" i="52" s="1"/>
  <c r="H15" i="52" s="1"/>
  <c r="F16" i="55"/>
  <c r="D14" i="55"/>
  <c r="D15" i="55" s="1"/>
  <c r="G10" i="47"/>
  <c r="E9" i="47"/>
  <c r="C9" i="48"/>
  <c r="G11" i="50"/>
  <c r="F11" i="50"/>
  <c r="D20" i="55"/>
  <c r="F17" i="55"/>
  <c r="C14" i="55"/>
  <c r="B13" i="55"/>
  <c r="B14" i="55" s="1"/>
  <c r="C15" i="55"/>
  <c r="H17" i="55"/>
  <c r="H16" i="55"/>
  <c r="H19" i="55"/>
  <c r="B20" i="55"/>
  <c r="F14" i="55"/>
  <c r="F15" i="55" s="1"/>
  <c r="F21" i="55" s="1"/>
  <c r="G10" i="50"/>
  <c r="B13" i="51"/>
  <c r="B14" i="51" s="1"/>
  <c r="B15" i="51" s="1"/>
  <c r="D19" i="52"/>
  <c r="B17" i="52"/>
  <c r="F13" i="52"/>
  <c r="B10" i="46"/>
  <c r="F11" i="47"/>
  <c r="D20" i="52"/>
  <c r="C19" i="52"/>
  <c r="B18" i="52"/>
  <c r="H16" i="52"/>
  <c r="F19" i="55"/>
  <c r="E18" i="55"/>
  <c r="D17" i="55"/>
  <c r="C16" i="55"/>
  <c r="F9" i="50"/>
  <c r="E11" i="47"/>
  <c r="G11" i="48"/>
  <c r="B10" i="48"/>
  <c r="C10" i="48"/>
  <c r="E10" i="50"/>
  <c r="B20" i="51"/>
  <c r="C20" i="52"/>
  <c r="H17" i="52"/>
  <c r="G16" i="52"/>
  <c r="D13" i="52"/>
  <c r="D14" i="52" s="1"/>
  <c r="F20" i="55"/>
  <c r="D18" i="55"/>
  <c r="C17" i="55"/>
  <c r="B16" i="55"/>
  <c r="H14" i="55"/>
  <c r="H15" i="55" s="1"/>
  <c r="G13" i="55"/>
  <c r="E11" i="55"/>
  <c r="C18" i="52"/>
  <c r="D10" i="50"/>
  <c r="B19" i="51"/>
  <c r="F16" i="52"/>
  <c r="C18" i="55"/>
  <c r="B17" i="55"/>
  <c r="E12" i="55"/>
  <c r="E20" i="55" s="1"/>
  <c r="G9" i="47"/>
  <c r="D11" i="48"/>
  <c r="F17" i="52"/>
  <c r="E16" i="52"/>
  <c r="G10" i="48"/>
  <c r="E9" i="48"/>
  <c r="E11" i="48"/>
  <c r="C11" i="46"/>
  <c r="C12" i="46" s="1"/>
  <c r="B11" i="46"/>
  <c r="H12" i="50" l="1"/>
  <c r="H14" i="50" s="1"/>
  <c r="B12" i="50"/>
  <c r="B14" i="50" s="1"/>
  <c r="D21" i="52"/>
  <c r="D23" i="52" s="1"/>
  <c r="C12" i="50"/>
  <c r="C14" i="50" s="1"/>
  <c r="E12" i="50"/>
  <c r="E14" i="50" s="1"/>
  <c r="F12" i="50"/>
  <c r="F14" i="50" s="1"/>
  <c r="D12" i="50"/>
  <c r="D14" i="50" s="1"/>
  <c r="G12" i="50"/>
  <c r="G14" i="50" s="1"/>
  <c r="D12" i="48"/>
  <c r="D14" i="48" s="1"/>
  <c r="F12" i="48"/>
  <c r="F14" i="48" s="1"/>
  <c r="E12" i="48"/>
  <c r="E14" i="48" s="1"/>
  <c r="C12" i="48"/>
  <c r="C14" i="48" s="1"/>
  <c r="C21" i="52"/>
  <c r="C23" i="52" s="1"/>
  <c r="G12" i="48"/>
  <c r="G14" i="48" s="1"/>
  <c r="B12" i="47"/>
  <c r="B14" i="47" s="1"/>
  <c r="D12" i="47"/>
  <c r="D14" i="47" s="1"/>
  <c r="G12" i="47"/>
  <c r="G14" i="47" s="1"/>
  <c r="C12" i="47"/>
  <c r="C14" i="47" s="1"/>
  <c r="F12" i="47"/>
  <c r="F14" i="47" s="1"/>
  <c r="E12" i="47"/>
  <c r="E14" i="47" s="1"/>
  <c r="G21" i="52"/>
  <c r="G23" i="52" s="1"/>
  <c r="B21" i="52"/>
  <c r="B23" i="52" s="1"/>
  <c r="B21" i="51"/>
  <c r="B15" i="55"/>
  <c r="B12" i="46"/>
  <c r="C21" i="55"/>
  <c r="D21" i="55"/>
  <c r="B12" i="48"/>
  <c r="B14" i="48" s="1"/>
  <c r="H21" i="52"/>
  <c r="H23" i="52" s="1"/>
  <c r="E19" i="55"/>
  <c r="E17" i="55"/>
  <c r="E16" i="55"/>
  <c r="H21" i="55"/>
  <c r="F14" i="52"/>
  <c r="F15" i="52" s="1"/>
  <c r="F21" i="52" s="1"/>
  <c r="F23" i="52" s="1"/>
  <c r="E21" i="52"/>
  <c r="E23" i="52" s="1"/>
  <c r="B21" i="55"/>
  <c r="E13" i="55"/>
  <c r="E14" i="55" s="1"/>
  <c r="G14" i="55"/>
  <c r="G15" i="55" s="1"/>
  <c r="G21" i="55" s="1"/>
  <c r="H15" i="50" l="1"/>
  <c r="H16" i="50" s="1"/>
  <c r="H24" i="52"/>
  <c r="H25" i="52" s="1"/>
  <c r="G15" i="48"/>
  <c r="G16" i="48" s="1"/>
  <c r="G15" i="47"/>
  <c r="G16" i="47" s="1"/>
  <c r="E21" i="55"/>
</calcChain>
</file>

<file path=xl/sharedStrings.xml><?xml version="1.0" encoding="utf-8"?>
<sst xmlns="http://schemas.openxmlformats.org/spreadsheetml/2006/main" count="196" uniqueCount="132">
  <si>
    <t>=C9*(1+C10+C11)</t>
    <phoneticPr fontId="28"/>
  </si>
  <si>
    <t>Black Vol</t>
    <phoneticPr fontId="28"/>
  </si>
  <si>
    <t>=(1-C7)^2/24*(C6^2*C5)/C8^(2-2*C7)</t>
    <phoneticPr fontId="28"/>
  </si>
  <si>
    <t>3項目</t>
    <rPh sb="1" eb="2">
      <t>コウ</t>
    </rPh>
    <rPh sb="2" eb="3">
      <t>メ</t>
    </rPh>
    <phoneticPr fontId="28"/>
  </si>
  <si>
    <t>=(1-C7)*(2+C7)/24*((C4-C3)/C8)^2</t>
    <phoneticPr fontId="28"/>
  </si>
  <si>
    <t>2項目</t>
    <rPh sb="1" eb="2">
      <t>コウ</t>
    </rPh>
    <rPh sb="2" eb="3">
      <t>メ</t>
    </rPh>
    <phoneticPr fontId="28"/>
  </si>
  <si>
    <t>=C6/C8^(1-C7)</t>
    <phoneticPr fontId="28"/>
  </si>
  <si>
    <t>1項目</t>
    <rPh sb="1" eb="2">
      <t>コウ</t>
    </rPh>
    <rPh sb="2" eb="3">
      <t>メ</t>
    </rPh>
    <phoneticPr fontId="28"/>
  </si>
  <si>
    <t>=(C4+C3)/2</t>
    <phoneticPr fontId="28"/>
  </si>
  <si>
    <t>Fk</t>
    <phoneticPr fontId="28"/>
  </si>
  <si>
    <t>キャリブレーションで求める</t>
    <rPh sb="10" eb="11">
      <t>モト</t>
    </rPh>
    <phoneticPr fontId="25"/>
  </si>
  <si>
    <t>β</t>
    <phoneticPr fontId="28"/>
  </si>
  <si>
    <t>CEV Vol : α</t>
    <phoneticPr fontId="28"/>
  </si>
  <si>
    <r>
      <t>満期:</t>
    </r>
    <r>
      <rPr>
        <sz val="10"/>
        <color theme="1"/>
        <rFont val="Arial Unicode MS"/>
        <family val="2"/>
        <charset val="128"/>
      </rPr>
      <t xml:space="preserve"> </t>
    </r>
    <r>
      <rPr>
        <sz val="10"/>
        <color theme="1"/>
        <rFont val="Arial Unicode MS"/>
        <family val="2"/>
        <charset val="128"/>
      </rPr>
      <t>T</t>
    </r>
    <rPh sb="0" eb="2">
      <t>マンキ</t>
    </rPh>
    <phoneticPr fontId="28"/>
  </si>
  <si>
    <t>ATM: Fo</t>
    <phoneticPr fontId="28"/>
  </si>
  <si>
    <t xml:space="preserve">   C列計算式</t>
    <rPh sb="4" eb="5">
      <t>レツ</t>
    </rPh>
    <rPh sb="5" eb="7">
      <t>ケイサン</t>
    </rPh>
    <rPh sb="7" eb="8">
      <t>シキ</t>
    </rPh>
    <phoneticPr fontId="28"/>
  </si>
  <si>
    <t>行使価格:K</t>
    <rPh sb="0" eb="2">
      <t>コウシ</t>
    </rPh>
    <rPh sb="2" eb="4">
      <t>カカク</t>
    </rPh>
    <phoneticPr fontId="28"/>
  </si>
  <si>
    <t>CEVモデルのBlackボラティリティ</t>
    <phoneticPr fontId="28"/>
  </si>
  <si>
    <t>差の２乗</t>
    <rPh sb="0" eb="1">
      <t>サ</t>
    </rPh>
    <rPh sb="3" eb="4">
      <t>ジョウ</t>
    </rPh>
    <phoneticPr fontId="25"/>
  </si>
  <si>
    <r>
      <t>m</t>
    </r>
    <r>
      <rPr>
        <sz val="10"/>
        <color theme="1"/>
        <rFont val="Arial Unicode MS"/>
        <family val="2"/>
        <charset val="128"/>
      </rPr>
      <t>arket Vol</t>
    </r>
    <phoneticPr fontId="25"/>
  </si>
  <si>
    <t>Black Vol</t>
    <phoneticPr fontId="28"/>
  </si>
  <si>
    <t>Fk</t>
    <phoneticPr fontId="28"/>
  </si>
  <si>
    <t>=$E$2</t>
    <phoneticPr fontId="25"/>
  </si>
  <si>
    <t>β</t>
    <phoneticPr fontId="28"/>
  </si>
  <si>
    <t>=$C$2</t>
    <phoneticPr fontId="25"/>
  </si>
  <si>
    <t>CEV Vol : α</t>
    <phoneticPr fontId="28"/>
  </si>
  <si>
    <t>ATM: Fo</t>
    <phoneticPr fontId="28"/>
  </si>
  <si>
    <t xml:space="preserve">   G列計算式</t>
    <rPh sb="4" eb="5">
      <t>レツ</t>
    </rPh>
    <rPh sb="5" eb="7">
      <t>ケイサン</t>
    </rPh>
    <rPh sb="7" eb="8">
      <t>シキ</t>
    </rPh>
    <phoneticPr fontId="28"/>
  </si>
  <si>
    <t>(前図からの変更点)</t>
    <rPh sb="1" eb="2">
      <t>マエ</t>
    </rPh>
    <rPh sb="2" eb="3">
      <t>ズ</t>
    </rPh>
    <rPh sb="6" eb="8">
      <t>ヘンコウ</t>
    </rPh>
    <rPh sb="8" eb="9">
      <t>テン</t>
    </rPh>
    <phoneticPr fontId="28"/>
  </si>
  <si>
    <t>β＝</t>
    <phoneticPr fontId="25"/>
  </si>
  <si>
    <t>α＝</t>
    <phoneticPr fontId="25"/>
  </si>
  <si>
    <t>CEVのα βのキャリブレーション</t>
    <phoneticPr fontId="28"/>
  </si>
  <si>
    <t>β</t>
    <phoneticPr fontId="28"/>
  </si>
  <si>
    <t>=$C$2</t>
    <phoneticPr fontId="25"/>
  </si>
  <si>
    <t>CEV Vol : α</t>
    <phoneticPr fontId="28"/>
  </si>
  <si>
    <t>ATM: Fo</t>
    <phoneticPr fontId="28"/>
  </si>
  <si>
    <t>β＝</t>
    <phoneticPr fontId="25"/>
  </si>
  <si>
    <t>α＝</t>
    <phoneticPr fontId="25"/>
  </si>
  <si>
    <t>CEVのα βのキャリブレーション</t>
    <phoneticPr fontId="28"/>
  </si>
  <si>
    <t>Black76 Vol</t>
    <phoneticPr fontId="28"/>
  </si>
  <si>
    <t>fk</t>
    <phoneticPr fontId="28"/>
  </si>
  <si>
    <t>β</t>
    <phoneticPr fontId="28"/>
  </si>
  <si>
    <t>=$C$2</t>
    <phoneticPr fontId="25"/>
  </si>
  <si>
    <t>CEV Vol : α</t>
    <phoneticPr fontId="28"/>
  </si>
  <si>
    <t>T</t>
    <phoneticPr fontId="28"/>
  </si>
  <si>
    <t>ATM: Fo</t>
    <phoneticPr fontId="28"/>
  </si>
  <si>
    <t xml:space="preserve">   H列計算式</t>
    <rPh sb="4" eb="5">
      <t>レツ</t>
    </rPh>
    <rPh sb="5" eb="7">
      <t>ケイサン</t>
    </rPh>
    <rPh sb="7" eb="8">
      <t>シキ</t>
    </rPh>
    <phoneticPr fontId="28"/>
  </si>
  <si>
    <t>β＝</t>
    <phoneticPr fontId="25"/>
  </si>
  <si>
    <t>α＝</t>
    <phoneticPr fontId="25"/>
  </si>
  <si>
    <t>CEVのα βのキャリブレーション</t>
    <phoneticPr fontId="28"/>
  </si>
  <si>
    <t>=B6*(1+(B16+B17+B18)*B5) / (B19*B20) * B15</t>
    <phoneticPr fontId="28"/>
  </si>
  <si>
    <t>Black Vol</t>
    <phoneticPr fontId="28"/>
  </si>
  <si>
    <t>= 1+B10^2/24 * B12^2 + B10^4/1920 * B12^ 4</t>
    <phoneticPr fontId="25"/>
  </si>
  <si>
    <r>
      <t xml:space="preserve">分母 </t>
    </r>
    <r>
      <rPr>
        <sz val="10"/>
        <color theme="1"/>
        <rFont val="Arial Unicode MS"/>
        <family val="2"/>
        <charset val="128"/>
      </rPr>
      <t>3</t>
    </r>
    <r>
      <rPr>
        <sz val="10"/>
        <color theme="1"/>
        <rFont val="Arial Unicode MS"/>
        <family val="2"/>
        <charset val="128"/>
      </rPr>
      <t>項</t>
    </r>
    <rPh sb="0" eb="2">
      <t>ブンボ</t>
    </rPh>
    <rPh sb="4" eb="5">
      <t>コウ</t>
    </rPh>
    <phoneticPr fontId="28"/>
  </si>
  <si>
    <t>=B11^ (0.5*B10)</t>
    <phoneticPr fontId="25"/>
  </si>
  <si>
    <r>
      <t xml:space="preserve">分母 </t>
    </r>
    <r>
      <rPr>
        <sz val="10"/>
        <color theme="1"/>
        <rFont val="Arial Unicode MS"/>
        <family val="2"/>
        <charset val="128"/>
      </rPr>
      <t>2</t>
    </r>
    <r>
      <rPr>
        <sz val="10"/>
        <color theme="1"/>
        <rFont val="Arial Unicode MS"/>
        <family val="2"/>
        <charset val="128"/>
      </rPr>
      <t>項</t>
    </r>
    <rPh sb="0" eb="2">
      <t>ブンボ</t>
    </rPh>
    <rPh sb="4" eb="5">
      <t>コウ</t>
    </rPh>
    <phoneticPr fontId="28"/>
  </si>
  <si>
    <t>=(2-3*B8^2)/24 * B9^2</t>
    <phoneticPr fontId="25"/>
  </si>
  <si>
    <r>
      <t xml:space="preserve">分子 </t>
    </r>
    <r>
      <rPr>
        <sz val="10"/>
        <color theme="1"/>
        <rFont val="Arial Unicode MS"/>
        <family val="2"/>
        <charset val="128"/>
      </rPr>
      <t>4</t>
    </r>
    <r>
      <rPr>
        <sz val="10"/>
        <color theme="1"/>
        <rFont val="Arial Unicode MS"/>
        <family val="2"/>
        <charset val="128"/>
      </rPr>
      <t>項</t>
    </r>
    <rPh sb="0" eb="2">
      <t>ブンシ</t>
    </rPh>
    <rPh sb="4" eb="5">
      <t>コウ</t>
    </rPh>
    <phoneticPr fontId="28"/>
  </si>
  <si>
    <t>=B6*B7*B8*B9 / (4*B11^(B10/2))</t>
    <phoneticPr fontId="25"/>
  </si>
  <si>
    <r>
      <t xml:space="preserve">分子 </t>
    </r>
    <r>
      <rPr>
        <sz val="10"/>
        <color theme="1"/>
        <rFont val="Arial Unicode MS"/>
        <family val="2"/>
        <charset val="128"/>
      </rPr>
      <t>3</t>
    </r>
    <r>
      <rPr>
        <sz val="10"/>
        <color theme="1"/>
        <rFont val="Arial Unicode MS"/>
        <family val="2"/>
        <charset val="128"/>
      </rPr>
      <t>項</t>
    </r>
    <rPh sb="0" eb="2">
      <t>ブンシ</t>
    </rPh>
    <rPh sb="4" eb="5">
      <t>コウ</t>
    </rPh>
    <phoneticPr fontId="28"/>
  </si>
  <si>
    <t>=B10^2 /24 * B6^2 / B11^B10</t>
    <phoneticPr fontId="25"/>
  </si>
  <si>
    <r>
      <t xml:space="preserve">分子 </t>
    </r>
    <r>
      <rPr>
        <sz val="10"/>
        <color theme="1"/>
        <rFont val="Arial Unicode MS"/>
        <family val="2"/>
        <charset val="128"/>
      </rPr>
      <t>2</t>
    </r>
    <r>
      <rPr>
        <sz val="10"/>
        <color theme="1"/>
        <rFont val="Arial Unicode MS"/>
        <family val="2"/>
        <charset val="128"/>
      </rPr>
      <t>項</t>
    </r>
    <rPh sb="0" eb="2">
      <t>ブンシ</t>
    </rPh>
    <rPh sb="4" eb="5">
      <t>コウ</t>
    </rPh>
    <phoneticPr fontId="28"/>
  </si>
  <si>
    <t>=IF(B3=B4,1,B13/B14)</t>
    <phoneticPr fontId="25"/>
  </si>
  <si>
    <t>z/x(z)</t>
  </si>
  <si>
    <t>=LN(((1- 2*B8*B13 + B13^2)^0.5 + B13 - B8) / (1 - B8))</t>
    <phoneticPr fontId="25"/>
  </si>
  <si>
    <r>
      <t>x</t>
    </r>
    <r>
      <rPr>
        <sz val="10"/>
        <color theme="1"/>
        <rFont val="Arial Unicode MS"/>
        <family val="2"/>
        <charset val="128"/>
      </rPr>
      <t>(z)</t>
    </r>
    <phoneticPr fontId="25"/>
  </si>
  <si>
    <t>= B9/B6 * B11^ (0.5 * B10) * B12</t>
    <phoneticPr fontId="25"/>
  </si>
  <si>
    <t>z</t>
    <phoneticPr fontId="25"/>
  </si>
  <si>
    <t>=LN(B4/B3)</t>
    <phoneticPr fontId="25"/>
  </si>
  <si>
    <t>ln(F/K)</t>
    <phoneticPr fontId="25"/>
  </si>
  <si>
    <t>=B4*B3</t>
    <phoneticPr fontId="25"/>
  </si>
  <si>
    <t>F K</t>
    <phoneticPr fontId="25"/>
  </si>
  <si>
    <t>=1-B7</t>
    <phoneticPr fontId="25"/>
  </si>
  <si>
    <t>1-β</t>
    <phoneticPr fontId="25"/>
  </si>
  <si>
    <r>
      <t>v</t>
    </r>
    <r>
      <rPr>
        <sz val="10"/>
        <color theme="1"/>
        <rFont val="Arial Unicode MS"/>
        <family val="2"/>
        <charset val="128"/>
      </rPr>
      <t>olvol</t>
    </r>
    <phoneticPr fontId="25"/>
  </si>
  <si>
    <t>ρ</t>
    <phoneticPr fontId="25"/>
  </si>
  <si>
    <t>固定値</t>
    <rPh sb="0" eb="3">
      <t>コテイチ</t>
    </rPh>
    <phoneticPr fontId="25"/>
  </si>
  <si>
    <t>β</t>
    <phoneticPr fontId="28"/>
  </si>
  <si>
    <t>α</t>
    <phoneticPr fontId="28"/>
  </si>
  <si>
    <t>T</t>
    <phoneticPr fontId="28"/>
  </si>
  <si>
    <t>ATM: Fo</t>
    <phoneticPr fontId="28"/>
  </si>
  <si>
    <t xml:space="preserve">   B列計算式</t>
    <rPh sb="4" eb="5">
      <t>レツ</t>
    </rPh>
    <rPh sb="5" eb="7">
      <t>ケイサン</t>
    </rPh>
    <rPh sb="7" eb="8">
      <t>シキ</t>
    </rPh>
    <phoneticPr fontId="28"/>
  </si>
  <si>
    <t>SABRモデルのBlackボラティリティ計算</t>
    <rPh sb="20" eb="22">
      <t>ケイサン</t>
    </rPh>
    <phoneticPr fontId="28"/>
  </si>
  <si>
    <r>
      <t>x</t>
    </r>
    <r>
      <rPr>
        <sz val="10"/>
        <color theme="1"/>
        <rFont val="Arial Unicode MS"/>
        <family val="2"/>
        <charset val="128"/>
      </rPr>
      <t>(z)</t>
    </r>
    <phoneticPr fontId="25"/>
  </si>
  <si>
    <t>z</t>
    <phoneticPr fontId="25"/>
  </si>
  <si>
    <t>ln(F/K)</t>
    <phoneticPr fontId="25"/>
  </si>
  <si>
    <t>F K</t>
    <phoneticPr fontId="25"/>
  </si>
  <si>
    <t>1-β</t>
    <phoneticPr fontId="25"/>
  </si>
  <si>
    <r>
      <t>v</t>
    </r>
    <r>
      <rPr>
        <sz val="10"/>
        <color theme="1"/>
        <rFont val="Arial Unicode MS"/>
        <family val="2"/>
        <charset val="128"/>
      </rPr>
      <t>olvol</t>
    </r>
    <phoneticPr fontId="25"/>
  </si>
  <si>
    <t>ρ</t>
    <phoneticPr fontId="25"/>
  </si>
  <si>
    <t>α</t>
    <phoneticPr fontId="28"/>
  </si>
  <si>
    <t>volvol＝</t>
  </si>
  <si>
    <t>ρ＝</t>
  </si>
  <si>
    <t>SABRモデル α ρ volvolのキャリブレーション</t>
    <phoneticPr fontId="25"/>
  </si>
  <si>
    <t xml:space="preserve">            ( JYSV025 CMPN Curncy )</t>
    <phoneticPr fontId="8"/>
  </si>
  <si>
    <t xml:space="preserve">    ( SD0013FS 2Y5Y BLC Curncy )</t>
    <phoneticPr fontId="8"/>
  </si>
  <si>
    <t xml:space="preserve">   ボラティリティと対数</t>
    <rPh sb="11" eb="13">
      <t>タイスウ</t>
    </rPh>
    <phoneticPr fontId="25"/>
  </si>
  <si>
    <t>2x5 スワップレートと対数</t>
    <rPh sb="12" eb="14">
      <t>タイスウ</t>
    </rPh>
    <phoneticPr fontId="25"/>
  </si>
  <si>
    <t>X 値 1</t>
  </si>
  <si>
    <t>切片</t>
  </si>
  <si>
    <t>P-値</t>
  </si>
  <si>
    <t xml:space="preserve">t </t>
  </si>
  <si>
    <t>標準誤差</t>
  </si>
  <si>
    <t>係数</t>
  </si>
  <si>
    <t>(エクセルでの回帰分析)</t>
    <rPh sb="7" eb="9">
      <t>カイキ</t>
    </rPh>
    <rPh sb="9" eb="11">
      <t>ブンセキ</t>
    </rPh>
    <phoneticPr fontId="25"/>
  </si>
  <si>
    <t>(Shifted)</t>
    <phoneticPr fontId="25"/>
  </si>
  <si>
    <t>(Old)</t>
    <phoneticPr fontId="25"/>
  </si>
  <si>
    <r>
      <t>m</t>
    </r>
    <r>
      <rPr>
        <sz val="10"/>
        <color theme="1"/>
        <rFont val="Arial Unicode MS"/>
        <family val="2"/>
        <charset val="128"/>
      </rPr>
      <t>arket Vol</t>
    </r>
    <phoneticPr fontId="25"/>
  </si>
  <si>
    <t>Black Vol</t>
    <phoneticPr fontId="28"/>
  </si>
  <si>
    <r>
      <t>x</t>
    </r>
    <r>
      <rPr>
        <sz val="10"/>
        <color theme="1"/>
        <rFont val="Arial Unicode MS"/>
        <family val="2"/>
        <charset val="128"/>
      </rPr>
      <t>(z)</t>
    </r>
    <phoneticPr fontId="25"/>
  </si>
  <si>
    <t>z</t>
    <phoneticPr fontId="25"/>
  </si>
  <si>
    <t>ln(F/K)</t>
    <phoneticPr fontId="25"/>
  </si>
  <si>
    <t>F K</t>
    <phoneticPr fontId="25"/>
  </si>
  <si>
    <r>
      <t>v</t>
    </r>
    <r>
      <rPr>
        <sz val="10"/>
        <color theme="1"/>
        <rFont val="Arial Unicode MS"/>
        <family val="2"/>
        <charset val="128"/>
      </rPr>
      <t>olvol</t>
    </r>
    <phoneticPr fontId="25"/>
  </si>
  <si>
    <t>ρ</t>
    <phoneticPr fontId="25"/>
  </si>
  <si>
    <t>β</t>
    <phoneticPr fontId="28"/>
  </si>
  <si>
    <t>α</t>
    <phoneticPr fontId="28"/>
  </si>
  <si>
    <r>
      <t>満期</t>
    </r>
    <r>
      <rPr>
        <sz val="10"/>
        <color theme="1"/>
        <rFont val="Arial Unicode MS"/>
        <family val="2"/>
        <charset val="128"/>
      </rPr>
      <t>:</t>
    </r>
    <r>
      <rPr>
        <sz val="10"/>
        <color theme="1"/>
        <rFont val="Arial Unicode MS"/>
        <family val="2"/>
        <charset val="128"/>
      </rPr>
      <t>T</t>
    </r>
    <rPh sb="0" eb="2">
      <t>マンキ</t>
    </rPh>
    <phoneticPr fontId="28"/>
  </si>
  <si>
    <t>ATM: F</t>
    <phoneticPr fontId="28"/>
  </si>
  <si>
    <t>α＝</t>
    <phoneticPr fontId="25"/>
  </si>
  <si>
    <t>SABRモデル ATMのシフト</t>
  </si>
  <si>
    <t>=(G13-G12)^2</t>
    <phoneticPr fontId="25"/>
  </si>
  <si>
    <t>平均2乗誤差(MSE)</t>
    <rPh sb="0" eb="2">
      <t>ヘイキン</t>
    </rPh>
    <rPh sb="3" eb="4">
      <t>ジョウ</t>
    </rPh>
    <rPh sb="4" eb="6">
      <t>ゴサ</t>
    </rPh>
    <phoneticPr fontId="25"/>
  </si>
  <si>
    <t>=(H13-H12)^2</t>
    <phoneticPr fontId="25"/>
  </si>
  <si>
    <t>=SUM(B14:H14)/7</t>
    <phoneticPr fontId="25"/>
  </si>
  <si>
    <t>=H15^0.5</t>
    <phoneticPr fontId="25"/>
  </si>
  <si>
    <t>=SUM(B14:G14)/6</t>
    <phoneticPr fontId="25"/>
  </si>
  <si>
    <t>=G15^0.5</t>
    <phoneticPr fontId="25"/>
  </si>
  <si>
    <t>=(H22-H21)^2</t>
    <phoneticPr fontId="25"/>
  </si>
  <si>
    <t>=SUM(B23:H23)/7</t>
    <phoneticPr fontId="25"/>
  </si>
  <si>
    <t>=H24^0.5</t>
    <phoneticPr fontId="25"/>
  </si>
  <si>
    <t>2乗平均平方根誤差(RMSE)</t>
    <rPh sb="1" eb="2">
      <t>ジョウ</t>
    </rPh>
    <rPh sb="4" eb="7">
      <t>ヘイホウコン</t>
    </rPh>
    <rPh sb="7" eb="9">
      <t>ゴサ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</si>
</sst>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%"/>
    <numFmt numFmtId="177" formatCode="0.000_ "/>
    <numFmt numFmtId="178" formatCode="0.0000"/>
    <numFmt numFmtId="179" formatCode="0.00000"/>
    <numFmt numFmtId="180" formatCode="0.000"/>
    <numFmt numFmtId="181" formatCode="0.0%"/>
  </numFmts>
  <fonts count="3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.5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ajor"/>
    </font>
    <font>
      <sz val="8"/>
      <color theme="1"/>
      <name val="Arial Unicode MS"/>
      <family val="3"/>
      <charset val="128"/>
    </font>
    <font>
      <sz val="6"/>
      <name val="Arial Unicode MS"/>
      <family val="2"/>
      <charset val="128"/>
    </font>
    <font>
      <sz val="8"/>
      <color theme="1"/>
      <name val="Arial Unicode MS"/>
      <family val="2"/>
      <charset val="128"/>
    </font>
    <font>
      <b/>
      <sz val="10"/>
      <color theme="1"/>
      <name val="Arial Unicode MS"/>
      <family val="3"/>
      <charset val="128"/>
    </font>
    <font>
      <b/>
      <u/>
      <sz val="10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sz val="9"/>
      <color theme="1"/>
      <name val="ＭＳ Ｐゴシック"/>
      <family val="3"/>
      <charset val="128"/>
      <scheme val="major"/>
    </font>
    <font>
      <u/>
      <sz val="10"/>
      <color theme="1"/>
      <name val="Arial Unicode MS"/>
      <family val="2"/>
      <charset val="128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3" fillId="0" borderId="0"/>
    <xf numFmtId="0" fontId="8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5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8" fillId="0" borderId="0">
      <alignment vertical="center"/>
    </xf>
    <xf numFmtId="0" fontId="24" fillId="5" borderId="0" applyNumberFormat="0" applyBorder="0" applyAlignment="0" applyProtection="0">
      <alignment vertical="center"/>
    </xf>
    <xf numFmtId="0" fontId="2" fillId="0" borderId="0"/>
    <xf numFmtId="40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8" fillId="0" borderId="0" xfId="56">
      <alignment vertical="center"/>
    </xf>
    <xf numFmtId="0" fontId="27" fillId="0" borderId="2" xfId="56" quotePrefix="1" applyFont="1" applyBorder="1">
      <alignment vertical="center"/>
    </xf>
    <xf numFmtId="179" fontId="8" fillId="0" borderId="2" xfId="56" applyNumberFormat="1" applyBorder="1" applyAlignment="1"/>
    <xf numFmtId="0" fontId="8" fillId="0" borderId="2" xfId="56" applyBorder="1" applyAlignment="1"/>
    <xf numFmtId="0" fontId="27" fillId="0" borderId="0" xfId="56" quotePrefix="1" applyFont="1">
      <alignment vertical="center"/>
    </xf>
    <xf numFmtId="179" fontId="8" fillId="0" borderId="0" xfId="56" applyNumberFormat="1">
      <alignment vertical="center"/>
    </xf>
    <xf numFmtId="0" fontId="27" fillId="0" borderId="0" xfId="56" quotePrefix="1" applyFont="1" applyAlignment="1"/>
    <xf numFmtId="179" fontId="8" fillId="0" borderId="0" xfId="56" applyNumberFormat="1" applyAlignment="1"/>
    <xf numFmtId="0" fontId="8" fillId="0" borderId="0" xfId="56" applyAlignment="1"/>
    <xf numFmtId="0" fontId="27" fillId="0" borderId="0" xfId="56" applyFont="1">
      <alignment vertical="center"/>
    </xf>
    <xf numFmtId="0" fontId="29" fillId="0" borderId="1" xfId="56" applyFont="1" applyBorder="1" applyAlignment="1"/>
    <xf numFmtId="0" fontId="8" fillId="2" borderId="1" xfId="56" applyFill="1" applyBorder="1">
      <alignment vertical="center"/>
    </xf>
    <xf numFmtId="0" fontId="30" fillId="0" borderId="0" xfId="56" applyFont="1">
      <alignment vertical="center"/>
    </xf>
    <xf numFmtId="179" fontId="8" fillId="0" borderId="2" xfId="56" applyNumberFormat="1" applyBorder="1">
      <alignment vertical="center"/>
    </xf>
    <xf numFmtId="0" fontId="8" fillId="0" borderId="2" xfId="56" applyBorder="1" applyAlignment="1">
      <alignment horizontal="right" vertical="center"/>
    </xf>
    <xf numFmtId="0" fontId="8" fillId="0" borderId="2" xfId="56" applyBorder="1">
      <alignment vertical="center"/>
    </xf>
    <xf numFmtId="0" fontId="29" fillId="0" borderId="0" xfId="56" applyFont="1" applyAlignment="1"/>
    <xf numFmtId="178" fontId="31" fillId="0" borderId="0" xfId="56" applyNumberFormat="1" applyFont="1" applyAlignment="1">
      <alignment horizontal="left" vertical="center"/>
    </xf>
    <xf numFmtId="0" fontId="30" fillId="0" borderId="0" xfId="56" applyFont="1" applyAlignment="1">
      <alignment horizontal="right" vertical="center"/>
    </xf>
    <xf numFmtId="0" fontId="1" fillId="0" borderId="0" xfId="59"/>
    <xf numFmtId="0" fontId="8" fillId="0" borderId="0" xfId="56" applyAlignment="1">
      <alignment horizontal="right" vertical="center"/>
    </xf>
    <xf numFmtId="179" fontId="8" fillId="0" borderId="1" xfId="56" applyNumberFormat="1" applyBorder="1">
      <alignment vertical="center"/>
    </xf>
    <xf numFmtId="180" fontId="8" fillId="0" borderId="0" xfId="56" applyNumberFormat="1">
      <alignment vertical="center"/>
    </xf>
    <xf numFmtId="177" fontId="27" fillId="0" borderId="0" xfId="56" quotePrefix="1" applyNumberFormat="1" applyFont="1" applyAlignment="1"/>
    <xf numFmtId="180" fontId="8" fillId="0" borderId="0" xfId="56" applyNumberFormat="1" applyAlignment="1"/>
    <xf numFmtId="0" fontId="8" fillId="0" borderId="0" xfId="56" quotePrefix="1">
      <alignment vertical="center"/>
    </xf>
    <xf numFmtId="0" fontId="8" fillId="0" borderId="0" xfId="24">
      <alignment vertical="center"/>
    </xf>
    <xf numFmtId="14" fontId="8" fillId="0" borderId="0" xfId="24" applyNumberFormat="1">
      <alignment vertical="center"/>
    </xf>
    <xf numFmtId="179" fontId="8" fillId="0" borderId="0" xfId="24" applyNumberFormat="1">
      <alignment vertical="center"/>
    </xf>
    <xf numFmtId="181" fontId="8" fillId="0" borderId="0" xfId="60" applyNumberFormat="1" applyFont="1">
      <alignment vertical="center"/>
    </xf>
    <xf numFmtId="14" fontId="29" fillId="0" borderId="0" xfId="24" applyNumberFormat="1" applyFont="1" applyAlignment="1">
      <alignment horizontal="center" vertical="center"/>
    </xf>
    <xf numFmtId="176" fontId="8" fillId="0" borderId="0" xfId="60" applyNumberFormat="1" applyFont="1">
      <alignment vertical="center"/>
    </xf>
    <xf numFmtId="0" fontId="27" fillId="0" borderId="0" xfId="24" applyFont="1">
      <alignment vertical="center"/>
    </xf>
    <xf numFmtId="11" fontId="32" fillId="0" borderId="1" xfId="59" applyNumberFormat="1" applyFont="1" applyBorder="1" applyAlignment="1">
      <alignment horizontal="center"/>
    </xf>
    <xf numFmtId="2" fontId="32" fillId="0" borderId="1" xfId="59" applyNumberFormat="1" applyFont="1" applyBorder="1" applyAlignment="1">
      <alignment horizontal="center"/>
    </xf>
    <xf numFmtId="0" fontId="32" fillId="0" borderId="1" xfId="59" applyFont="1" applyBorder="1" applyAlignment="1">
      <alignment horizontal="center"/>
    </xf>
    <xf numFmtId="179" fontId="32" fillId="0" borderId="1" xfId="59" applyNumberFormat="1" applyFont="1" applyBorder="1" applyAlignment="1">
      <alignment horizontal="center"/>
    </xf>
    <xf numFmtId="0" fontId="33" fillId="0" borderId="1" xfId="59" applyFont="1" applyBorder="1" applyAlignment="1">
      <alignment horizontal="center"/>
    </xf>
    <xf numFmtId="11" fontId="32" fillId="0" borderId="0" xfId="59" applyNumberFormat="1" applyFont="1" applyAlignment="1">
      <alignment horizontal="center"/>
    </xf>
    <xf numFmtId="2" fontId="32" fillId="0" borderId="0" xfId="59" applyNumberFormat="1" applyFont="1" applyAlignment="1">
      <alignment horizontal="center"/>
    </xf>
    <xf numFmtId="0" fontId="32" fillId="0" borderId="0" xfId="59" applyFont="1" applyAlignment="1">
      <alignment horizontal="center"/>
    </xf>
    <xf numFmtId="179" fontId="32" fillId="0" borderId="0" xfId="59" applyNumberFormat="1" applyFont="1" applyAlignment="1">
      <alignment horizontal="center"/>
    </xf>
    <xf numFmtId="0" fontId="33" fillId="0" borderId="0" xfId="59" applyFont="1" applyAlignment="1">
      <alignment horizontal="center"/>
    </xf>
    <xf numFmtId="0" fontId="33" fillId="0" borderId="3" xfId="59" applyFont="1" applyBorder="1" applyAlignment="1">
      <alignment horizontal="center"/>
    </xf>
    <xf numFmtId="0" fontId="26" fillId="0" borderId="0" xfId="24" applyFont="1">
      <alignment vertical="center"/>
    </xf>
    <xf numFmtId="0" fontId="30" fillId="0" borderId="2" xfId="56" applyFont="1" applyBorder="1" applyAlignment="1">
      <alignment horizontal="center" vertical="center"/>
    </xf>
    <xf numFmtId="179" fontId="30" fillId="0" borderId="0" xfId="56" applyNumberFormat="1" applyFont="1">
      <alignment vertical="center"/>
    </xf>
    <xf numFmtId="0" fontId="34" fillId="0" borderId="0" xfId="56" applyFont="1">
      <alignment vertical="center"/>
    </xf>
    <xf numFmtId="0" fontId="30" fillId="2" borderId="1" xfId="56" applyFont="1" applyFill="1" applyBorder="1">
      <alignment vertical="center"/>
    </xf>
    <xf numFmtId="0" fontId="8" fillId="0" borderId="1" xfId="56" applyBorder="1">
      <alignment vertical="center"/>
    </xf>
    <xf numFmtId="0" fontId="8" fillId="2" borderId="0" xfId="56" applyFill="1">
      <alignment vertical="center"/>
    </xf>
    <xf numFmtId="179" fontId="8" fillId="2" borderId="0" xfId="56" applyNumberFormat="1" applyFill="1">
      <alignment vertical="center"/>
    </xf>
    <xf numFmtId="0" fontId="8" fillId="0" borderId="1" xfId="24" applyBorder="1" applyAlignment="1">
      <alignment horizontal="center" vertical="center"/>
    </xf>
  </cellXfs>
  <cellStyles count="63">
    <cellStyle name="20% - アクセント 1" xfId="4" xr:uid="{00000000-0005-0000-0000-000000000000}"/>
    <cellStyle name="20% - アクセント 2" xfId="5" xr:uid="{00000000-0005-0000-0000-000001000000}"/>
    <cellStyle name="20% - アクセント 3" xfId="6" xr:uid="{00000000-0005-0000-0000-000002000000}"/>
    <cellStyle name="20% - アクセント 4" xfId="7" xr:uid="{00000000-0005-0000-0000-000003000000}"/>
    <cellStyle name="20% - アクセント 5" xfId="8" xr:uid="{00000000-0005-0000-0000-000004000000}"/>
    <cellStyle name="20% - アクセント 6" xfId="9" xr:uid="{00000000-0005-0000-0000-000005000000}"/>
    <cellStyle name="40% - アクセント 1" xfId="10" xr:uid="{00000000-0005-0000-0000-000006000000}"/>
    <cellStyle name="40% - アクセント 2" xfId="11" xr:uid="{00000000-0005-0000-0000-000007000000}"/>
    <cellStyle name="40% - アクセント 3" xfId="12" xr:uid="{00000000-0005-0000-0000-000008000000}"/>
    <cellStyle name="40% - アクセント 4" xfId="13" xr:uid="{00000000-0005-0000-0000-000009000000}"/>
    <cellStyle name="40% - アクセント 5" xfId="14" xr:uid="{00000000-0005-0000-0000-00000A000000}"/>
    <cellStyle name="40% - アクセント 6" xfId="15" xr:uid="{00000000-0005-0000-0000-00000B000000}"/>
    <cellStyle name="60% - アクセント 1" xfId="16" xr:uid="{00000000-0005-0000-0000-00000C000000}"/>
    <cellStyle name="60% - アクセント 2" xfId="17" xr:uid="{00000000-0005-0000-0000-00000D000000}"/>
    <cellStyle name="60% - アクセント 3" xfId="18" xr:uid="{00000000-0005-0000-0000-00000E000000}"/>
    <cellStyle name="60% - アクセント 4" xfId="19" xr:uid="{00000000-0005-0000-0000-00000F000000}"/>
    <cellStyle name="60% - アクセント 5" xfId="20" xr:uid="{00000000-0005-0000-0000-000010000000}"/>
    <cellStyle name="60% - アクセント 6" xfId="21" xr:uid="{00000000-0005-0000-0000-000011000000}"/>
    <cellStyle name="Comma [0] 2" xfId="22" xr:uid="{00000000-0005-0000-0000-000012000000}"/>
    <cellStyle name="Comma [0] 2 2" xfId="62" xr:uid="{00000000-0005-0000-0000-000013000000}"/>
    <cellStyle name="Normal 2" xfId="3" xr:uid="{00000000-0005-0000-0000-000014000000}"/>
    <cellStyle name="Normal 2 2" xfId="61" xr:uid="{00000000-0005-0000-0000-000015000000}"/>
    <cellStyle name="Normal 3" xfId="23" xr:uid="{00000000-0005-0000-0000-000016000000}"/>
    <cellStyle name="Normal 3 2" xfId="24" xr:uid="{00000000-0005-0000-0000-000017000000}"/>
    <cellStyle name="Percent 2" xfId="25" xr:uid="{00000000-0005-0000-0000-000018000000}"/>
    <cellStyle name="Percent 2 2" xfId="26" xr:uid="{00000000-0005-0000-0000-000019000000}"/>
    <cellStyle name="アクセント 1" xfId="27" xr:uid="{00000000-0005-0000-0000-00001A000000}"/>
    <cellStyle name="アクセント 2" xfId="28" xr:uid="{00000000-0005-0000-0000-00001B000000}"/>
    <cellStyle name="アクセント 3" xfId="29" xr:uid="{00000000-0005-0000-0000-00001C000000}"/>
    <cellStyle name="アクセント 4" xfId="30" xr:uid="{00000000-0005-0000-0000-00001D000000}"/>
    <cellStyle name="アクセント 5" xfId="31" xr:uid="{00000000-0005-0000-0000-00001E000000}"/>
    <cellStyle name="アクセント 6" xfId="32" xr:uid="{00000000-0005-0000-0000-00001F000000}"/>
    <cellStyle name="タイトル" xfId="33" xr:uid="{00000000-0005-0000-0000-000020000000}"/>
    <cellStyle name="チェック セル" xfId="34" xr:uid="{00000000-0005-0000-0000-000021000000}"/>
    <cellStyle name="どちらでもない" xfId="35" xr:uid="{00000000-0005-0000-0000-000022000000}"/>
    <cellStyle name="パーセント 2" xfId="2" xr:uid="{00000000-0005-0000-0000-000023000000}"/>
    <cellStyle name="パーセント 3" xfId="55" xr:uid="{00000000-0005-0000-0000-000024000000}"/>
    <cellStyle name="パーセント 4" xfId="60" xr:uid="{00000000-0005-0000-0000-000025000000}"/>
    <cellStyle name="メモ" xfId="36" xr:uid="{00000000-0005-0000-0000-000026000000}"/>
    <cellStyle name="リンク セル" xfId="37" xr:uid="{00000000-0005-0000-0000-000027000000}"/>
    <cellStyle name="悪い" xfId="38" xr:uid="{00000000-0005-0000-0000-000028000000}"/>
    <cellStyle name="計算" xfId="39" xr:uid="{00000000-0005-0000-0000-000029000000}"/>
    <cellStyle name="警告文" xfId="40" xr:uid="{00000000-0005-0000-0000-00002A000000}"/>
    <cellStyle name="桁区切り [0.00] 2" xfId="52" xr:uid="{00000000-0005-0000-0000-00002B000000}"/>
    <cellStyle name="桁区切り 2" xfId="1" xr:uid="{00000000-0005-0000-0000-00002C000000}"/>
    <cellStyle name="桁区切り 3" xfId="54" xr:uid="{00000000-0005-0000-0000-00002D000000}"/>
    <cellStyle name="見出し 1" xfId="41" xr:uid="{00000000-0005-0000-0000-00002E000000}"/>
    <cellStyle name="見出し 2" xfId="42" xr:uid="{00000000-0005-0000-0000-00002F000000}"/>
    <cellStyle name="見出し 3" xfId="43" xr:uid="{00000000-0005-0000-0000-000030000000}"/>
    <cellStyle name="見出し 4" xfId="44" xr:uid="{00000000-0005-0000-0000-000031000000}"/>
    <cellStyle name="集計" xfId="45" xr:uid="{00000000-0005-0000-0000-000032000000}"/>
    <cellStyle name="出力" xfId="46" xr:uid="{00000000-0005-0000-0000-000033000000}"/>
    <cellStyle name="説明文" xfId="47" xr:uid="{00000000-0005-0000-0000-000034000000}"/>
    <cellStyle name="入力" xfId="48" xr:uid="{00000000-0005-0000-0000-000035000000}"/>
    <cellStyle name="標準" xfId="0" builtinId="0"/>
    <cellStyle name="標準 2" xfId="49" xr:uid="{00000000-0005-0000-0000-000037000000}"/>
    <cellStyle name="標準 2 2" xfId="51" xr:uid="{00000000-0005-0000-0000-000038000000}"/>
    <cellStyle name="標準 3" xfId="53" xr:uid="{00000000-0005-0000-0000-000039000000}"/>
    <cellStyle name="標準 4" xfId="57" xr:uid="{00000000-0005-0000-0000-00003A000000}"/>
    <cellStyle name="標準 5" xfId="56" xr:uid="{00000000-0005-0000-0000-00003B000000}"/>
    <cellStyle name="標準 6" xfId="58" xr:uid="{00000000-0005-0000-0000-00003C000000}"/>
    <cellStyle name="標準 7" xfId="59" xr:uid="{00000000-0005-0000-0000-00003D000000}"/>
    <cellStyle name="良い" xfId="50" xr:uid="{00000000-0005-0000-0000-00004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BlackVol</c:v>
          </c:tx>
          <c:xVal>
            <c:numRef>
              <c:f>'8.8'!$B$3:$H$3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3.0999999999999999E-3</c:v>
                </c:pt>
                <c:pt idx="2">
                  <c:v>5.5999999999999999E-3</c:v>
                </c:pt>
                <c:pt idx="3">
                  <c:v>8.0999999999999996E-3</c:v>
                </c:pt>
                <c:pt idx="4">
                  <c:v>1.06E-2</c:v>
                </c:pt>
                <c:pt idx="5">
                  <c:v>1.5599999999999999E-2</c:v>
                </c:pt>
                <c:pt idx="6">
                  <c:v>2.5600000000000001E-2</c:v>
                </c:pt>
              </c:numCache>
            </c:numRef>
          </c:xVal>
          <c:yVal>
            <c:numRef>
              <c:f>'8.8'!$B$21:$H$21</c:f>
              <c:numCache>
                <c:formatCode>0.00000</c:formatCode>
                <c:ptCount val="7"/>
                <c:pt idx="0">
                  <c:v>0.89701544251519894</c:v>
                </c:pt>
                <c:pt idx="1">
                  <c:v>0.48496876240175474</c:v>
                </c:pt>
                <c:pt idx="2">
                  <c:v>0.44908026823656932</c:v>
                </c:pt>
                <c:pt idx="3">
                  <c:v>0.48925295048408918</c:v>
                </c:pt>
                <c:pt idx="4">
                  <c:v>0.52791820137078993</c:v>
                </c:pt>
                <c:pt idx="5">
                  <c:v>0.58327134659368041</c:v>
                </c:pt>
                <c:pt idx="6">
                  <c:v>0.64643421385388733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2-4B24-9CB0-59D104EA18DE}"/>
            </c:ext>
          </c:extLst>
        </c:ser>
        <c:ser>
          <c:idx val="1"/>
          <c:order val="1"/>
          <c:tx>
            <c:v>Market</c:v>
          </c:tx>
          <c:spPr>
            <a:ln>
              <a:prstDash val="sysDash"/>
            </a:ln>
          </c:spPr>
          <c:xVal>
            <c:numRef>
              <c:f>'8.8'!$B$3:$H$3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3.0999999999999999E-3</c:v>
                </c:pt>
                <c:pt idx="2">
                  <c:v>5.5999999999999999E-3</c:v>
                </c:pt>
                <c:pt idx="3">
                  <c:v>8.0999999999999996E-3</c:v>
                </c:pt>
                <c:pt idx="4">
                  <c:v>1.06E-2</c:v>
                </c:pt>
                <c:pt idx="5">
                  <c:v>1.5599999999999999E-2</c:v>
                </c:pt>
                <c:pt idx="6">
                  <c:v>2.5600000000000001E-2</c:v>
                </c:pt>
              </c:numCache>
            </c:numRef>
          </c:xVal>
          <c:yVal>
            <c:numRef>
              <c:f>'8.8'!$B$22:$H$22</c:f>
              <c:numCache>
                <c:formatCode>0.00000</c:formatCode>
                <c:ptCount val="7"/>
                <c:pt idx="0">
                  <c:v>0.90780000000000005</c:v>
                </c:pt>
                <c:pt idx="1">
                  <c:v>0.46089999999999998</c:v>
                </c:pt>
                <c:pt idx="2">
                  <c:v>0.45300000000000001</c:v>
                </c:pt>
                <c:pt idx="3">
                  <c:v>0.50170000000000003</c:v>
                </c:pt>
                <c:pt idx="4">
                  <c:v>0.53849999999999998</c:v>
                </c:pt>
                <c:pt idx="5">
                  <c:v>0.58420000000000005</c:v>
                </c:pt>
                <c:pt idx="6">
                  <c:v>0.62719999999999998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72-4B24-9CB0-59D104EA1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8768"/>
        <c:axId val="129570304"/>
      </c:scatterChart>
      <c:valAx>
        <c:axId val="1295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29570304"/>
        <c:crosses val="autoZero"/>
        <c:crossBetween val="midCat"/>
      </c:valAx>
      <c:valAx>
        <c:axId val="129570304"/>
        <c:scaling>
          <c:orientation val="minMax"/>
          <c:min val="0.30000000000000004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295687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Backbone  </a:t>
            </a:r>
            <a:r>
              <a:rPr lang="en-US" altLang="ja-JP" sz="1000"/>
              <a:t>(For Sep09 thru Sep14,</a:t>
            </a:r>
            <a:r>
              <a:rPr lang="en-US" altLang="ja-JP" sz="1000" baseline="0"/>
              <a:t> weekly)</a:t>
            </a:r>
            <a:endParaRPr lang="ja-JP" altLang="en-US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'8.12'!$B$8:$B$268</c:f>
              <c:numCache>
                <c:formatCode>0.000%</c:formatCode>
                <c:ptCount val="261"/>
                <c:pt idx="0">
                  <c:v>1.2182999999999999E-2</c:v>
                </c:pt>
                <c:pt idx="1">
                  <c:v>1.2881999999999999E-2</c:v>
                </c:pt>
                <c:pt idx="2">
                  <c:v>1.3169E-2</c:v>
                </c:pt>
                <c:pt idx="3">
                  <c:v>1.401E-2</c:v>
                </c:pt>
                <c:pt idx="4">
                  <c:v>1.4073E-2</c:v>
                </c:pt>
                <c:pt idx="5">
                  <c:v>1.4048E-2</c:v>
                </c:pt>
                <c:pt idx="6">
                  <c:v>1.2953999999999999E-2</c:v>
                </c:pt>
                <c:pt idx="7">
                  <c:v>1.2643999999999999E-2</c:v>
                </c:pt>
                <c:pt idx="8">
                  <c:v>1.1923999999999999E-2</c:v>
                </c:pt>
                <c:pt idx="9">
                  <c:v>1.2282999999999999E-2</c:v>
                </c:pt>
                <c:pt idx="10">
                  <c:v>1.2126000000000001E-2</c:v>
                </c:pt>
                <c:pt idx="11">
                  <c:v>1.1236999999999999E-2</c:v>
                </c:pt>
                <c:pt idx="12">
                  <c:v>1.1552E-2</c:v>
                </c:pt>
                <c:pt idx="13">
                  <c:v>1.1701E-2</c:v>
                </c:pt>
                <c:pt idx="14">
                  <c:v>1.2685999999999999E-2</c:v>
                </c:pt>
                <c:pt idx="15">
                  <c:v>1.1977999999999999E-2</c:v>
                </c:pt>
                <c:pt idx="16">
                  <c:v>1.2150000000000001E-2</c:v>
                </c:pt>
                <c:pt idx="17">
                  <c:v>1.1885E-2</c:v>
                </c:pt>
                <c:pt idx="18">
                  <c:v>1.213E-2</c:v>
                </c:pt>
                <c:pt idx="19">
                  <c:v>1.1789000000000001E-2</c:v>
                </c:pt>
                <c:pt idx="20">
                  <c:v>1.1936E-2</c:v>
                </c:pt>
                <c:pt idx="21">
                  <c:v>1.1851E-2</c:v>
                </c:pt>
                <c:pt idx="22">
                  <c:v>1.1613999999999999E-2</c:v>
                </c:pt>
                <c:pt idx="23">
                  <c:v>1.1875E-2</c:v>
                </c:pt>
                <c:pt idx="24">
                  <c:v>1.2046000000000001E-2</c:v>
                </c:pt>
                <c:pt idx="25">
                  <c:v>1.2194E-2</c:v>
                </c:pt>
                <c:pt idx="26">
                  <c:v>1.2142E-2</c:v>
                </c:pt>
                <c:pt idx="27">
                  <c:v>1.2501999999999999E-2</c:v>
                </c:pt>
                <c:pt idx="28">
                  <c:v>1.1826000000000001E-2</c:v>
                </c:pt>
                <c:pt idx="29">
                  <c:v>1.1631000000000001E-2</c:v>
                </c:pt>
                <c:pt idx="30">
                  <c:v>1.1306E-2</c:v>
                </c:pt>
                <c:pt idx="31">
                  <c:v>1.1164E-2</c:v>
                </c:pt>
                <c:pt idx="32">
                  <c:v>1.1476999999999999E-2</c:v>
                </c:pt>
                <c:pt idx="33">
                  <c:v>1.0841E-2</c:v>
                </c:pt>
                <c:pt idx="34">
                  <c:v>1.1094E-2</c:v>
                </c:pt>
                <c:pt idx="35">
                  <c:v>1.0757000000000001E-2</c:v>
                </c:pt>
                <c:pt idx="36">
                  <c:v>1.0672999999999998E-2</c:v>
                </c:pt>
                <c:pt idx="37">
                  <c:v>1.0515000000000002E-2</c:v>
                </c:pt>
                <c:pt idx="38">
                  <c:v>9.9559999999999996E-3</c:v>
                </c:pt>
                <c:pt idx="39">
                  <c:v>9.4640000000000002E-3</c:v>
                </c:pt>
                <c:pt idx="40">
                  <c:v>9.776E-3</c:v>
                </c:pt>
                <c:pt idx="41">
                  <c:v>9.2010000000000008E-3</c:v>
                </c:pt>
                <c:pt idx="42">
                  <c:v>9.1500000000000001E-3</c:v>
                </c:pt>
                <c:pt idx="43">
                  <c:v>8.9270000000000009E-3</c:v>
                </c:pt>
                <c:pt idx="44">
                  <c:v>8.9739999999999993E-3</c:v>
                </c:pt>
                <c:pt idx="45">
                  <c:v>8.3829999999999998E-3</c:v>
                </c:pt>
                <c:pt idx="46">
                  <c:v>7.7780000000000002E-3</c:v>
                </c:pt>
                <c:pt idx="47">
                  <c:v>8.4130000000000003E-3</c:v>
                </c:pt>
                <c:pt idx="48">
                  <c:v>9.5259999999999997E-3</c:v>
                </c:pt>
                <c:pt idx="49">
                  <c:v>9.8770000000000004E-3</c:v>
                </c:pt>
                <c:pt idx="50">
                  <c:v>8.6950000000000013E-3</c:v>
                </c:pt>
                <c:pt idx="51">
                  <c:v>8.208E-3</c:v>
                </c:pt>
                <c:pt idx="52">
                  <c:v>7.7139999999999995E-3</c:v>
                </c:pt>
                <c:pt idx="53">
                  <c:v>6.7400000000000003E-3</c:v>
                </c:pt>
                <c:pt idx="54">
                  <c:v>6.888E-3</c:v>
                </c:pt>
                <c:pt idx="55">
                  <c:v>7.3350000000000004E-3</c:v>
                </c:pt>
                <c:pt idx="56">
                  <c:v>7.7529999999999995E-3</c:v>
                </c:pt>
                <c:pt idx="57">
                  <c:v>7.7190000000000002E-3</c:v>
                </c:pt>
                <c:pt idx="58">
                  <c:v>8.369999999999999E-3</c:v>
                </c:pt>
                <c:pt idx="59">
                  <c:v>9.3950000000000006E-3</c:v>
                </c:pt>
                <c:pt idx="60">
                  <c:v>1.0661E-2</c:v>
                </c:pt>
                <c:pt idx="61">
                  <c:v>1.0557E-2</c:v>
                </c:pt>
                <c:pt idx="62">
                  <c:v>1.1231E-2</c:v>
                </c:pt>
                <c:pt idx="63">
                  <c:v>1.1088000000000001E-2</c:v>
                </c:pt>
                <c:pt idx="64">
                  <c:v>1.0492E-2</c:v>
                </c:pt>
                <c:pt idx="65">
                  <c:v>9.8150000000000008E-3</c:v>
                </c:pt>
                <c:pt idx="66">
                  <c:v>1.0925000000000001E-2</c:v>
                </c:pt>
                <c:pt idx="67">
                  <c:v>1.0655000000000001E-2</c:v>
                </c:pt>
                <c:pt idx="68">
                  <c:v>1.1112E-2</c:v>
                </c:pt>
                <c:pt idx="69">
                  <c:v>1.0778000000000001E-2</c:v>
                </c:pt>
                <c:pt idx="70">
                  <c:v>1.2107000000000001E-2</c:v>
                </c:pt>
                <c:pt idx="71">
                  <c:v>1.2343999999999999E-2</c:v>
                </c:pt>
                <c:pt idx="72">
                  <c:v>1.2282999999999999E-2</c:v>
                </c:pt>
                <c:pt idx="73">
                  <c:v>1.1465000000000001E-2</c:v>
                </c:pt>
                <c:pt idx="74">
                  <c:v>1.1747E-2</c:v>
                </c:pt>
                <c:pt idx="75">
                  <c:v>1.1284000000000001E-2</c:v>
                </c:pt>
                <c:pt idx="76">
                  <c:v>1.0251999999999999E-2</c:v>
                </c:pt>
                <c:pt idx="77">
                  <c:v>1.0411999999999999E-2</c:v>
                </c:pt>
                <c:pt idx="78">
                  <c:v>1.1358999999999999E-2</c:v>
                </c:pt>
                <c:pt idx="79">
                  <c:v>1.2177E-2</c:v>
                </c:pt>
                <c:pt idx="80">
                  <c:v>1.1412E-2</c:v>
                </c:pt>
                <c:pt idx="81">
                  <c:v>1.069E-2</c:v>
                </c:pt>
                <c:pt idx="82">
                  <c:v>1.0246999999999999E-2</c:v>
                </c:pt>
                <c:pt idx="83">
                  <c:v>9.7000000000000003E-3</c:v>
                </c:pt>
                <c:pt idx="84">
                  <c:v>9.6950000000000005E-3</c:v>
                </c:pt>
                <c:pt idx="85">
                  <c:v>9.5499999999999995E-3</c:v>
                </c:pt>
                <c:pt idx="86">
                  <c:v>9.5189999999999997E-3</c:v>
                </c:pt>
                <c:pt idx="87">
                  <c:v>9.3830000000000007E-3</c:v>
                </c:pt>
                <c:pt idx="88">
                  <c:v>9.384E-3</c:v>
                </c:pt>
                <c:pt idx="89">
                  <c:v>9.2250000000000006E-3</c:v>
                </c:pt>
                <c:pt idx="90">
                  <c:v>9.0799999999999995E-3</c:v>
                </c:pt>
                <c:pt idx="91">
                  <c:v>9.7029999999999998E-3</c:v>
                </c:pt>
                <c:pt idx="92">
                  <c:v>9.6469999999999993E-3</c:v>
                </c:pt>
                <c:pt idx="93">
                  <c:v>8.6909999999999991E-3</c:v>
                </c:pt>
                <c:pt idx="94">
                  <c:v>8.933E-3</c:v>
                </c:pt>
                <c:pt idx="95">
                  <c:v>8.3899999999999999E-3</c:v>
                </c:pt>
                <c:pt idx="96">
                  <c:v>8.071E-3</c:v>
                </c:pt>
                <c:pt idx="97">
                  <c:v>8.1789999999999988E-3</c:v>
                </c:pt>
                <c:pt idx="98">
                  <c:v>7.3480000000000004E-3</c:v>
                </c:pt>
                <c:pt idx="99">
                  <c:v>7.980000000000001E-3</c:v>
                </c:pt>
                <c:pt idx="100">
                  <c:v>8.0440000000000008E-3</c:v>
                </c:pt>
                <c:pt idx="101">
                  <c:v>7.6439999999999998E-3</c:v>
                </c:pt>
                <c:pt idx="102">
                  <c:v>7.6490000000000004E-3</c:v>
                </c:pt>
                <c:pt idx="103">
                  <c:v>7.4419999999999998E-3</c:v>
                </c:pt>
                <c:pt idx="104">
                  <c:v>8.1139999999999997E-3</c:v>
                </c:pt>
                <c:pt idx="105">
                  <c:v>7.6580000000000007E-3</c:v>
                </c:pt>
                <c:pt idx="106">
                  <c:v>8.0230000000000006E-3</c:v>
                </c:pt>
                <c:pt idx="107">
                  <c:v>7.9100000000000004E-3</c:v>
                </c:pt>
                <c:pt idx="108">
                  <c:v>8.2220000000000001E-3</c:v>
                </c:pt>
                <c:pt idx="109">
                  <c:v>7.5460000000000006E-3</c:v>
                </c:pt>
                <c:pt idx="110">
                  <c:v>7.4639999999999993E-3</c:v>
                </c:pt>
                <c:pt idx="111">
                  <c:v>7.2019999999999992E-3</c:v>
                </c:pt>
                <c:pt idx="112">
                  <c:v>8.1320000000000003E-3</c:v>
                </c:pt>
                <c:pt idx="113">
                  <c:v>8.4340000000000005E-3</c:v>
                </c:pt>
                <c:pt idx="114">
                  <c:v>7.8259999999999996E-3</c:v>
                </c:pt>
                <c:pt idx="115">
                  <c:v>7.5829999999999995E-3</c:v>
                </c:pt>
                <c:pt idx="116">
                  <c:v>7.5519999999999997E-3</c:v>
                </c:pt>
                <c:pt idx="117">
                  <c:v>7.6480000000000003E-3</c:v>
                </c:pt>
                <c:pt idx="118">
                  <c:v>7.8449999999999995E-3</c:v>
                </c:pt>
                <c:pt idx="119">
                  <c:v>7.3129999999999992E-3</c:v>
                </c:pt>
                <c:pt idx="120">
                  <c:v>7.7249999999999992E-3</c:v>
                </c:pt>
                <c:pt idx="121">
                  <c:v>7.5239999999999994E-3</c:v>
                </c:pt>
                <c:pt idx="122">
                  <c:v>7.4910000000000003E-3</c:v>
                </c:pt>
                <c:pt idx="123">
                  <c:v>7.7590000000000003E-3</c:v>
                </c:pt>
                <c:pt idx="124">
                  <c:v>7.4099999999999999E-3</c:v>
                </c:pt>
                <c:pt idx="125">
                  <c:v>7.7229999999999998E-3</c:v>
                </c:pt>
                <c:pt idx="126">
                  <c:v>7.8569999999999994E-3</c:v>
                </c:pt>
                <c:pt idx="127">
                  <c:v>7.8069999999999997E-3</c:v>
                </c:pt>
                <c:pt idx="128">
                  <c:v>8.9289999999999994E-3</c:v>
                </c:pt>
                <c:pt idx="129">
                  <c:v>8.6499999999999997E-3</c:v>
                </c:pt>
                <c:pt idx="130">
                  <c:v>8.2059999999999998E-3</c:v>
                </c:pt>
                <c:pt idx="131">
                  <c:v>8.1010000000000006E-3</c:v>
                </c:pt>
                <c:pt idx="132">
                  <c:v>7.3080000000000003E-3</c:v>
                </c:pt>
                <c:pt idx="133">
                  <c:v>7.2299999999999994E-3</c:v>
                </c:pt>
                <c:pt idx="134">
                  <c:v>6.8989999999999998E-3</c:v>
                </c:pt>
                <c:pt idx="135">
                  <c:v>6.8610000000000008E-3</c:v>
                </c:pt>
                <c:pt idx="136">
                  <c:v>6.7610000000000005E-3</c:v>
                </c:pt>
                <c:pt idx="137">
                  <c:v>6.5620000000000001E-3</c:v>
                </c:pt>
                <c:pt idx="138">
                  <c:v>6.9810000000000002E-3</c:v>
                </c:pt>
                <c:pt idx="139">
                  <c:v>5.9809999999999993E-3</c:v>
                </c:pt>
                <c:pt idx="140">
                  <c:v>6.2989999999999999E-3</c:v>
                </c:pt>
                <c:pt idx="141">
                  <c:v>6.3690000000000005E-3</c:v>
                </c:pt>
                <c:pt idx="142">
                  <c:v>6.2199999999999998E-3</c:v>
                </c:pt>
                <c:pt idx="143">
                  <c:v>6.2570000000000004E-3</c:v>
                </c:pt>
                <c:pt idx="144">
                  <c:v>5.9619999999999994E-3</c:v>
                </c:pt>
                <c:pt idx="145">
                  <c:v>5.6159999999999995E-3</c:v>
                </c:pt>
                <c:pt idx="146">
                  <c:v>5.4690000000000008E-3</c:v>
                </c:pt>
                <c:pt idx="147">
                  <c:v>5.4930000000000005E-3</c:v>
                </c:pt>
                <c:pt idx="148">
                  <c:v>5.3959999999999998E-3</c:v>
                </c:pt>
                <c:pt idx="149">
                  <c:v>6.0070000000000002E-3</c:v>
                </c:pt>
                <c:pt idx="150">
                  <c:v>6.4489999999999999E-3</c:v>
                </c:pt>
                <c:pt idx="151">
                  <c:v>6.1729999999999997E-3</c:v>
                </c:pt>
                <c:pt idx="152">
                  <c:v>6.0799999999999995E-3</c:v>
                </c:pt>
                <c:pt idx="153">
                  <c:v>6.1260000000000004E-3</c:v>
                </c:pt>
                <c:pt idx="154">
                  <c:v>6.0229999999999997E-3</c:v>
                </c:pt>
                <c:pt idx="155">
                  <c:v>5.9609999999999993E-3</c:v>
                </c:pt>
                <c:pt idx="156">
                  <c:v>5.6620000000000004E-3</c:v>
                </c:pt>
                <c:pt idx="157">
                  <c:v>5.7079999999999995E-3</c:v>
                </c:pt>
                <c:pt idx="158">
                  <c:v>5.5529999999999998E-3</c:v>
                </c:pt>
                <c:pt idx="159">
                  <c:v>5.7940000000000005E-3</c:v>
                </c:pt>
                <c:pt idx="160">
                  <c:v>5.4730000000000004E-3</c:v>
                </c:pt>
                <c:pt idx="161">
                  <c:v>5.6979999999999999E-3</c:v>
                </c:pt>
                <c:pt idx="162">
                  <c:v>5.1859999999999996E-3</c:v>
                </c:pt>
                <c:pt idx="163">
                  <c:v>5.1190000000000003E-3</c:v>
                </c:pt>
                <c:pt idx="164">
                  <c:v>5.2790000000000007E-3</c:v>
                </c:pt>
                <c:pt idx="165">
                  <c:v>4.9909999999999998E-3</c:v>
                </c:pt>
                <c:pt idx="166">
                  <c:v>4.6579999999999998E-3</c:v>
                </c:pt>
                <c:pt idx="167">
                  <c:v>5.0739999999999995E-3</c:v>
                </c:pt>
                <c:pt idx="168">
                  <c:v>5.6620000000000004E-3</c:v>
                </c:pt>
                <c:pt idx="169">
                  <c:v>6.1429999999999992E-3</c:v>
                </c:pt>
                <c:pt idx="170">
                  <c:v>6.8240000000000002E-3</c:v>
                </c:pt>
                <c:pt idx="171">
                  <c:v>5.8659999999999997E-3</c:v>
                </c:pt>
                <c:pt idx="172">
                  <c:v>5.4179999999999992E-3</c:v>
                </c:pt>
                <c:pt idx="173">
                  <c:v>5.1970000000000002E-3</c:v>
                </c:pt>
                <c:pt idx="174">
                  <c:v>5.96E-3</c:v>
                </c:pt>
                <c:pt idx="175">
                  <c:v>5.7239999999999999E-3</c:v>
                </c:pt>
                <c:pt idx="176">
                  <c:v>5.777E-3</c:v>
                </c:pt>
                <c:pt idx="177">
                  <c:v>5.6670000000000002E-3</c:v>
                </c:pt>
                <c:pt idx="178">
                  <c:v>5.0480000000000004E-3</c:v>
                </c:pt>
                <c:pt idx="179">
                  <c:v>5.5240000000000003E-3</c:v>
                </c:pt>
                <c:pt idx="180">
                  <c:v>5.0670000000000003E-3</c:v>
                </c:pt>
                <c:pt idx="181">
                  <c:v>5.0309999999999999E-3</c:v>
                </c:pt>
                <c:pt idx="182">
                  <c:v>5.1139999999999996E-3</c:v>
                </c:pt>
                <c:pt idx="183">
                  <c:v>5.2359999999999993E-3</c:v>
                </c:pt>
                <c:pt idx="184">
                  <c:v>6.927E-3</c:v>
                </c:pt>
                <c:pt idx="185">
                  <c:v>6.0670000000000003E-3</c:v>
                </c:pt>
                <c:pt idx="186">
                  <c:v>6.1209999999999997E-3</c:v>
                </c:pt>
                <c:pt idx="187">
                  <c:v>5.6270000000000001E-3</c:v>
                </c:pt>
                <c:pt idx="188">
                  <c:v>7.2199999999999999E-3</c:v>
                </c:pt>
                <c:pt idx="189">
                  <c:v>8.5859999999999999E-3</c:v>
                </c:pt>
                <c:pt idx="190">
                  <c:v>9.0359999999999989E-3</c:v>
                </c:pt>
                <c:pt idx="191">
                  <c:v>9.4399999999999987E-3</c:v>
                </c:pt>
                <c:pt idx="192">
                  <c:v>8.7270000000000004E-3</c:v>
                </c:pt>
                <c:pt idx="193">
                  <c:v>8.6580000000000008E-3</c:v>
                </c:pt>
                <c:pt idx="194">
                  <c:v>9.2169999999999995E-3</c:v>
                </c:pt>
                <c:pt idx="195">
                  <c:v>9.1779999999999987E-3</c:v>
                </c:pt>
                <c:pt idx="196">
                  <c:v>9.356999999999999E-3</c:v>
                </c:pt>
                <c:pt idx="197">
                  <c:v>8.6370000000000006E-3</c:v>
                </c:pt>
                <c:pt idx="198">
                  <c:v>8.6199999999999992E-3</c:v>
                </c:pt>
                <c:pt idx="199">
                  <c:v>7.980000000000001E-3</c:v>
                </c:pt>
                <c:pt idx="200">
                  <c:v>8.1670000000000006E-3</c:v>
                </c:pt>
                <c:pt idx="201">
                  <c:v>7.639E-3</c:v>
                </c:pt>
                <c:pt idx="202">
                  <c:v>7.816E-3</c:v>
                </c:pt>
                <c:pt idx="203">
                  <c:v>8.1220000000000007E-3</c:v>
                </c:pt>
                <c:pt idx="204">
                  <c:v>7.5799999999999999E-3</c:v>
                </c:pt>
                <c:pt idx="205">
                  <c:v>7.7949999999999998E-3</c:v>
                </c:pt>
                <c:pt idx="206">
                  <c:v>7.4099999999999999E-3</c:v>
                </c:pt>
                <c:pt idx="207">
                  <c:v>7.2750000000000002E-3</c:v>
                </c:pt>
                <c:pt idx="208">
                  <c:v>7.0060000000000001E-3</c:v>
                </c:pt>
                <c:pt idx="209">
                  <c:v>6.6769999999999998E-3</c:v>
                </c:pt>
                <c:pt idx="210">
                  <c:v>6.6810000000000003E-3</c:v>
                </c:pt>
                <c:pt idx="211">
                  <c:v>6.0060000000000001E-3</c:v>
                </c:pt>
                <c:pt idx="212">
                  <c:v>6.0999999999999995E-3</c:v>
                </c:pt>
                <c:pt idx="213">
                  <c:v>6.0240000000000007E-3</c:v>
                </c:pt>
                <c:pt idx="214">
                  <c:v>6.1119999999999994E-3</c:v>
                </c:pt>
                <c:pt idx="215">
                  <c:v>6.7500000000000008E-3</c:v>
                </c:pt>
                <c:pt idx="216">
                  <c:v>6.5310000000000003E-3</c:v>
                </c:pt>
                <c:pt idx="217">
                  <c:v>6.2580000000000005E-3</c:v>
                </c:pt>
                <c:pt idx="218">
                  <c:v>7.2740000000000001E-3</c:v>
                </c:pt>
                <c:pt idx="219">
                  <c:v>7.3460000000000001E-3</c:v>
                </c:pt>
                <c:pt idx="220">
                  <c:v>7.0899999999999999E-3</c:v>
                </c:pt>
                <c:pt idx="221">
                  <c:v>7.4289999999999998E-3</c:v>
                </c:pt>
                <c:pt idx="222">
                  <c:v>7.7849999999999994E-3</c:v>
                </c:pt>
                <c:pt idx="223">
                  <c:v>7.1999999999999998E-3</c:v>
                </c:pt>
                <c:pt idx="224">
                  <c:v>6.8769999999999994E-3</c:v>
                </c:pt>
                <c:pt idx="225">
                  <c:v>6.3480000000000003E-3</c:v>
                </c:pt>
                <c:pt idx="226">
                  <c:v>6.3219999999999995E-3</c:v>
                </c:pt>
                <c:pt idx="227">
                  <c:v>6.489E-3</c:v>
                </c:pt>
                <c:pt idx="228">
                  <c:v>6.332E-3</c:v>
                </c:pt>
                <c:pt idx="229">
                  <c:v>6.0640000000000008E-3</c:v>
                </c:pt>
                <c:pt idx="230">
                  <c:v>6.1150000000000006E-3</c:v>
                </c:pt>
                <c:pt idx="231">
                  <c:v>6.2060000000000006E-3</c:v>
                </c:pt>
                <c:pt idx="232">
                  <c:v>6.2229999999999994E-3</c:v>
                </c:pt>
                <c:pt idx="233">
                  <c:v>6.0780000000000001E-3</c:v>
                </c:pt>
                <c:pt idx="234">
                  <c:v>6.4120000000000002E-3</c:v>
                </c:pt>
                <c:pt idx="235">
                  <c:v>6.5300000000000002E-3</c:v>
                </c:pt>
                <c:pt idx="236">
                  <c:v>6.1460000000000004E-3</c:v>
                </c:pt>
                <c:pt idx="237">
                  <c:v>6.11E-3</c:v>
                </c:pt>
                <c:pt idx="238">
                  <c:v>6.3690000000000005E-3</c:v>
                </c:pt>
                <c:pt idx="239">
                  <c:v>6.1970000000000003E-3</c:v>
                </c:pt>
                <c:pt idx="240">
                  <c:v>6.1709999999999994E-3</c:v>
                </c:pt>
                <c:pt idx="241">
                  <c:v>5.9170000000000004E-3</c:v>
                </c:pt>
                <c:pt idx="242">
                  <c:v>6.0719999999999993E-3</c:v>
                </c:pt>
                <c:pt idx="243">
                  <c:v>5.8109999999999993E-3</c:v>
                </c:pt>
                <c:pt idx="244">
                  <c:v>5.8149999999999999E-3</c:v>
                </c:pt>
                <c:pt idx="245">
                  <c:v>5.8930000000000007E-3</c:v>
                </c:pt>
                <c:pt idx="246">
                  <c:v>5.6479999999999994E-3</c:v>
                </c:pt>
                <c:pt idx="247">
                  <c:v>5.2239999999999995E-3</c:v>
                </c:pt>
                <c:pt idx="248">
                  <c:v>5.3839999999999999E-3</c:v>
                </c:pt>
                <c:pt idx="249">
                  <c:v>4.875E-3</c:v>
                </c:pt>
                <c:pt idx="250">
                  <c:v>5.0280000000000004E-3</c:v>
                </c:pt>
                <c:pt idx="251">
                  <c:v>4.9129999999999998E-3</c:v>
                </c:pt>
                <c:pt idx="252">
                  <c:v>4.8709999999999995E-3</c:v>
                </c:pt>
                <c:pt idx="253">
                  <c:v>4.6889999999999996E-3</c:v>
                </c:pt>
                <c:pt idx="254">
                  <c:v>4.607E-3</c:v>
                </c:pt>
                <c:pt idx="255">
                  <c:v>4.8370000000000002E-3</c:v>
                </c:pt>
                <c:pt idx="256">
                  <c:v>4.6179999999999997E-3</c:v>
                </c:pt>
                <c:pt idx="257">
                  <c:v>4.7810000000000005E-3</c:v>
                </c:pt>
                <c:pt idx="258">
                  <c:v>5.4859999999999996E-3</c:v>
                </c:pt>
                <c:pt idx="259">
                  <c:v>5.3010000000000002E-3</c:v>
                </c:pt>
                <c:pt idx="260">
                  <c:v>4.8589999999999996E-3</c:v>
                </c:pt>
              </c:numCache>
            </c:numRef>
          </c:xVal>
          <c:yVal>
            <c:numRef>
              <c:f>'8.12'!$F$8:$F$268</c:f>
              <c:numCache>
                <c:formatCode>0.0%</c:formatCode>
                <c:ptCount val="261"/>
                <c:pt idx="0">
                  <c:v>0.36099999999999999</c:v>
                </c:pt>
                <c:pt idx="1">
                  <c:v>0.33700000000000002</c:v>
                </c:pt>
                <c:pt idx="2">
                  <c:v>0.32799999999999996</c:v>
                </c:pt>
                <c:pt idx="3">
                  <c:v>0.36099999999999999</c:v>
                </c:pt>
                <c:pt idx="4">
                  <c:v>0.35700000000000004</c:v>
                </c:pt>
                <c:pt idx="5">
                  <c:v>0.36499999999999999</c:v>
                </c:pt>
                <c:pt idx="6">
                  <c:v>0.37200000000000005</c:v>
                </c:pt>
                <c:pt idx="7">
                  <c:v>0.35765599999999997</c:v>
                </c:pt>
                <c:pt idx="8">
                  <c:v>0.36700000000000005</c:v>
                </c:pt>
                <c:pt idx="9">
                  <c:v>0.36499999999999999</c:v>
                </c:pt>
                <c:pt idx="10">
                  <c:v>0.374</c:v>
                </c:pt>
                <c:pt idx="11">
                  <c:v>0.38426699999999997</c:v>
                </c:pt>
                <c:pt idx="12">
                  <c:v>0.38</c:v>
                </c:pt>
                <c:pt idx="13">
                  <c:v>0.38045699999999999</c:v>
                </c:pt>
                <c:pt idx="14">
                  <c:v>0.37713299999999994</c:v>
                </c:pt>
                <c:pt idx="15">
                  <c:v>0.36700000000000005</c:v>
                </c:pt>
                <c:pt idx="16">
                  <c:v>0.36499999999999999</c:v>
                </c:pt>
                <c:pt idx="17">
                  <c:v>0.374</c:v>
                </c:pt>
                <c:pt idx="18">
                  <c:v>0.36799999999999999</c:v>
                </c:pt>
                <c:pt idx="19">
                  <c:v>0.35799999999999998</c:v>
                </c:pt>
                <c:pt idx="20">
                  <c:v>0.35700000000000004</c:v>
                </c:pt>
                <c:pt idx="21">
                  <c:v>0.35799999999999998</c:v>
                </c:pt>
                <c:pt idx="22">
                  <c:v>0.36200000000000004</c:v>
                </c:pt>
                <c:pt idx="23">
                  <c:v>0.37209000000000003</c:v>
                </c:pt>
                <c:pt idx="24">
                  <c:v>0.375</c:v>
                </c:pt>
                <c:pt idx="25">
                  <c:v>0.38400000000000001</c:v>
                </c:pt>
                <c:pt idx="26">
                  <c:v>0.36299999999999999</c:v>
                </c:pt>
                <c:pt idx="27">
                  <c:v>0.35799999999999998</c:v>
                </c:pt>
                <c:pt idx="28">
                  <c:v>0.35899999999999999</c:v>
                </c:pt>
                <c:pt idx="29">
                  <c:v>0.36200000000000004</c:v>
                </c:pt>
                <c:pt idx="30">
                  <c:v>0.38</c:v>
                </c:pt>
                <c:pt idx="31">
                  <c:v>0.41499999999999998</c:v>
                </c:pt>
                <c:pt idx="32">
                  <c:v>0.39600000000000002</c:v>
                </c:pt>
                <c:pt idx="33">
                  <c:v>0.42</c:v>
                </c:pt>
                <c:pt idx="34">
                  <c:v>0.377</c:v>
                </c:pt>
                <c:pt idx="35">
                  <c:v>0.36499999999999999</c:v>
                </c:pt>
                <c:pt idx="36">
                  <c:v>0.371</c:v>
                </c:pt>
                <c:pt idx="37">
                  <c:v>0.37799999999999995</c:v>
                </c:pt>
                <c:pt idx="38">
                  <c:v>0.38799999999999996</c:v>
                </c:pt>
                <c:pt idx="39">
                  <c:v>0.38200000000000001</c:v>
                </c:pt>
                <c:pt idx="40">
                  <c:v>0.36200000000000004</c:v>
                </c:pt>
                <c:pt idx="41">
                  <c:v>0.36700000000000005</c:v>
                </c:pt>
                <c:pt idx="42">
                  <c:v>0.35700000000000004</c:v>
                </c:pt>
                <c:pt idx="43">
                  <c:v>0.371</c:v>
                </c:pt>
                <c:pt idx="44">
                  <c:v>0.37799999999999995</c:v>
                </c:pt>
                <c:pt idx="45">
                  <c:v>0.374</c:v>
                </c:pt>
                <c:pt idx="46">
                  <c:v>0.39700000000000002</c:v>
                </c:pt>
                <c:pt idx="47">
                  <c:v>0.42176000000000002</c:v>
                </c:pt>
                <c:pt idx="48">
                  <c:v>0.39</c:v>
                </c:pt>
                <c:pt idx="49">
                  <c:v>0.39554</c:v>
                </c:pt>
                <c:pt idx="50">
                  <c:v>0.42399999999999999</c:v>
                </c:pt>
                <c:pt idx="51">
                  <c:v>0.46899999999999997</c:v>
                </c:pt>
                <c:pt idx="52">
                  <c:v>0.46500000000000002</c:v>
                </c:pt>
                <c:pt idx="53">
                  <c:v>0.47212000000000004</c:v>
                </c:pt>
                <c:pt idx="54">
                  <c:v>0.4249</c:v>
                </c:pt>
                <c:pt idx="55">
                  <c:v>0.40200000000000002</c:v>
                </c:pt>
                <c:pt idx="56">
                  <c:v>0.42325000000000002</c:v>
                </c:pt>
                <c:pt idx="57">
                  <c:v>0.4355</c:v>
                </c:pt>
                <c:pt idx="58">
                  <c:v>0.439</c:v>
                </c:pt>
                <c:pt idx="59">
                  <c:v>0.44400000000000001</c:v>
                </c:pt>
                <c:pt idx="60">
                  <c:v>0.43700000000000006</c:v>
                </c:pt>
                <c:pt idx="61">
                  <c:v>0.439</c:v>
                </c:pt>
                <c:pt idx="62">
                  <c:v>0.46500000000000002</c:v>
                </c:pt>
                <c:pt idx="63">
                  <c:v>0.53100000000000003</c:v>
                </c:pt>
                <c:pt idx="64">
                  <c:v>0.45200000000000001</c:v>
                </c:pt>
                <c:pt idx="65">
                  <c:v>0.51200000000000001</c:v>
                </c:pt>
                <c:pt idx="66">
                  <c:v>0.53</c:v>
                </c:pt>
                <c:pt idx="67">
                  <c:v>0.46399999999999997</c:v>
                </c:pt>
                <c:pt idx="68">
                  <c:v>0.48</c:v>
                </c:pt>
                <c:pt idx="69">
                  <c:v>0.47897000000000001</c:v>
                </c:pt>
                <c:pt idx="70">
                  <c:v>0.44180999999999998</c:v>
                </c:pt>
                <c:pt idx="71">
                  <c:v>0.44034000000000001</c:v>
                </c:pt>
                <c:pt idx="72">
                  <c:v>0.44</c:v>
                </c:pt>
                <c:pt idx="73">
                  <c:v>0.45661999999999997</c:v>
                </c:pt>
                <c:pt idx="74">
                  <c:v>0.46789999999999998</c:v>
                </c:pt>
                <c:pt idx="75">
                  <c:v>0.48799999999999999</c:v>
                </c:pt>
                <c:pt idx="76">
                  <c:v>0.56399999999999995</c:v>
                </c:pt>
                <c:pt idx="77">
                  <c:v>0.52700000000000002</c:v>
                </c:pt>
                <c:pt idx="78">
                  <c:v>0.50800000000000001</c:v>
                </c:pt>
                <c:pt idx="79">
                  <c:v>0.48599999999999999</c:v>
                </c:pt>
                <c:pt idx="80">
                  <c:v>0.45661000000000002</c:v>
                </c:pt>
                <c:pt idx="81">
                  <c:v>0.46482999999999997</c:v>
                </c:pt>
                <c:pt idx="82">
                  <c:v>0.45299999999999996</c:v>
                </c:pt>
                <c:pt idx="83">
                  <c:v>0.45801999999999998</c:v>
                </c:pt>
                <c:pt idx="84">
                  <c:v>0.46799999999999997</c:v>
                </c:pt>
                <c:pt idx="85">
                  <c:v>0.47299999999999998</c:v>
                </c:pt>
                <c:pt idx="86">
                  <c:v>0.47208</c:v>
                </c:pt>
                <c:pt idx="87">
                  <c:v>0.48092000000000001</c:v>
                </c:pt>
                <c:pt idx="88">
                  <c:v>0.47100000000000003</c:v>
                </c:pt>
                <c:pt idx="89">
                  <c:v>0.48274</c:v>
                </c:pt>
                <c:pt idx="90">
                  <c:v>0.47</c:v>
                </c:pt>
                <c:pt idx="91">
                  <c:v>0.467335</c:v>
                </c:pt>
                <c:pt idx="92">
                  <c:v>0.46061000000000002</c:v>
                </c:pt>
                <c:pt idx="93">
                  <c:v>0.50800000000000001</c:v>
                </c:pt>
                <c:pt idx="94">
                  <c:v>0.49089500000000003</c:v>
                </c:pt>
                <c:pt idx="95">
                  <c:v>0.49790000000000001</c:v>
                </c:pt>
                <c:pt idx="96">
                  <c:v>0.51800000000000002</c:v>
                </c:pt>
                <c:pt idx="97">
                  <c:v>0.51800000000000002</c:v>
                </c:pt>
                <c:pt idx="98">
                  <c:v>0.55899999999999994</c:v>
                </c:pt>
                <c:pt idx="99">
                  <c:v>0.51800000000000002</c:v>
                </c:pt>
                <c:pt idx="100">
                  <c:v>0.49695999999999996</c:v>
                </c:pt>
                <c:pt idx="101">
                  <c:v>0.51042999999999994</c:v>
                </c:pt>
                <c:pt idx="102">
                  <c:v>0.50600000000000001</c:v>
                </c:pt>
                <c:pt idx="103">
                  <c:v>0.51500000000000001</c:v>
                </c:pt>
                <c:pt idx="104">
                  <c:v>0.50787000000000004</c:v>
                </c:pt>
                <c:pt idx="105">
                  <c:v>0.52418500000000001</c:v>
                </c:pt>
                <c:pt idx="106">
                  <c:v>0.50649999999999995</c:v>
                </c:pt>
                <c:pt idx="107">
                  <c:v>0.49200000000000005</c:v>
                </c:pt>
                <c:pt idx="108">
                  <c:v>0.46799999999999997</c:v>
                </c:pt>
                <c:pt idx="109">
                  <c:v>0.48599999999999999</c:v>
                </c:pt>
                <c:pt idx="110">
                  <c:v>0.50700000000000001</c:v>
                </c:pt>
                <c:pt idx="111">
                  <c:v>0.55200000000000005</c:v>
                </c:pt>
                <c:pt idx="112">
                  <c:v>0.57100000000000006</c:v>
                </c:pt>
                <c:pt idx="113">
                  <c:v>0.51</c:v>
                </c:pt>
                <c:pt idx="114">
                  <c:v>0.56299999999999994</c:v>
                </c:pt>
                <c:pt idx="115">
                  <c:v>0.59950000000000003</c:v>
                </c:pt>
                <c:pt idx="116">
                  <c:v>0.59650000000000003</c:v>
                </c:pt>
                <c:pt idx="117">
                  <c:v>0.59017500000000001</c:v>
                </c:pt>
                <c:pt idx="118">
                  <c:v>0.51</c:v>
                </c:pt>
                <c:pt idx="119">
                  <c:v>0.54354500000000006</c:v>
                </c:pt>
                <c:pt idx="120">
                  <c:v>0.51761499999999994</c:v>
                </c:pt>
                <c:pt idx="121">
                  <c:v>0.51715</c:v>
                </c:pt>
                <c:pt idx="122">
                  <c:v>0.48200000000000004</c:v>
                </c:pt>
                <c:pt idx="123">
                  <c:v>0.47799999999999998</c:v>
                </c:pt>
                <c:pt idx="124">
                  <c:v>0.53647500000000004</c:v>
                </c:pt>
                <c:pt idx="125">
                  <c:v>0.48945500000000003</c:v>
                </c:pt>
                <c:pt idx="126">
                  <c:v>0.498</c:v>
                </c:pt>
                <c:pt idx="127">
                  <c:v>0.495</c:v>
                </c:pt>
                <c:pt idx="128">
                  <c:v>0.48499999999999999</c:v>
                </c:pt>
                <c:pt idx="129">
                  <c:v>0.45899999999999996</c:v>
                </c:pt>
                <c:pt idx="130">
                  <c:v>0.47399999999999998</c:v>
                </c:pt>
                <c:pt idx="131">
                  <c:v>0.48614499999999999</c:v>
                </c:pt>
                <c:pt idx="132">
                  <c:v>0.49639499999999998</c:v>
                </c:pt>
                <c:pt idx="133">
                  <c:v>0.48122999999999999</c:v>
                </c:pt>
                <c:pt idx="134">
                  <c:v>0.49569000000000002</c:v>
                </c:pt>
                <c:pt idx="135">
                  <c:v>0.48700000000000004</c:v>
                </c:pt>
                <c:pt idx="136">
                  <c:v>0.49099999999999999</c:v>
                </c:pt>
                <c:pt idx="137">
                  <c:v>0.52100000000000002</c:v>
                </c:pt>
                <c:pt idx="138">
                  <c:v>0.47680500000000003</c:v>
                </c:pt>
                <c:pt idx="139">
                  <c:v>0.51900000000000002</c:v>
                </c:pt>
                <c:pt idx="140">
                  <c:v>0.50850000000000006</c:v>
                </c:pt>
                <c:pt idx="141">
                  <c:v>0.51500000000000001</c:v>
                </c:pt>
                <c:pt idx="142">
                  <c:v>0.48769499999999999</c:v>
                </c:pt>
                <c:pt idx="143">
                  <c:v>0.50441499999999995</c:v>
                </c:pt>
                <c:pt idx="144">
                  <c:v>0.50463000000000002</c:v>
                </c:pt>
                <c:pt idx="145">
                  <c:v>0.52368599999999998</c:v>
                </c:pt>
                <c:pt idx="146">
                  <c:v>0.550705</c:v>
                </c:pt>
                <c:pt idx="147">
                  <c:v>0.55518999999999996</c:v>
                </c:pt>
                <c:pt idx="148">
                  <c:v>0.59631000000000001</c:v>
                </c:pt>
                <c:pt idx="149">
                  <c:v>0.52466999999999997</c:v>
                </c:pt>
                <c:pt idx="150">
                  <c:v>0.49985999999999997</c:v>
                </c:pt>
                <c:pt idx="151">
                  <c:v>0.48798499999999995</c:v>
                </c:pt>
                <c:pt idx="152">
                  <c:v>0.49243499999999996</c:v>
                </c:pt>
                <c:pt idx="153">
                  <c:v>0.499475</c:v>
                </c:pt>
                <c:pt idx="154">
                  <c:v>0.49493999999999999</c:v>
                </c:pt>
                <c:pt idx="155">
                  <c:v>0.51649500000000004</c:v>
                </c:pt>
                <c:pt idx="156">
                  <c:v>0.53279600000000005</c:v>
                </c:pt>
                <c:pt idx="157">
                  <c:v>0.51394099999999998</c:v>
                </c:pt>
                <c:pt idx="158">
                  <c:v>0.51927100000000004</c:v>
                </c:pt>
                <c:pt idx="159">
                  <c:v>0.51562300000000005</c:v>
                </c:pt>
                <c:pt idx="160">
                  <c:v>0.53809600000000002</c:v>
                </c:pt>
                <c:pt idx="161">
                  <c:v>0.53590000000000004</c:v>
                </c:pt>
                <c:pt idx="162">
                  <c:v>0.55791000000000002</c:v>
                </c:pt>
                <c:pt idx="163">
                  <c:v>0.58474199999999998</c:v>
                </c:pt>
                <c:pt idx="164">
                  <c:v>0.58792499999999992</c:v>
                </c:pt>
                <c:pt idx="165">
                  <c:v>0.631131</c:v>
                </c:pt>
                <c:pt idx="166">
                  <c:v>0.66591999999999996</c:v>
                </c:pt>
                <c:pt idx="167">
                  <c:v>0.67227000000000003</c:v>
                </c:pt>
                <c:pt idx="168">
                  <c:v>0.58402700000000007</c:v>
                </c:pt>
                <c:pt idx="169">
                  <c:v>0.55299799999999999</c:v>
                </c:pt>
                <c:pt idx="170">
                  <c:v>0.53180000000000005</c:v>
                </c:pt>
                <c:pt idx="171">
                  <c:v>0.61008299999999993</c:v>
                </c:pt>
                <c:pt idx="172">
                  <c:v>0.62885899999999995</c:v>
                </c:pt>
                <c:pt idx="173">
                  <c:v>0.58721200000000007</c:v>
                </c:pt>
                <c:pt idx="174">
                  <c:v>0.60978100000000002</c:v>
                </c:pt>
                <c:pt idx="175">
                  <c:v>0.66061899999999996</c:v>
                </c:pt>
                <c:pt idx="176">
                  <c:v>0.63099800000000006</c:v>
                </c:pt>
                <c:pt idx="177">
                  <c:v>0.60402500000000003</c:v>
                </c:pt>
                <c:pt idx="178">
                  <c:v>0.65349199999999996</c:v>
                </c:pt>
                <c:pt idx="179">
                  <c:v>0.59697699999999998</c:v>
                </c:pt>
                <c:pt idx="180">
                  <c:v>0.627938</c:v>
                </c:pt>
                <c:pt idx="181">
                  <c:v>0.62071199999999993</c:v>
                </c:pt>
                <c:pt idx="182">
                  <c:v>0.668991</c:v>
                </c:pt>
                <c:pt idx="183">
                  <c:v>0.62307000000000001</c:v>
                </c:pt>
                <c:pt idx="184">
                  <c:v>0.56300800000000006</c:v>
                </c:pt>
                <c:pt idx="185">
                  <c:v>0.59568399999999999</c:v>
                </c:pt>
                <c:pt idx="186">
                  <c:v>0.58389499999999994</c:v>
                </c:pt>
                <c:pt idx="187">
                  <c:v>0.585229</c:v>
                </c:pt>
                <c:pt idx="188">
                  <c:v>0.53255699999999995</c:v>
                </c:pt>
                <c:pt idx="189">
                  <c:v>0.49590099999999998</c:v>
                </c:pt>
                <c:pt idx="190">
                  <c:v>0.58255899999999994</c:v>
                </c:pt>
                <c:pt idx="191">
                  <c:v>0.57006400000000002</c:v>
                </c:pt>
                <c:pt idx="192">
                  <c:v>0.57817799999999997</c:v>
                </c:pt>
                <c:pt idx="193">
                  <c:v>0.515042</c:v>
                </c:pt>
                <c:pt idx="194">
                  <c:v>0.49446399999999996</c:v>
                </c:pt>
                <c:pt idx="195">
                  <c:v>0.50349200000000005</c:v>
                </c:pt>
                <c:pt idx="196">
                  <c:v>0.52644599999999997</c:v>
                </c:pt>
                <c:pt idx="197">
                  <c:v>0.57409100000000002</c:v>
                </c:pt>
                <c:pt idx="198">
                  <c:v>0.57336500000000001</c:v>
                </c:pt>
                <c:pt idx="199">
                  <c:v>0.44656699999999999</c:v>
                </c:pt>
                <c:pt idx="200">
                  <c:v>0.43877899999999997</c:v>
                </c:pt>
                <c:pt idx="201">
                  <c:v>0.48162799999999995</c:v>
                </c:pt>
                <c:pt idx="202">
                  <c:v>0.469947</c:v>
                </c:pt>
                <c:pt idx="203">
                  <c:v>0.46348699999999998</c:v>
                </c:pt>
                <c:pt idx="204">
                  <c:v>0.52783199999999997</c:v>
                </c:pt>
                <c:pt idx="205">
                  <c:v>0.512822</c:v>
                </c:pt>
                <c:pt idx="206">
                  <c:v>0.52409300000000003</c:v>
                </c:pt>
                <c:pt idx="207">
                  <c:v>0.50889499999999999</c:v>
                </c:pt>
                <c:pt idx="208">
                  <c:v>0.47750300000000001</c:v>
                </c:pt>
                <c:pt idx="209">
                  <c:v>0.493058</c:v>
                </c:pt>
                <c:pt idx="210">
                  <c:v>0.476412</c:v>
                </c:pt>
                <c:pt idx="211">
                  <c:v>0.58127099999999998</c:v>
                </c:pt>
                <c:pt idx="212">
                  <c:v>0.54180700000000004</c:v>
                </c:pt>
                <c:pt idx="213">
                  <c:v>0.54298299999999999</c:v>
                </c:pt>
                <c:pt idx="214">
                  <c:v>0.54477500000000001</c:v>
                </c:pt>
                <c:pt idx="215">
                  <c:v>0.50040899999999999</c:v>
                </c:pt>
                <c:pt idx="216">
                  <c:v>0.53668300000000002</c:v>
                </c:pt>
                <c:pt idx="217">
                  <c:v>0.55397099999999999</c:v>
                </c:pt>
                <c:pt idx="218">
                  <c:v>0.47169400000000006</c:v>
                </c:pt>
                <c:pt idx="219">
                  <c:v>0.48694999999999999</c:v>
                </c:pt>
                <c:pt idx="220">
                  <c:v>0.51324499999999995</c:v>
                </c:pt>
                <c:pt idx="221">
                  <c:v>0.48757300000000003</c:v>
                </c:pt>
                <c:pt idx="222">
                  <c:v>0.48100099999999996</c:v>
                </c:pt>
                <c:pt idx="223">
                  <c:v>0.51975099999999996</c:v>
                </c:pt>
                <c:pt idx="224">
                  <c:v>0.54859599999999997</c:v>
                </c:pt>
                <c:pt idx="225">
                  <c:v>0.59651600000000005</c:v>
                </c:pt>
                <c:pt idx="226">
                  <c:v>0.59749699999999994</c:v>
                </c:pt>
                <c:pt idx="227">
                  <c:v>0.58651600000000004</c:v>
                </c:pt>
                <c:pt idx="228">
                  <c:v>0.59945199999999998</c:v>
                </c:pt>
                <c:pt idx="229">
                  <c:v>0.58776099999999998</c:v>
                </c:pt>
                <c:pt idx="230">
                  <c:v>0.55127199999999998</c:v>
                </c:pt>
                <c:pt idx="231">
                  <c:v>0.52648800000000007</c:v>
                </c:pt>
                <c:pt idx="232">
                  <c:v>0.52935500000000002</c:v>
                </c:pt>
                <c:pt idx="233">
                  <c:v>0.54485499999999998</c:v>
                </c:pt>
                <c:pt idx="234">
                  <c:v>0.51459900000000003</c:v>
                </c:pt>
                <c:pt idx="235">
                  <c:v>0.50597700000000001</c:v>
                </c:pt>
                <c:pt idx="236">
                  <c:v>0.53407700000000002</c:v>
                </c:pt>
                <c:pt idx="237">
                  <c:v>0.53869599999999995</c:v>
                </c:pt>
                <c:pt idx="238">
                  <c:v>0.51244100000000004</c:v>
                </c:pt>
                <c:pt idx="239">
                  <c:v>0.51968499999999995</c:v>
                </c:pt>
                <c:pt idx="240">
                  <c:v>0.52476</c:v>
                </c:pt>
                <c:pt idx="241">
                  <c:v>0.53625999999999996</c:v>
                </c:pt>
                <c:pt idx="242">
                  <c:v>0.52157900000000001</c:v>
                </c:pt>
                <c:pt idx="243">
                  <c:v>0.53446800000000005</c:v>
                </c:pt>
                <c:pt idx="244">
                  <c:v>0.53473000000000004</c:v>
                </c:pt>
                <c:pt idx="245">
                  <c:v>0.53158000000000005</c:v>
                </c:pt>
                <c:pt idx="246">
                  <c:v>0.56050500000000003</c:v>
                </c:pt>
                <c:pt idx="247">
                  <c:v>0.60231900000000005</c:v>
                </c:pt>
                <c:pt idx="248">
                  <c:v>0.585005</c:v>
                </c:pt>
                <c:pt idx="249">
                  <c:v>0.62429999999999997</c:v>
                </c:pt>
                <c:pt idx="250">
                  <c:v>0.54695899999999997</c:v>
                </c:pt>
                <c:pt idx="251">
                  <c:v>0.56031799999999998</c:v>
                </c:pt>
                <c:pt idx="252">
                  <c:v>0.56499999999999995</c:v>
                </c:pt>
                <c:pt idx="253">
                  <c:v>0.54500000000000004</c:v>
                </c:pt>
                <c:pt idx="254">
                  <c:v>0.53500000000000003</c:v>
                </c:pt>
                <c:pt idx="255">
                  <c:v>0.51300000000000001</c:v>
                </c:pt>
                <c:pt idx="256">
                  <c:v>0.53400000000000003</c:v>
                </c:pt>
                <c:pt idx="257">
                  <c:v>0.51149999999999995</c:v>
                </c:pt>
                <c:pt idx="258">
                  <c:v>0.45500000000000002</c:v>
                </c:pt>
                <c:pt idx="259">
                  <c:v>0.47299999999999998</c:v>
                </c:pt>
                <c:pt idx="260">
                  <c:v>0.51849999999999996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5-4227-8A8D-CEB48718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3744"/>
        <c:axId val="129666048"/>
      </c:scatterChart>
      <c:valAx>
        <c:axId val="129663744"/>
        <c:scaling>
          <c:orientation val="minMax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JPY 2Yx5Y Forward swap 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66048"/>
        <c:crosses val="autoZero"/>
        <c:crossBetween val="midCat"/>
      </c:valAx>
      <c:valAx>
        <c:axId val="129666048"/>
        <c:scaling>
          <c:orientation val="minMax"/>
          <c:max val="0.75000000000000011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Black vol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6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BlackVol</c:v>
          </c:tx>
          <c:xVal>
            <c:numRef>
              <c:f>'8.15'!$B$3:$H$3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3.0999999999999999E-3</c:v>
                </c:pt>
                <c:pt idx="2">
                  <c:v>5.5999999999999999E-3</c:v>
                </c:pt>
                <c:pt idx="3">
                  <c:v>8.0999999999999996E-3</c:v>
                </c:pt>
                <c:pt idx="4">
                  <c:v>1.06E-2</c:v>
                </c:pt>
                <c:pt idx="5">
                  <c:v>1.5599999999999999E-2</c:v>
                </c:pt>
                <c:pt idx="6">
                  <c:v>2.5600000000000001E-2</c:v>
                </c:pt>
              </c:numCache>
            </c:numRef>
          </c:xVal>
          <c:yVal>
            <c:numRef>
              <c:f>'8.15'!$B$21:$H$21</c:f>
              <c:numCache>
                <c:formatCode>0.00000</c:formatCode>
                <c:ptCount val="7"/>
                <c:pt idx="0">
                  <c:v>0.89458243022985906</c:v>
                </c:pt>
                <c:pt idx="1">
                  <c:v>0.4865435945773951</c:v>
                </c:pt>
                <c:pt idx="2">
                  <c:v>0.37507385335106475</c:v>
                </c:pt>
                <c:pt idx="3">
                  <c:v>0.37103338588920015</c:v>
                </c:pt>
                <c:pt idx="4">
                  <c:v>0.40421657121817151</c:v>
                </c:pt>
                <c:pt idx="5">
                  <c:v>0.46607314875610117</c:v>
                </c:pt>
                <c:pt idx="6">
                  <c:v>0.54150230855071491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4-47D2-9D56-D81395417D0A}"/>
            </c:ext>
          </c:extLst>
        </c:ser>
        <c:ser>
          <c:idx val="1"/>
          <c:order val="1"/>
          <c:tx>
            <c:v>Market</c:v>
          </c:tx>
          <c:spPr>
            <a:ln>
              <a:prstDash val="sysDash"/>
            </a:ln>
          </c:spPr>
          <c:xVal>
            <c:numRef>
              <c:f>'8.15'!$B$3:$H$3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3.0999999999999999E-3</c:v>
                </c:pt>
                <c:pt idx="2">
                  <c:v>5.5999999999999999E-3</c:v>
                </c:pt>
                <c:pt idx="3">
                  <c:v>8.0999999999999996E-3</c:v>
                </c:pt>
                <c:pt idx="4">
                  <c:v>1.06E-2</c:v>
                </c:pt>
                <c:pt idx="5">
                  <c:v>1.5599999999999999E-2</c:v>
                </c:pt>
                <c:pt idx="6">
                  <c:v>2.5600000000000001E-2</c:v>
                </c:pt>
              </c:numCache>
            </c:numRef>
          </c:xVal>
          <c:yVal>
            <c:numRef>
              <c:f>'8.15'!$B$22:$H$22</c:f>
              <c:numCache>
                <c:formatCode>0.00000</c:formatCode>
                <c:ptCount val="7"/>
                <c:pt idx="0">
                  <c:v>0.90780000000000005</c:v>
                </c:pt>
                <c:pt idx="1">
                  <c:v>0.46089999999999998</c:v>
                </c:pt>
                <c:pt idx="2">
                  <c:v>0.45300000000000001</c:v>
                </c:pt>
                <c:pt idx="3">
                  <c:v>0.50170000000000003</c:v>
                </c:pt>
                <c:pt idx="4">
                  <c:v>0.53849999999999998</c:v>
                </c:pt>
                <c:pt idx="5">
                  <c:v>0.58420000000000005</c:v>
                </c:pt>
                <c:pt idx="6">
                  <c:v>0.62719999999999998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04-47D2-9D56-D8139541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77056"/>
        <c:axId val="130078592"/>
      </c:scatterChart>
      <c:valAx>
        <c:axId val="1300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30078592"/>
        <c:crosses val="autoZero"/>
        <c:crossBetween val="midCat"/>
      </c:valAx>
      <c:valAx>
        <c:axId val="130078592"/>
        <c:scaling>
          <c:orientation val="minMax"/>
          <c:min val="0.30000000000000004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3007705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7</xdr:row>
      <xdr:rowOff>0</xdr:rowOff>
    </xdr:from>
    <xdr:to>
      <xdr:col>5</xdr:col>
      <xdr:colOff>469900</xdr:colOff>
      <xdr:row>8</xdr:row>
      <xdr:rowOff>76200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D82198C-E115-4438-B148-C192C12BEB50}"/>
            </a:ext>
          </a:extLst>
        </xdr:cNvPr>
        <xdr:cNvSpPr txBox="1"/>
      </xdr:nvSpPr>
      <xdr:spPr>
        <a:xfrm>
          <a:off x="1536700" y="1244600"/>
          <a:ext cx="18415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GRG</a:t>
          </a:r>
          <a:r>
            <a:rPr kumimoji="1" lang="ja-JP" altLang="en-US" sz="1100">
              <a:solidFill>
                <a:srgbClr val="FF0000"/>
              </a:solidFill>
            </a:rPr>
            <a:t>非線形では動かない！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25</xdr:row>
      <xdr:rowOff>76200</xdr:rowOff>
    </xdr:from>
    <xdr:to>
      <xdr:col>8</xdr:col>
      <xdr:colOff>23812</xdr:colOff>
      <xdr:row>39</xdr:row>
      <xdr:rowOff>152400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28573</xdr:rowOff>
    </xdr:from>
    <xdr:to>
      <xdr:col>13</xdr:col>
      <xdr:colOff>161925</xdr:colOff>
      <xdr:row>19</xdr:row>
      <xdr:rowOff>9524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23</xdr:row>
      <xdr:rowOff>38100</xdr:rowOff>
    </xdr:from>
    <xdr:to>
      <xdr:col>7</xdr:col>
      <xdr:colOff>619125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aguraoka-old\ISPT&#26908;&#35342;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%20Folder/ExcelPC/Chapter1and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_siguma (5)"/>
      <sheetName val="cap_siguma (4)"/>
      <sheetName val="大和"/>
      <sheetName val="swaption_siguma"/>
      <sheetName val="USDN"/>
      <sheetName val="swaption"/>
      <sheetName val="cap_siguma＿ｆ) (2)"/>
      <sheetName val="cap_siguma (3)"/>
      <sheetName val="cap_siguma (2)"/>
      <sheetName val="Calc (2)"/>
      <sheetName val="cap_siguma"/>
      <sheetName val="TS"/>
      <sheetName val="USD_old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pter1and2"/>
    </sheetNames>
    <definedNames>
      <definedName name="PartialBarrier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/>
  </sheetViews>
  <sheetFormatPr defaultColWidth="9" defaultRowHeight="14" x14ac:dyDescent="0.2"/>
  <cols>
    <col min="1" max="1" width="9.7265625" style="1" bestFit="1" customWidth="1"/>
    <col min="2" max="3" width="9" style="1"/>
    <col min="4" max="4" width="24.26953125" style="1" customWidth="1"/>
    <col min="5" max="16384" width="9" style="1"/>
  </cols>
  <sheetData>
    <row r="1" spans="1:4" x14ac:dyDescent="0.2">
      <c r="A1" s="13" t="s">
        <v>17</v>
      </c>
    </row>
    <row r="3" spans="1:4" x14ac:dyDescent="0.3">
      <c r="A3" s="12" t="s">
        <v>16</v>
      </c>
      <c r="B3" s="12">
        <v>0.01</v>
      </c>
      <c r="C3" s="12">
        <v>0.04</v>
      </c>
      <c r="D3" s="11" t="s">
        <v>15</v>
      </c>
    </row>
    <row r="4" spans="1:4" x14ac:dyDescent="0.2">
      <c r="A4" s="1" t="s">
        <v>14</v>
      </c>
      <c r="B4" s="1">
        <v>5.5999999999999999E-3</v>
      </c>
      <c r="C4" s="1">
        <v>5.5999999999999999E-3</v>
      </c>
      <c r="D4" s="10"/>
    </row>
    <row r="5" spans="1:4" x14ac:dyDescent="0.2">
      <c r="A5" s="1" t="s">
        <v>13</v>
      </c>
      <c r="B5" s="1">
        <v>2</v>
      </c>
      <c r="C5" s="1">
        <v>2</v>
      </c>
      <c r="D5" s="10"/>
    </row>
    <row r="6" spans="1:4" x14ac:dyDescent="0.2">
      <c r="A6" s="1" t="s">
        <v>12</v>
      </c>
      <c r="B6" s="1">
        <v>2.67</v>
      </c>
      <c r="C6" s="1">
        <v>2.67</v>
      </c>
      <c r="D6" s="10" t="s">
        <v>10</v>
      </c>
    </row>
    <row r="7" spans="1:4" x14ac:dyDescent="0.2">
      <c r="A7" s="1" t="s">
        <v>11</v>
      </c>
      <c r="B7" s="1">
        <v>1.33</v>
      </c>
      <c r="C7" s="1">
        <v>1.33</v>
      </c>
      <c r="D7" s="10" t="s">
        <v>10</v>
      </c>
    </row>
    <row r="8" spans="1:4" x14ac:dyDescent="0.2">
      <c r="A8" s="1" t="s">
        <v>9</v>
      </c>
      <c r="B8" s="1">
        <f>(B4+B3)/2</f>
        <v>7.7999999999999996E-3</v>
      </c>
      <c r="C8" s="1">
        <f>(C4+C3)/2</f>
        <v>2.2800000000000001E-2</v>
      </c>
      <c r="D8" s="5" t="s">
        <v>8</v>
      </c>
    </row>
    <row r="9" spans="1:4" ht="15" customHeight="1" x14ac:dyDescent="0.35">
      <c r="A9" s="9" t="s">
        <v>7</v>
      </c>
      <c r="B9" s="8">
        <f>B6/B8^(1-B7)</f>
        <v>0.53814892894233068</v>
      </c>
      <c r="C9" s="8">
        <f>C6/C8^(1-C7)</f>
        <v>0.7667075870188016</v>
      </c>
      <c r="D9" s="7" t="s">
        <v>6</v>
      </c>
    </row>
    <row r="10" spans="1:4" x14ac:dyDescent="0.2">
      <c r="A10" s="1" t="s">
        <v>5</v>
      </c>
      <c r="B10" s="6">
        <f>(1-B7)*(2+B7)/24*((B4-B3)/B8)^2</f>
        <v>-1.4570118343195274E-2</v>
      </c>
      <c r="C10" s="6">
        <f>(1-C7)*(2+C7)/24*((C4-C3)/C8)^2</f>
        <v>-0.10423033240997231</v>
      </c>
      <c r="D10" s="5" t="s">
        <v>4</v>
      </c>
    </row>
    <row r="11" spans="1:4" x14ac:dyDescent="0.2">
      <c r="A11" s="1" t="s">
        <v>3</v>
      </c>
      <c r="B11" s="6">
        <f>(1-B7)^2/24*(B6^2*B5)/B8^(2-2*B7)</f>
        <v>2.6281587477251338E-3</v>
      </c>
      <c r="C11" s="6">
        <f>(1-C7)^2/24*(C6^2*C5)/C8^(2-2*C7)</f>
        <v>5.3346527552291557E-3</v>
      </c>
      <c r="D11" s="5" t="s">
        <v>2</v>
      </c>
    </row>
    <row r="12" spans="1:4" x14ac:dyDescent="0.35">
      <c r="A12" s="4" t="s">
        <v>1</v>
      </c>
      <c r="B12" s="3">
        <f>B9*(1+B10+B11)</f>
        <v>0.53172237617655582</v>
      </c>
      <c r="C12" s="3">
        <f>C9*(1+C10+C11)</f>
        <v>0.69088351910412915</v>
      </c>
      <c r="D12" s="2" t="s">
        <v>0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/>
  </sheetViews>
  <sheetFormatPr defaultColWidth="9" defaultRowHeight="14" x14ac:dyDescent="0.2"/>
  <cols>
    <col min="1" max="1" width="9.7265625" style="1" bestFit="1" customWidth="1"/>
    <col min="2" max="2" width="7.81640625" style="1" bestFit="1" customWidth="1"/>
    <col min="3" max="3" width="7.26953125" style="1" bestFit="1" customWidth="1"/>
    <col min="4" max="4" width="7.6328125" style="1" bestFit="1" customWidth="1"/>
    <col min="5" max="5" width="7.26953125" style="1" bestFit="1" customWidth="1"/>
    <col min="6" max="6" width="7.26953125" style="1" customWidth="1"/>
    <col min="7" max="7" width="7.81640625" style="1" bestFit="1" customWidth="1"/>
    <col min="8" max="8" width="12.90625" style="1" customWidth="1"/>
    <col min="9" max="16384" width="9" style="1"/>
  </cols>
  <sheetData>
    <row r="1" spans="1:8" x14ac:dyDescent="0.2">
      <c r="A1" s="13" t="s">
        <v>38</v>
      </c>
    </row>
    <row r="2" spans="1:8" x14ac:dyDescent="0.3">
      <c r="B2" s="19" t="s">
        <v>37</v>
      </c>
      <c r="C2" s="18">
        <v>0</v>
      </c>
      <c r="D2" s="19" t="s">
        <v>36</v>
      </c>
      <c r="E2" s="18">
        <v>0</v>
      </c>
      <c r="H2" s="17" t="s">
        <v>28</v>
      </c>
    </row>
    <row r="3" spans="1:8" x14ac:dyDescent="0.3">
      <c r="A3" s="12" t="s">
        <v>16</v>
      </c>
      <c r="B3" s="12">
        <v>3.0999999999999999E-3</v>
      </c>
      <c r="C3" s="12">
        <v>5.5999999999999999E-3</v>
      </c>
      <c r="D3" s="12">
        <v>8.0999999999999996E-3</v>
      </c>
      <c r="E3" s="12">
        <v>1.06E-2</v>
      </c>
      <c r="F3" s="12">
        <v>1.5599999999999999E-2</v>
      </c>
      <c r="G3" s="12">
        <v>2.5600000000000001E-2</v>
      </c>
      <c r="H3" s="11" t="s">
        <v>27</v>
      </c>
    </row>
    <row r="4" spans="1:8" x14ac:dyDescent="0.2">
      <c r="A4" s="1" t="s">
        <v>35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0"/>
    </row>
    <row r="5" spans="1:8" x14ac:dyDescent="0.2">
      <c r="A5" s="1" t="s">
        <v>13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0"/>
    </row>
    <row r="6" spans="1:8" x14ac:dyDescent="0.2">
      <c r="A6" s="1" t="s">
        <v>34</v>
      </c>
      <c r="B6" s="1">
        <f t="shared" ref="B6:G6" si="0">$C$2</f>
        <v>0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5" t="s">
        <v>33</v>
      </c>
    </row>
    <row r="7" spans="1:8" x14ac:dyDescent="0.2">
      <c r="A7" s="1" t="s">
        <v>32</v>
      </c>
      <c r="B7" s="1">
        <f t="shared" ref="B7:G7" si="1">$E$2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5" t="s">
        <v>22</v>
      </c>
    </row>
    <row r="8" spans="1:8" x14ac:dyDescent="0.2">
      <c r="A8" s="1" t="s">
        <v>21</v>
      </c>
      <c r="B8" s="1">
        <f t="shared" ref="B8:G8" si="2">(B4+B3)/2</f>
        <v>4.3499999999999997E-3</v>
      </c>
      <c r="C8" s="1">
        <f t="shared" si="2"/>
        <v>5.5999999999999999E-3</v>
      </c>
      <c r="D8" s="1">
        <f t="shared" si="2"/>
        <v>6.8500000000000002E-3</v>
      </c>
      <c r="E8" s="1">
        <f t="shared" si="2"/>
        <v>8.0999999999999996E-3</v>
      </c>
      <c r="F8" s="1">
        <f t="shared" si="2"/>
        <v>1.06E-2</v>
      </c>
      <c r="G8" s="1">
        <f t="shared" si="2"/>
        <v>1.5600000000000001E-2</v>
      </c>
      <c r="H8" s="5"/>
    </row>
    <row r="9" spans="1:8" ht="15" customHeight="1" x14ac:dyDescent="0.35">
      <c r="A9" s="9" t="s">
        <v>7</v>
      </c>
      <c r="B9" s="8">
        <f t="shared" ref="B9:G9" si="3">B6/B8^(1-B7)</f>
        <v>0</v>
      </c>
      <c r="C9" s="8">
        <f t="shared" si="3"/>
        <v>0</v>
      </c>
      <c r="D9" s="8">
        <f t="shared" si="3"/>
        <v>0</v>
      </c>
      <c r="E9" s="8">
        <f t="shared" si="3"/>
        <v>0</v>
      </c>
      <c r="F9" s="8">
        <f t="shared" si="3"/>
        <v>0</v>
      </c>
      <c r="G9" s="8">
        <f t="shared" si="3"/>
        <v>0</v>
      </c>
      <c r="H9" s="5"/>
    </row>
    <row r="10" spans="1:8" x14ac:dyDescent="0.2">
      <c r="A10" s="1" t="s">
        <v>5</v>
      </c>
      <c r="B10" s="6">
        <f t="shared" ref="B10:G10" si="4">(1-B7)*(2+B7)/24*((B4-B3)/B8)^2</f>
        <v>2.7524551900295069E-2</v>
      </c>
      <c r="C10" s="6">
        <f t="shared" si="4"/>
        <v>0</v>
      </c>
      <c r="D10" s="6">
        <f t="shared" si="4"/>
        <v>1.109986324968476E-2</v>
      </c>
      <c r="E10" s="6">
        <f t="shared" si="4"/>
        <v>3.1753289640806794E-2</v>
      </c>
      <c r="F10" s="6">
        <f t="shared" si="4"/>
        <v>7.4166370001186643E-2</v>
      </c>
      <c r="G10" s="6">
        <f t="shared" si="4"/>
        <v>0.13697129081744464</v>
      </c>
      <c r="H10" s="5"/>
    </row>
    <row r="11" spans="1:8" x14ac:dyDescent="0.2">
      <c r="A11" s="1" t="s">
        <v>3</v>
      </c>
      <c r="B11" s="6">
        <f t="shared" ref="B11:G11" si="5">(1-B7)^2/24*(B6^2*B5)/B8^(2-2*B7)</f>
        <v>0</v>
      </c>
      <c r="C11" s="6">
        <f t="shared" si="5"/>
        <v>0</v>
      </c>
      <c r="D11" s="6">
        <f t="shared" si="5"/>
        <v>0</v>
      </c>
      <c r="E11" s="6">
        <f t="shared" si="5"/>
        <v>0</v>
      </c>
      <c r="F11" s="6">
        <f t="shared" si="5"/>
        <v>0</v>
      </c>
      <c r="G11" s="6">
        <f t="shared" si="5"/>
        <v>0</v>
      </c>
      <c r="H11" s="5"/>
    </row>
    <row r="12" spans="1:8" x14ac:dyDescent="0.35">
      <c r="A12" s="4" t="s">
        <v>20</v>
      </c>
      <c r="B12" s="3">
        <f t="shared" ref="B12:G12" si="6">B9*(1+B10+B11)</f>
        <v>0</v>
      </c>
      <c r="C12" s="3">
        <f t="shared" si="6"/>
        <v>0</v>
      </c>
      <c r="D12" s="3">
        <f t="shared" si="6"/>
        <v>0</v>
      </c>
      <c r="E12" s="3">
        <f t="shared" si="6"/>
        <v>0</v>
      </c>
      <c r="F12" s="3">
        <f t="shared" si="6"/>
        <v>0</v>
      </c>
      <c r="G12" s="3">
        <f t="shared" si="6"/>
        <v>0</v>
      </c>
      <c r="H12" s="5"/>
    </row>
    <row r="13" spans="1:8" x14ac:dyDescent="0.2">
      <c r="A13" s="51" t="s">
        <v>19</v>
      </c>
      <c r="B13" s="52">
        <v>0.46089999999999998</v>
      </c>
      <c r="C13" s="52">
        <v>0.45300000000000001</v>
      </c>
      <c r="D13" s="52">
        <v>0.50170000000000003</v>
      </c>
      <c r="E13" s="52">
        <v>0.53849999999999998</v>
      </c>
      <c r="F13" s="52">
        <v>0.58420000000000005</v>
      </c>
      <c r="G13" s="52">
        <v>0.62719999999999998</v>
      </c>
      <c r="H13" s="5"/>
    </row>
    <row r="14" spans="1:8" x14ac:dyDescent="0.2">
      <c r="A14" s="50" t="s">
        <v>18</v>
      </c>
      <c r="B14" s="22">
        <f>(B13-B12)^2</f>
        <v>0.21242880999999997</v>
      </c>
      <c r="C14" s="22">
        <f t="shared" ref="C14:G14" si="7">(C13-C12)^2</f>
        <v>0.205209</v>
      </c>
      <c r="D14" s="22">
        <f t="shared" si="7"/>
        <v>0.25170289000000001</v>
      </c>
      <c r="E14" s="22">
        <f t="shared" si="7"/>
        <v>0.28998225</v>
      </c>
      <c r="F14" s="22">
        <f t="shared" si="7"/>
        <v>0.34128964000000006</v>
      </c>
      <c r="G14" s="22">
        <f t="shared" si="7"/>
        <v>0.39337983999999998</v>
      </c>
      <c r="H14" s="5" t="s">
        <v>121</v>
      </c>
    </row>
    <row r="15" spans="1:8" x14ac:dyDescent="0.2">
      <c r="F15" s="21" t="s">
        <v>122</v>
      </c>
      <c r="G15" s="6">
        <f>SUM(B14:G14)/6</f>
        <v>0.28233207166666668</v>
      </c>
      <c r="H15" s="5" t="s">
        <v>126</v>
      </c>
    </row>
    <row r="16" spans="1:8" x14ac:dyDescent="0.2">
      <c r="F16" s="21" t="s">
        <v>131</v>
      </c>
      <c r="G16" s="6">
        <f>G15^0.5</f>
        <v>0.53134929346585813</v>
      </c>
      <c r="H16" s="5" t="s">
        <v>127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G16" sqref="G16"/>
    </sheetView>
  </sheetViews>
  <sheetFormatPr defaultColWidth="9" defaultRowHeight="14" x14ac:dyDescent="0.2"/>
  <cols>
    <col min="1" max="1" width="9.7265625" style="1" bestFit="1" customWidth="1"/>
    <col min="2" max="7" width="8" style="1" customWidth="1"/>
    <col min="8" max="8" width="12.90625" style="1" customWidth="1"/>
    <col min="9" max="16384" width="9" style="1"/>
  </cols>
  <sheetData>
    <row r="1" spans="1:8" x14ac:dyDescent="0.2">
      <c r="A1" s="13" t="s">
        <v>31</v>
      </c>
    </row>
    <row r="2" spans="1:8" x14ac:dyDescent="0.3">
      <c r="B2" s="19" t="s">
        <v>30</v>
      </c>
      <c r="C2" s="18">
        <v>2.6715299881670629</v>
      </c>
      <c r="D2" s="19" t="s">
        <v>29</v>
      </c>
      <c r="E2" s="18">
        <v>1.330632282984173</v>
      </c>
      <c r="H2" s="17" t="s">
        <v>28</v>
      </c>
    </row>
    <row r="3" spans="1:8" x14ac:dyDescent="0.3">
      <c r="A3" s="12" t="s">
        <v>16</v>
      </c>
      <c r="B3" s="12">
        <v>3.0999999999999999E-3</v>
      </c>
      <c r="C3" s="12">
        <v>5.5999999999999999E-3</v>
      </c>
      <c r="D3" s="12">
        <v>8.0999999999999996E-3</v>
      </c>
      <c r="E3" s="12">
        <v>1.06E-2</v>
      </c>
      <c r="F3" s="12">
        <v>1.5599999999999999E-2</v>
      </c>
      <c r="G3" s="12">
        <v>2.5600000000000001E-2</v>
      </c>
      <c r="H3" s="11" t="s">
        <v>27</v>
      </c>
    </row>
    <row r="4" spans="1:8" x14ac:dyDescent="0.2">
      <c r="A4" s="1" t="s">
        <v>26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0"/>
    </row>
    <row r="5" spans="1:8" x14ac:dyDescent="0.2">
      <c r="A5" s="1" t="s">
        <v>13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0"/>
    </row>
    <row r="6" spans="1:8" x14ac:dyDescent="0.2">
      <c r="A6" s="1" t="s">
        <v>25</v>
      </c>
      <c r="B6" s="1">
        <f t="shared" ref="B6:G6" si="0">$C$2</f>
        <v>2.6715299881670629</v>
      </c>
      <c r="C6" s="1">
        <f t="shared" si="0"/>
        <v>2.6715299881670629</v>
      </c>
      <c r="D6" s="1">
        <f t="shared" si="0"/>
        <v>2.6715299881670629</v>
      </c>
      <c r="E6" s="1">
        <f t="shared" si="0"/>
        <v>2.6715299881670629</v>
      </c>
      <c r="F6" s="1">
        <f t="shared" si="0"/>
        <v>2.6715299881670629</v>
      </c>
      <c r="G6" s="1">
        <f t="shared" si="0"/>
        <v>2.6715299881670629</v>
      </c>
      <c r="H6" s="5" t="s">
        <v>24</v>
      </c>
    </row>
    <row r="7" spans="1:8" x14ac:dyDescent="0.2">
      <c r="A7" s="1" t="s">
        <v>23</v>
      </c>
      <c r="B7" s="1">
        <f t="shared" ref="B7:G7" si="1">$E$2</f>
        <v>1.330632282984173</v>
      </c>
      <c r="C7" s="1">
        <f t="shared" si="1"/>
        <v>1.330632282984173</v>
      </c>
      <c r="D7" s="1">
        <f t="shared" si="1"/>
        <v>1.330632282984173</v>
      </c>
      <c r="E7" s="1">
        <f t="shared" si="1"/>
        <v>1.330632282984173</v>
      </c>
      <c r="F7" s="1">
        <f t="shared" si="1"/>
        <v>1.330632282984173</v>
      </c>
      <c r="G7" s="1">
        <f t="shared" si="1"/>
        <v>1.330632282984173</v>
      </c>
      <c r="H7" s="5" t="s">
        <v>22</v>
      </c>
    </row>
    <row r="8" spans="1:8" x14ac:dyDescent="0.2">
      <c r="A8" s="1" t="s">
        <v>21</v>
      </c>
      <c r="B8" s="1">
        <f t="shared" ref="B8:G8" si="2">(B4+B3)/2</f>
        <v>4.3499999999999997E-3</v>
      </c>
      <c r="C8" s="1">
        <f t="shared" si="2"/>
        <v>5.5999999999999999E-3</v>
      </c>
      <c r="D8" s="1">
        <f t="shared" si="2"/>
        <v>6.8500000000000002E-3</v>
      </c>
      <c r="E8" s="1">
        <f t="shared" si="2"/>
        <v>8.0999999999999996E-3</v>
      </c>
      <c r="F8" s="1">
        <f t="shared" si="2"/>
        <v>1.06E-2</v>
      </c>
      <c r="G8" s="1">
        <f t="shared" si="2"/>
        <v>1.5600000000000001E-2</v>
      </c>
      <c r="H8" s="5"/>
    </row>
    <row r="9" spans="1:8" ht="15" customHeight="1" x14ac:dyDescent="0.35">
      <c r="A9" s="9" t="s">
        <v>7</v>
      </c>
      <c r="B9" s="8">
        <f t="shared" ref="B9:G9" si="3">B6/B8^(1-B7)</f>
        <v>0.44255613467276067</v>
      </c>
      <c r="C9" s="8">
        <f t="shared" si="3"/>
        <v>0.48110328251826956</v>
      </c>
      <c r="D9" s="8">
        <f t="shared" si="3"/>
        <v>0.51424429944871464</v>
      </c>
      <c r="E9" s="8">
        <f t="shared" si="3"/>
        <v>0.54354772259614526</v>
      </c>
      <c r="F9" s="8">
        <f t="shared" si="3"/>
        <v>0.59410392771870746</v>
      </c>
      <c r="G9" s="8">
        <f t="shared" si="3"/>
        <v>0.67506985386279472</v>
      </c>
      <c r="H9" s="5"/>
    </row>
    <row r="10" spans="1:8" x14ac:dyDescent="0.2">
      <c r="A10" s="1" t="s">
        <v>5</v>
      </c>
      <c r="B10" s="6">
        <f t="shared" ref="B10:G10" si="4">(1-B7)*(2+B7)/24*((B4-B3)/B8)^2</f>
        <v>-1.5155218593162979E-2</v>
      </c>
      <c r="C10" s="6">
        <f t="shared" si="4"/>
        <v>0</v>
      </c>
      <c r="D10" s="6">
        <f t="shared" si="4"/>
        <v>-6.1116654873275356E-3</v>
      </c>
      <c r="E10" s="6">
        <f t="shared" si="4"/>
        <v>-1.7483592368792957E-2</v>
      </c>
      <c r="F10" s="6">
        <f t="shared" si="4"/>
        <v>-4.0836543087095237E-2</v>
      </c>
      <c r="G10" s="6">
        <f t="shared" si="4"/>
        <v>-7.5417389567160112E-2</v>
      </c>
      <c r="H10" s="5"/>
    </row>
    <row r="11" spans="1:8" x14ac:dyDescent="0.2">
      <c r="A11" s="1" t="s">
        <v>3</v>
      </c>
      <c r="B11" s="6">
        <f t="shared" ref="B11:G11" si="5">(1-B7)^2/24*(B6^2*B5)/B8^(2-2*B7)</f>
        <v>1.7842101114581117E-3</v>
      </c>
      <c r="C11" s="6">
        <f t="shared" si="5"/>
        <v>2.1085597197052493E-3</v>
      </c>
      <c r="D11" s="6">
        <f t="shared" si="5"/>
        <v>2.409063446246282E-3</v>
      </c>
      <c r="E11" s="6">
        <f t="shared" si="5"/>
        <v>2.6914395291013915E-3</v>
      </c>
      <c r="F11" s="6">
        <f t="shared" si="5"/>
        <v>3.2153933769691911E-3</v>
      </c>
      <c r="G11" s="6">
        <f t="shared" si="5"/>
        <v>4.1515157947809257E-3</v>
      </c>
      <c r="H11" s="5"/>
    </row>
    <row r="12" spans="1:8" x14ac:dyDescent="0.35">
      <c r="A12" s="4" t="s">
        <v>20</v>
      </c>
      <c r="B12" s="3">
        <f t="shared" ref="B12:G12" si="6">B9*(1+B10+B11)</f>
        <v>0.43663871284242067</v>
      </c>
      <c r="C12" s="3">
        <f t="shared" si="6"/>
        <v>0.48211771752080557</v>
      </c>
      <c r="D12" s="3">
        <f t="shared" si="6"/>
        <v>0.51234025745596135</v>
      </c>
      <c r="E12" s="3">
        <f t="shared" si="6"/>
        <v>0.5355074816078369</v>
      </c>
      <c r="F12" s="3">
        <f t="shared" si="6"/>
        <v>0.571753054910628</v>
      </c>
      <c r="G12" s="3">
        <f t="shared" si="6"/>
        <v>0.62696041086987031</v>
      </c>
      <c r="H12" s="5"/>
    </row>
    <row r="13" spans="1:8" x14ac:dyDescent="0.2">
      <c r="A13" s="51" t="s">
        <v>19</v>
      </c>
      <c r="B13" s="52">
        <v>0.46089999999999998</v>
      </c>
      <c r="C13" s="52">
        <v>0.45300000000000001</v>
      </c>
      <c r="D13" s="52">
        <v>0.50170000000000003</v>
      </c>
      <c r="E13" s="52">
        <v>0.53849999999999998</v>
      </c>
      <c r="F13" s="52">
        <v>0.58420000000000005</v>
      </c>
      <c r="G13" s="52">
        <v>0.62719999999999998</v>
      </c>
      <c r="H13" s="5"/>
    </row>
    <row r="14" spans="1:8" x14ac:dyDescent="0.2">
      <c r="A14" s="50" t="s">
        <v>18</v>
      </c>
      <c r="B14" s="22">
        <f>(B13-B12)^2</f>
        <v>5.8861005454252245E-4</v>
      </c>
      <c r="C14" s="22">
        <f t="shared" ref="C14:G14" si="7">(C13-C12)^2</f>
        <v>8.4784147362142669E-4</v>
      </c>
      <c r="D14" s="22">
        <f t="shared" si="7"/>
        <v>1.1321507872914027E-4</v>
      </c>
      <c r="E14" s="6">
        <f t="shared" si="7"/>
        <v>8.9551663274343015E-6</v>
      </c>
      <c r="F14" s="6">
        <f t="shared" si="7"/>
        <v>1.5492644205784305E-4</v>
      </c>
      <c r="G14" s="6">
        <f t="shared" si="7"/>
        <v>5.7402951276291615E-8</v>
      </c>
      <c r="H14" s="5" t="s">
        <v>121</v>
      </c>
    </row>
    <row r="15" spans="1:8" x14ac:dyDescent="0.2">
      <c r="E15" s="16"/>
      <c r="F15" s="15" t="s">
        <v>122</v>
      </c>
      <c r="G15" s="14">
        <f>SUM(B14:G14)/6</f>
        <v>2.8560093637160721E-4</v>
      </c>
      <c r="H15" s="5" t="s">
        <v>126</v>
      </c>
    </row>
    <row r="16" spans="1:8" x14ac:dyDescent="0.2">
      <c r="F16" s="21" t="s">
        <v>131</v>
      </c>
      <c r="G16" s="6">
        <f>G15^0.5</f>
        <v>1.6899731843186366E-2</v>
      </c>
      <c r="H16" s="5" t="s">
        <v>127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/>
  </sheetViews>
  <sheetFormatPr defaultColWidth="9" defaultRowHeight="14" x14ac:dyDescent="0.2"/>
  <cols>
    <col min="1" max="1" width="9.7265625" style="1" bestFit="1" customWidth="1"/>
    <col min="2" max="2" width="7.6328125" style="1" bestFit="1" customWidth="1"/>
    <col min="3" max="6" width="8.08984375" style="1" customWidth="1"/>
    <col min="7" max="7" width="7.26953125" style="1" customWidth="1"/>
    <col min="8" max="8" width="7.81640625" style="1" bestFit="1" customWidth="1"/>
    <col min="9" max="9" width="12.90625" style="1" customWidth="1"/>
    <col min="10" max="16384" width="9" style="1"/>
  </cols>
  <sheetData>
    <row r="1" spans="1:9" x14ac:dyDescent="0.2">
      <c r="A1" s="13" t="s">
        <v>49</v>
      </c>
    </row>
    <row r="2" spans="1:9" x14ac:dyDescent="0.3">
      <c r="B2" s="19" t="s">
        <v>48</v>
      </c>
      <c r="C2" s="18">
        <v>0.15939999999999999</v>
      </c>
      <c r="D2" s="19" t="s">
        <v>47</v>
      </c>
      <c r="E2" s="18">
        <v>0.74760000000000004</v>
      </c>
      <c r="I2" s="17"/>
    </row>
    <row r="3" spans="1:9" x14ac:dyDescent="0.3">
      <c r="A3" s="12" t="s">
        <v>16</v>
      </c>
      <c r="B3" s="12">
        <v>5.9999999999999995E-4</v>
      </c>
      <c r="C3" s="12">
        <v>3.0999999999999999E-3</v>
      </c>
      <c r="D3" s="12">
        <v>5.5999999999999999E-3</v>
      </c>
      <c r="E3" s="12">
        <v>8.0999999999999996E-3</v>
      </c>
      <c r="F3" s="12">
        <v>1.06E-2</v>
      </c>
      <c r="G3" s="12">
        <v>1.5599999999999999E-2</v>
      </c>
      <c r="H3" s="12">
        <v>2.5600000000000001E-2</v>
      </c>
      <c r="I3" s="11" t="s">
        <v>46</v>
      </c>
    </row>
    <row r="4" spans="1:9" x14ac:dyDescent="0.2">
      <c r="A4" s="1" t="s">
        <v>45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">
        <v>5.5999999999999999E-3</v>
      </c>
      <c r="I4" s="10"/>
    </row>
    <row r="5" spans="1:9" x14ac:dyDescent="0.2">
      <c r="A5" s="1" t="s">
        <v>44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0"/>
    </row>
    <row r="6" spans="1:9" x14ac:dyDescent="0.2">
      <c r="A6" s="1" t="s">
        <v>43</v>
      </c>
      <c r="B6" s="1">
        <f t="shared" ref="B6:H6" si="0">$C$2</f>
        <v>0.15939999999999999</v>
      </c>
      <c r="C6" s="1">
        <f t="shared" si="0"/>
        <v>0.15939999999999999</v>
      </c>
      <c r="D6" s="1">
        <f t="shared" si="0"/>
        <v>0.15939999999999999</v>
      </c>
      <c r="E6" s="1">
        <f t="shared" si="0"/>
        <v>0.15939999999999999</v>
      </c>
      <c r="F6" s="1">
        <f t="shared" si="0"/>
        <v>0.15939999999999999</v>
      </c>
      <c r="G6" s="1">
        <f t="shared" si="0"/>
        <v>0.15939999999999999</v>
      </c>
      <c r="H6" s="1">
        <f t="shared" si="0"/>
        <v>0.15939999999999999</v>
      </c>
      <c r="I6" s="5" t="s">
        <v>42</v>
      </c>
    </row>
    <row r="7" spans="1:9" x14ac:dyDescent="0.2">
      <c r="A7" s="1" t="s">
        <v>41</v>
      </c>
      <c r="B7" s="1">
        <f t="shared" ref="B7:H7" si="1">$E$2</f>
        <v>0.74760000000000004</v>
      </c>
      <c r="C7" s="1">
        <f t="shared" si="1"/>
        <v>0.74760000000000004</v>
      </c>
      <c r="D7" s="1">
        <f t="shared" si="1"/>
        <v>0.74760000000000004</v>
      </c>
      <c r="E7" s="1">
        <f t="shared" si="1"/>
        <v>0.74760000000000004</v>
      </c>
      <c r="F7" s="1">
        <f t="shared" si="1"/>
        <v>0.74760000000000004</v>
      </c>
      <c r="G7" s="1">
        <f t="shared" si="1"/>
        <v>0.74760000000000004</v>
      </c>
      <c r="H7" s="1">
        <f t="shared" si="1"/>
        <v>0.74760000000000004</v>
      </c>
      <c r="I7" s="5" t="s">
        <v>22</v>
      </c>
    </row>
    <row r="8" spans="1:9" x14ac:dyDescent="0.2">
      <c r="A8" s="1" t="s">
        <v>40</v>
      </c>
      <c r="B8" s="1">
        <f t="shared" ref="B8:H8" si="2">(B4+B3)/2</f>
        <v>3.0999999999999999E-3</v>
      </c>
      <c r="C8" s="1">
        <f t="shared" si="2"/>
        <v>4.3499999999999997E-3</v>
      </c>
      <c r="D8" s="1">
        <f t="shared" si="2"/>
        <v>5.5999999999999999E-3</v>
      </c>
      <c r="E8" s="1">
        <f t="shared" si="2"/>
        <v>6.8500000000000002E-3</v>
      </c>
      <c r="F8" s="1">
        <f t="shared" si="2"/>
        <v>8.0999999999999996E-3</v>
      </c>
      <c r="G8" s="1">
        <f t="shared" si="2"/>
        <v>1.06E-2</v>
      </c>
      <c r="H8" s="1">
        <f t="shared" si="2"/>
        <v>1.5600000000000001E-2</v>
      </c>
      <c r="I8" s="5"/>
    </row>
    <row r="9" spans="1:9" ht="15" customHeight="1" x14ac:dyDescent="0.35">
      <c r="A9" s="9" t="s">
        <v>7</v>
      </c>
      <c r="B9" s="8">
        <f t="shared" ref="B9:H9" si="3">B6/B8^(1-B7)</f>
        <v>0.68496538615907732</v>
      </c>
      <c r="C9" s="8">
        <f t="shared" si="3"/>
        <v>0.6288305442948815</v>
      </c>
      <c r="D9" s="8">
        <f t="shared" si="3"/>
        <v>0.5899913698980539</v>
      </c>
      <c r="E9" s="8">
        <f t="shared" si="3"/>
        <v>0.56073803682742906</v>
      </c>
      <c r="F9" s="8">
        <f t="shared" si="3"/>
        <v>0.53751018550745211</v>
      </c>
      <c r="G9" s="8">
        <f t="shared" si="3"/>
        <v>0.50222822552069069</v>
      </c>
      <c r="H9" s="8">
        <f t="shared" si="3"/>
        <v>0.45555799035022365</v>
      </c>
      <c r="I9" s="5"/>
    </row>
    <row r="10" spans="1:9" x14ac:dyDescent="0.2">
      <c r="A10" s="1" t="s">
        <v>5</v>
      </c>
      <c r="B10" s="6">
        <f t="shared" ref="B10:H10" si="4">(1-B7)*(2+B7)/24*((B4-B3)/B8)^2</f>
        <v>7.5170638224072148E-2</v>
      </c>
      <c r="C10" s="6">
        <f t="shared" si="4"/>
        <v>9.5440591007178409E-3</v>
      </c>
      <c r="D10" s="6">
        <f t="shared" si="4"/>
        <v>0</v>
      </c>
      <c r="E10" s="6">
        <f t="shared" si="4"/>
        <v>3.8488456142220314E-3</v>
      </c>
      <c r="F10" s="6">
        <f t="shared" si="4"/>
        <v>1.1010361733475589E-2</v>
      </c>
      <c r="G10" s="6">
        <f t="shared" si="4"/>
        <v>2.5716975198765861E-2</v>
      </c>
      <c r="H10" s="6">
        <f t="shared" si="4"/>
        <v>4.7494400613631367E-2</v>
      </c>
      <c r="I10" s="5"/>
    </row>
    <row r="11" spans="1:9" x14ac:dyDescent="0.2">
      <c r="A11" s="1" t="s">
        <v>3</v>
      </c>
      <c r="B11" s="6">
        <f t="shared" ref="B11:H11" si="5">(1-B7)^2/24*(B6^2*B5)/B8^(2-2*B7)</f>
        <v>2.4907761936582319E-3</v>
      </c>
      <c r="C11" s="6">
        <f t="shared" si="5"/>
        <v>2.0992526607040776E-3</v>
      </c>
      <c r="D11" s="6">
        <f t="shared" si="5"/>
        <v>1.8479438593203958E-3</v>
      </c>
      <c r="E11" s="6">
        <f t="shared" si="5"/>
        <v>1.6692350247551819E-3</v>
      </c>
      <c r="F11" s="6">
        <f t="shared" si="5"/>
        <v>1.5338074810636938E-3</v>
      </c>
      <c r="G11" s="6">
        <f t="shared" si="5"/>
        <v>1.3390589248868984E-3</v>
      </c>
      <c r="H11" s="6">
        <f t="shared" si="5"/>
        <v>1.1017543958656529E-3</v>
      </c>
      <c r="I11" s="5"/>
    </row>
    <row r="12" spans="1:9" x14ac:dyDescent="0.35">
      <c r="A12" s="4" t="s">
        <v>39</v>
      </c>
      <c r="B12" s="3">
        <f t="shared" ref="B12:H12" si="6">B9*(1+B10+B11)</f>
        <v>0.73816076687537824</v>
      </c>
      <c r="C12" s="3">
        <f t="shared" si="6"/>
        <v>0.63615221436721137</v>
      </c>
      <c r="D12" s="3">
        <f t="shared" si="6"/>
        <v>0.59108164082710901</v>
      </c>
      <c r="E12" s="3">
        <f t="shared" si="6"/>
        <v>0.56383223453198461</v>
      </c>
      <c r="F12" s="3">
        <f t="shared" si="6"/>
        <v>0.54425280422899602</v>
      </c>
      <c r="G12" s="3">
        <f t="shared" si="6"/>
        <v>0.51581652952824009</v>
      </c>
      <c r="H12" s="3">
        <f t="shared" si="6"/>
        <v>0.477696357065098</v>
      </c>
      <c r="I12" s="5"/>
    </row>
    <row r="13" spans="1:9" x14ac:dyDescent="0.2">
      <c r="A13" s="51" t="s">
        <v>19</v>
      </c>
      <c r="B13" s="52">
        <v>0.90780000000000005</v>
      </c>
      <c r="C13" s="52">
        <v>0.46089999999999998</v>
      </c>
      <c r="D13" s="52">
        <v>0.45300000000000001</v>
      </c>
      <c r="E13" s="52">
        <v>0.50170000000000003</v>
      </c>
      <c r="F13" s="52">
        <v>0.53849999999999998</v>
      </c>
      <c r="G13" s="52">
        <v>0.58420000000000005</v>
      </c>
      <c r="H13" s="52">
        <v>0.62719999999999998</v>
      </c>
      <c r="I13" s="5"/>
    </row>
    <row r="14" spans="1:9" x14ac:dyDescent="0.2">
      <c r="A14" s="50" t="s">
        <v>18</v>
      </c>
      <c r="B14" s="22">
        <f>(B13-B12)^2</f>
        <v>2.8777469415109787E-2</v>
      </c>
      <c r="C14" s="22">
        <f t="shared" ref="C14:H14" si="7">(C13-C12)^2</f>
        <v>3.0713338640611015E-2</v>
      </c>
      <c r="D14" s="22">
        <f t="shared" si="7"/>
        <v>1.9066539533506736E-2</v>
      </c>
      <c r="E14" s="22">
        <f t="shared" si="7"/>
        <v>3.8604145679375368E-3</v>
      </c>
      <c r="F14" s="22">
        <f t="shared" si="7"/>
        <v>3.3094756497154774E-5</v>
      </c>
      <c r="G14" s="22">
        <f t="shared" si="7"/>
        <v>4.676299033762067E-3</v>
      </c>
      <c r="H14" s="22">
        <f t="shared" si="7"/>
        <v>2.2351339250806668E-2</v>
      </c>
      <c r="I14" s="5" t="s">
        <v>123</v>
      </c>
    </row>
    <row r="15" spans="1:9" x14ac:dyDescent="0.2">
      <c r="F15" s="16"/>
      <c r="G15" s="15" t="s">
        <v>122</v>
      </c>
      <c r="H15" s="14">
        <f>SUM(B14:H14)/7</f>
        <v>1.5639785028318708E-2</v>
      </c>
      <c r="I15" s="5" t="s">
        <v>124</v>
      </c>
    </row>
    <row r="16" spans="1:9" x14ac:dyDescent="0.2">
      <c r="G16" s="21" t="s">
        <v>131</v>
      </c>
      <c r="H16" s="6">
        <f>H15^0.5</f>
        <v>0.12505912612967798</v>
      </c>
      <c r="I16" s="5" t="s">
        <v>125</v>
      </c>
    </row>
  </sheetData>
  <phoneticPr fontId="5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/>
  </sheetViews>
  <sheetFormatPr defaultColWidth="9" defaultRowHeight="14" x14ac:dyDescent="0.2"/>
  <cols>
    <col min="1" max="1" width="10.81640625" style="1" customWidth="1"/>
    <col min="2" max="2" width="8.08984375" style="1" bestFit="1" customWidth="1"/>
    <col min="3" max="3" width="34.08984375" style="1" customWidth="1"/>
    <col min="4" max="16384" width="9" style="1"/>
  </cols>
  <sheetData>
    <row r="1" spans="1:3" x14ac:dyDescent="0.2">
      <c r="A1" s="13" t="s">
        <v>82</v>
      </c>
    </row>
    <row r="3" spans="1:3" x14ac:dyDescent="0.3">
      <c r="A3" s="12" t="s">
        <v>16</v>
      </c>
      <c r="B3" s="12">
        <v>0.04</v>
      </c>
      <c r="C3" s="11" t="s">
        <v>81</v>
      </c>
    </row>
    <row r="4" spans="1:3" x14ac:dyDescent="0.2">
      <c r="A4" s="1" t="s">
        <v>80</v>
      </c>
      <c r="B4" s="1">
        <v>5.5999999999999999E-3</v>
      </c>
      <c r="C4" s="10"/>
    </row>
    <row r="5" spans="1:3" x14ac:dyDescent="0.2">
      <c r="A5" s="1" t="s">
        <v>79</v>
      </c>
      <c r="B5" s="23">
        <v>2</v>
      </c>
      <c r="C5" s="10"/>
    </row>
    <row r="6" spans="1:3" x14ac:dyDescent="0.2">
      <c r="A6" s="1" t="s">
        <v>78</v>
      </c>
      <c r="B6" s="23">
        <v>3.0591469999999999E-2</v>
      </c>
      <c r="C6" s="10" t="s">
        <v>10</v>
      </c>
    </row>
    <row r="7" spans="1:3" x14ac:dyDescent="0.2">
      <c r="A7" s="1" t="s">
        <v>77</v>
      </c>
      <c r="B7" s="23">
        <v>0.5</v>
      </c>
      <c r="C7" s="10" t="s">
        <v>76</v>
      </c>
    </row>
    <row r="8" spans="1:3" x14ac:dyDescent="0.2">
      <c r="A8" s="1" t="s">
        <v>75</v>
      </c>
      <c r="B8" s="23">
        <v>0.44935819999999999</v>
      </c>
      <c r="C8" s="10" t="s">
        <v>10</v>
      </c>
    </row>
    <row r="9" spans="1:3" x14ac:dyDescent="0.2">
      <c r="A9" s="1" t="s">
        <v>74</v>
      </c>
      <c r="B9" s="23">
        <v>0.72824909999999998</v>
      </c>
      <c r="C9" s="10" t="s">
        <v>10</v>
      </c>
    </row>
    <row r="10" spans="1:3" ht="25.5" customHeight="1" x14ac:dyDescent="0.35">
      <c r="A10" s="9" t="s">
        <v>73</v>
      </c>
      <c r="B10" s="25">
        <f>1-B7</f>
        <v>0.5</v>
      </c>
      <c r="C10" s="24" t="s">
        <v>72</v>
      </c>
    </row>
    <row r="11" spans="1:3" x14ac:dyDescent="0.2">
      <c r="A11" s="1" t="s">
        <v>71</v>
      </c>
      <c r="B11" s="23">
        <f>B4*B3</f>
        <v>2.24E-4</v>
      </c>
      <c r="C11" s="5" t="s">
        <v>70</v>
      </c>
    </row>
    <row r="12" spans="1:3" x14ac:dyDescent="0.2">
      <c r="A12" s="1" t="s">
        <v>69</v>
      </c>
      <c r="B12" s="23">
        <f>LN(B4/B3)</f>
        <v>-1.966112856372833</v>
      </c>
      <c r="C12" s="5" t="s">
        <v>68</v>
      </c>
    </row>
    <row r="13" spans="1:3" x14ac:dyDescent="0.2">
      <c r="A13" s="1" t="s">
        <v>67</v>
      </c>
      <c r="B13" s="6">
        <f xml:space="preserve"> B9/B6 * B11^ (0.5 * B10) * B12</f>
        <v>-5.7259830453440834</v>
      </c>
      <c r="C13" s="5" t="s">
        <v>66</v>
      </c>
    </row>
    <row r="14" spans="1:3" x14ac:dyDescent="0.2">
      <c r="A14" s="1" t="s">
        <v>65</v>
      </c>
      <c r="B14" s="6">
        <f>LN(((1- 2*B8*B13 + B13^2)^0.5 + B13 - B8) / (1 - B8))</f>
        <v>-2.1477818401599564</v>
      </c>
      <c r="C14" s="5" t="s">
        <v>64</v>
      </c>
    </row>
    <row r="15" spans="1:3" x14ac:dyDescent="0.2">
      <c r="A15" s="1" t="s">
        <v>63</v>
      </c>
      <c r="B15" s="6">
        <f>IF(B3=B4,1,B13/B14)</f>
        <v>2.6659984446640261</v>
      </c>
      <c r="C15" s="5" t="s">
        <v>62</v>
      </c>
    </row>
    <row r="16" spans="1:3" x14ac:dyDescent="0.35">
      <c r="A16" s="9" t="s">
        <v>61</v>
      </c>
      <c r="B16" s="6">
        <f>B10^2 /24 * B6^2 / B11^B10</f>
        <v>6.5133655191042489E-4</v>
      </c>
      <c r="C16" s="5" t="s">
        <v>60</v>
      </c>
    </row>
    <row r="17" spans="1:6" x14ac:dyDescent="0.35">
      <c r="A17" s="9" t="s">
        <v>59</v>
      </c>
      <c r="B17" s="6">
        <f>B6*B7*B8*B9 / (4*B11^(B10/2))</f>
        <v>1.0228712751772605E-2</v>
      </c>
      <c r="C17" s="5" t="s">
        <v>58</v>
      </c>
    </row>
    <row r="18" spans="1:6" x14ac:dyDescent="0.35">
      <c r="A18" s="9" t="s">
        <v>57</v>
      </c>
      <c r="B18" s="6">
        <f>(2-3*B8^2)/24 * B9^2</f>
        <v>3.0809425541034101E-2</v>
      </c>
      <c r="C18" s="5" t="s">
        <v>56</v>
      </c>
    </row>
    <row r="19" spans="1:6" x14ac:dyDescent="0.35">
      <c r="A19" s="9" t="s">
        <v>55</v>
      </c>
      <c r="B19" s="6">
        <f>B11^ (0.5*B10)</f>
        <v>0.12233817698125046</v>
      </c>
      <c r="C19" s="5" t="s">
        <v>54</v>
      </c>
      <c r="F19" s="21"/>
    </row>
    <row r="20" spans="1:6" x14ac:dyDescent="0.35">
      <c r="A20" s="9" t="s">
        <v>53</v>
      </c>
      <c r="B20" s="22">
        <f xml:space="preserve"> 1+B10^2/24 * B12^2 + B10^4/1920 * B12^ 4</f>
        <v>1.0407530854822151</v>
      </c>
      <c r="C20" s="5" t="s">
        <v>52</v>
      </c>
      <c r="F20" s="21"/>
    </row>
    <row r="21" spans="1:6" x14ac:dyDescent="0.35">
      <c r="A21" s="4" t="s">
        <v>51</v>
      </c>
      <c r="B21" s="6">
        <f>B6*(1+(B16+B17+B18)*B5) / (B19*B20) * B15</f>
        <v>0.69395437706552021</v>
      </c>
      <c r="C21" s="2" t="s">
        <v>50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"/>
  <sheetViews>
    <sheetView workbookViewId="0">
      <selection activeCell="H25" sqref="H25"/>
    </sheetView>
  </sheetViews>
  <sheetFormatPr defaultColWidth="9" defaultRowHeight="14" x14ac:dyDescent="0.2"/>
  <cols>
    <col min="1" max="1" width="11.36328125" style="1" customWidth="1"/>
    <col min="2" max="8" width="8.36328125" style="1" customWidth="1"/>
    <col min="9" max="9" width="12.36328125" style="1" customWidth="1"/>
    <col min="10" max="16384" width="9" style="1"/>
  </cols>
  <sheetData>
    <row r="1" spans="1:9" x14ac:dyDescent="0.2">
      <c r="A1" s="13" t="s">
        <v>93</v>
      </c>
    </row>
    <row r="2" spans="1:9" x14ac:dyDescent="0.2">
      <c r="B2" s="19" t="s">
        <v>48</v>
      </c>
      <c r="C2" s="18">
        <v>3.0591469463117433E-2</v>
      </c>
      <c r="D2" s="19" t="s">
        <v>92</v>
      </c>
      <c r="E2" s="18">
        <v>0.44935814931262108</v>
      </c>
      <c r="G2" s="19" t="s">
        <v>91</v>
      </c>
      <c r="H2" s="18">
        <v>0.72824925637523641</v>
      </c>
    </row>
    <row r="3" spans="1:9" x14ac:dyDescent="0.3">
      <c r="A3" s="12" t="s">
        <v>16</v>
      </c>
      <c r="B3" s="12">
        <v>5.9999999999999995E-4</v>
      </c>
      <c r="C3" s="12">
        <v>3.0999999999999999E-3</v>
      </c>
      <c r="D3" s="12">
        <v>5.5999999999999999E-3</v>
      </c>
      <c r="E3" s="12">
        <v>8.0999999999999996E-3</v>
      </c>
      <c r="F3" s="12">
        <v>1.06E-2</v>
      </c>
      <c r="G3" s="12">
        <v>1.5599999999999999E-2</v>
      </c>
      <c r="H3" s="12">
        <v>2.5600000000000001E-2</v>
      </c>
      <c r="I3" s="11" t="s">
        <v>46</v>
      </c>
    </row>
    <row r="4" spans="1:9" x14ac:dyDescent="0.2">
      <c r="A4" s="1" t="s">
        <v>45</v>
      </c>
      <c r="B4" s="1">
        <v>5.5999999999999999E-3</v>
      </c>
      <c r="C4" s="1">
        <v>5.5999999999999999E-3</v>
      </c>
      <c r="D4" s="1">
        <v>5.5999999999999999E-3</v>
      </c>
      <c r="E4" s="1">
        <v>5.5999999999999999E-3</v>
      </c>
      <c r="F4" s="1">
        <v>5.5999999999999999E-3</v>
      </c>
      <c r="G4" s="1">
        <v>5.5999999999999999E-3</v>
      </c>
      <c r="H4" s="1">
        <v>5.5999999999999999E-3</v>
      </c>
      <c r="I4" s="10"/>
    </row>
    <row r="5" spans="1:9" x14ac:dyDescent="0.2">
      <c r="A5" s="1" t="s">
        <v>44</v>
      </c>
      <c r="B5" s="23">
        <v>2</v>
      </c>
      <c r="C5" s="23">
        <v>2</v>
      </c>
      <c r="D5" s="23">
        <v>2</v>
      </c>
      <c r="E5" s="23">
        <v>2</v>
      </c>
      <c r="F5" s="23">
        <v>2</v>
      </c>
      <c r="G5" s="23">
        <v>2</v>
      </c>
      <c r="H5" s="23">
        <v>2</v>
      </c>
      <c r="I5" s="10"/>
    </row>
    <row r="6" spans="1:9" x14ac:dyDescent="0.2">
      <c r="A6" s="1" t="s">
        <v>90</v>
      </c>
      <c r="B6" s="23">
        <f t="shared" ref="B6:H6" si="0">$C$2</f>
        <v>3.0591469463117433E-2</v>
      </c>
      <c r="C6" s="23">
        <f t="shared" si="0"/>
        <v>3.0591469463117433E-2</v>
      </c>
      <c r="D6" s="23">
        <f t="shared" si="0"/>
        <v>3.0591469463117433E-2</v>
      </c>
      <c r="E6" s="23">
        <f t="shared" si="0"/>
        <v>3.0591469463117433E-2</v>
      </c>
      <c r="F6" s="23">
        <f t="shared" si="0"/>
        <v>3.0591469463117433E-2</v>
      </c>
      <c r="G6" s="23">
        <f t="shared" si="0"/>
        <v>3.0591469463117433E-2</v>
      </c>
      <c r="H6" s="23">
        <f t="shared" si="0"/>
        <v>3.0591469463117433E-2</v>
      </c>
      <c r="I6" s="10"/>
    </row>
    <row r="7" spans="1:9" x14ac:dyDescent="0.2">
      <c r="A7" s="1" t="s">
        <v>11</v>
      </c>
      <c r="B7" s="23">
        <v>0.5</v>
      </c>
      <c r="C7" s="23">
        <v>0.5</v>
      </c>
      <c r="D7" s="23">
        <v>0.5</v>
      </c>
      <c r="E7" s="23">
        <v>0.5</v>
      </c>
      <c r="F7" s="23">
        <v>0.5</v>
      </c>
      <c r="G7" s="23">
        <v>0.5</v>
      </c>
      <c r="H7" s="23">
        <v>0.5</v>
      </c>
      <c r="I7" s="10" t="s">
        <v>76</v>
      </c>
    </row>
    <row r="8" spans="1:9" x14ac:dyDescent="0.2">
      <c r="A8" s="1" t="s">
        <v>89</v>
      </c>
      <c r="B8" s="23">
        <f t="shared" ref="B8:H8" si="1">$E$2</f>
        <v>0.44935814931262108</v>
      </c>
      <c r="C8" s="23">
        <f t="shared" si="1"/>
        <v>0.44935814931262108</v>
      </c>
      <c r="D8" s="23">
        <f t="shared" si="1"/>
        <v>0.44935814931262108</v>
      </c>
      <c r="E8" s="23">
        <f t="shared" si="1"/>
        <v>0.44935814931262108</v>
      </c>
      <c r="F8" s="23">
        <f t="shared" si="1"/>
        <v>0.44935814931262108</v>
      </c>
      <c r="G8" s="23">
        <f t="shared" si="1"/>
        <v>0.44935814931262108</v>
      </c>
      <c r="H8" s="23">
        <f t="shared" si="1"/>
        <v>0.44935814931262108</v>
      </c>
      <c r="I8" s="10"/>
    </row>
    <row r="9" spans="1:9" x14ac:dyDescent="0.2">
      <c r="A9" s="1" t="s">
        <v>88</v>
      </c>
      <c r="B9" s="23">
        <f t="shared" ref="B9:H9" si="2">$H$2</f>
        <v>0.72824925637523641</v>
      </c>
      <c r="C9" s="23">
        <f t="shared" si="2"/>
        <v>0.72824925637523641</v>
      </c>
      <c r="D9" s="23">
        <f t="shared" si="2"/>
        <v>0.72824925637523641</v>
      </c>
      <c r="E9" s="23">
        <f t="shared" si="2"/>
        <v>0.72824925637523641</v>
      </c>
      <c r="F9" s="23">
        <f t="shared" si="2"/>
        <v>0.72824925637523641</v>
      </c>
      <c r="G9" s="23">
        <f t="shared" si="2"/>
        <v>0.72824925637523641</v>
      </c>
      <c r="H9" s="23">
        <f t="shared" si="2"/>
        <v>0.72824925637523641</v>
      </c>
      <c r="I9" s="10"/>
    </row>
    <row r="10" spans="1:9" ht="25.5" customHeight="1" x14ac:dyDescent="0.35">
      <c r="A10" s="9" t="s">
        <v>87</v>
      </c>
      <c r="B10" s="25">
        <f t="shared" ref="B10:H10" si="3">1-B7</f>
        <v>0.5</v>
      </c>
      <c r="C10" s="25">
        <f t="shared" si="3"/>
        <v>0.5</v>
      </c>
      <c r="D10" s="25">
        <f t="shared" si="3"/>
        <v>0.5</v>
      </c>
      <c r="E10" s="25">
        <f t="shared" si="3"/>
        <v>0.5</v>
      </c>
      <c r="F10" s="25">
        <f t="shared" si="3"/>
        <v>0.5</v>
      </c>
      <c r="G10" s="25">
        <f t="shared" si="3"/>
        <v>0.5</v>
      </c>
      <c r="H10" s="25">
        <f t="shared" si="3"/>
        <v>0.5</v>
      </c>
    </row>
    <row r="11" spans="1:9" x14ac:dyDescent="0.2">
      <c r="A11" s="1" t="s">
        <v>86</v>
      </c>
      <c r="B11" s="23">
        <f t="shared" ref="B11:H11" si="4">B4*B3</f>
        <v>3.3599999999999996E-6</v>
      </c>
      <c r="C11" s="23">
        <f t="shared" si="4"/>
        <v>1.736E-5</v>
      </c>
      <c r="D11" s="23">
        <f t="shared" si="4"/>
        <v>3.1359999999999998E-5</v>
      </c>
      <c r="E11" s="23">
        <f t="shared" si="4"/>
        <v>4.5359999999999999E-5</v>
      </c>
      <c r="F11" s="23">
        <f t="shared" si="4"/>
        <v>5.9360000000000001E-5</v>
      </c>
      <c r="G11" s="23">
        <f t="shared" si="4"/>
        <v>8.735999999999999E-5</v>
      </c>
      <c r="H11" s="23">
        <f t="shared" si="4"/>
        <v>1.4336000000000001E-4</v>
      </c>
    </row>
    <row r="12" spans="1:9" x14ac:dyDescent="0.2">
      <c r="A12" s="1" t="s">
        <v>85</v>
      </c>
      <c r="B12" s="23">
        <f t="shared" ref="B12:H12" si="5">LN(B4/B3)</f>
        <v>2.2335922215070942</v>
      </c>
      <c r="C12" s="23">
        <f t="shared" si="5"/>
        <v>0.59136448625000293</v>
      </c>
      <c r="D12" s="23">
        <f t="shared" si="5"/>
        <v>0</v>
      </c>
      <c r="E12" s="23">
        <f t="shared" si="5"/>
        <v>-0.36909746393728943</v>
      </c>
      <c r="F12" s="23">
        <f t="shared" si="5"/>
        <v>-0.63808740337691794</v>
      </c>
      <c r="G12" s="23">
        <f t="shared" si="5"/>
        <v>-1.0245043165143879</v>
      </c>
      <c r="H12" s="23">
        <f t="shared" si="5"/>
        <v>-1.5198257537444133</v>
      </c>
    </row>
    <row r="13" spans="1:9" x14ac:dyDescent="0.2">
      <c r="A13" s="1" t="s">
        <v>84</v>
      </c>
      <c r="B13" s="6">
        <f t="shared" ref="B13:H13" si="6" xml:space="preserve"> B9/B6 * B11^ (0.5 * B10) * B12</f>
        <v>2.2765040058409611</v>
      </c>
      <c r="C13" s="6">
        <f t="shared" si="6"/>
        <v>0.90870387722730939</v>
      </c>
      <c r="D13" s="6">
        <f t="shared" si="6"/>
        <v>0</v>
      </c>
      <c r="E13" s="6">
        <f t="shared" si="6"/>
        <v>-0.72108927073618911</v>
      </c>
      <c r="F13" s="6">
        <f t="shared" si="6"/>
        <v>-1.333316812087874</v>
      </c>
      <c r="G13" s="6">
        <f t="shared" si="6"/>
        <v>-2.3578797892029733</v>
      </c>
      <c r="H13" s="6">
        <f t="shared" si="6"/>
        <v>-3.9589544821864506</v>
      </c>
      <c r="I13" s="26"/>
    </row>
    <row r="14" spans="1:9" x14ac:dyDescent="0.2">
      <c r="A14" s="1" t="s">
        <v>83</v>
      </c>
      <c r="B14" s="6">
        <f t="shared" ref="B14:H14" si="7">LN((SQRT(1- 2*B8*B13 + B13^2) + B13 - B8) / (1 - B8))</f>
        <v>1.9475954045803829</v>
      </c>
      <c r="C14" s="6">
        <f t="shared" si="7"/>
        <v>0.97775658483168393</v>
      </c>
      <c r="D14" s="6">
        <f t="shared" si="7"/>
        <v>0</v>
      </c>
      <c r="E14" s="6">
        <f t="shared" si="7"/>
        <v>-0.60074415206274323</v>
      </c>
      <c r="F14" s="6">
        <f t="shared" si="7"/>
        <v>-0.95772127247168604</v>
      </c>
      <c r="G14" s="6">
        <f t="shared" si="7"/>
        <v>-1.3786345230046517</v>
      </c>
      <c r="H14" s="6">
        <f t="shared" si="7"/>
        <v>-1.8156306890930658</v>
      </c>
    </row>
    <row r="15" spans="1:9" x14ac:dyDescent="0.2">
      <c r="A15" s="1" t="s">
        <v>63</v>
      </c>
      <c r="B15" s="6">
        <f t="shared" ref="B15:H15" si="8">IF(B3=B4,1,B13/B14)</f>
        <v>1.1688793270342732</v>
      </c>
      <c r="C15" s="6">
        <f t="shared" si="8"/>
        <v>0.92937638193839256</v>
      </c>
      <c r="D15" s="6">
        <f t="shared" si="8"/>
        <v>1</v>
      </c>
      <c r="E15" s="6">
        <f t="shared" si="8"/>
        <v>1.2003267418587817</v>
      </c>
      <c r="F15" s="6">
        <f t="shared" si="8"/>
        <v>1.3921762525404195</v>
      </c>
      <c r="G15" s="6">
        <f t="shared" si="8"/>
        <v>1.7103008446822547</v>
      </c>
      <c r="H15" s="6">
        <f t="shared" si="8"/>
        <v>2.1804844487201338</v>
      </c>
    </row>
    <row r="16" spans="1:9" x14ac:dyDescent="0.35">
      <c r="A16" s="9" t="s">
        <v>61</v>
      </c>
      <c r="B16" s="6">
        <f t="shared" ref="B16:H16" si="9">B10^2 /24 * B6^2 / B11^B10</f>
        <v>5.318140490013638E-3</v>
      </c>
      <c r="C16" s="6">
        <f t="shared" si="9"/>
        <v>2.3396698804162381E-3</v>
      </c>
      <c r="D16" s="6">
        <f t="shared" si="9"/>
        <v>1.7407700965640742E-3</v>
      </c>
      <c r="E16" s="6">
        <f t="shared" si="9"/>
        <v>1.447414508996479E-3</v>
      </c>
      <c r="F16" s="6">
        <f t="shared" si="9"/>
        <v>1.2652679246031551E-3</v>
      </c>
      <c r="G16" s="6">
        <f t="shared" si="9"/>
        <v>1.042973159023363E-3</v>
      </c>
      <c r="H16" s="6">
        <f t="shared" si="9"/>
        <v>8.1417066131051949E-4</v>
      </c>
    </row>
    <row r="17" spans="1:12" x14ac:dyDescent="0.35">
      <c r="A17" s="9" t="s">
        <v>59</v>
      </c>
      <c r="B17" s="6">
        <f t="shared" ref="B17:H17" si="10">B6*B7*B8*B9 / (4*B11^(B10/2))</f>
        <v>2.9227939826887896E-2</v>
      </c>
      <c r="C17" s="6">
        <f t="shared" si="10"/>
        <v>1.9386329667418732E-2</v>
      </c>
      <c r="D17" s="6">
        <f t="shared" si="10"/>
        <v>1.672203046873812E-2</v>
      </c>
      <c r="E17" s="6">
        <f t="shared" si="10"/>
        <v>1.5248065976790718E-2</v>
      </c>
      <c r="F17" s="6">
        <f t="shared" si="10"/>
        <v>1.4256389453985371E-2</v>
      </c>
      <c r="G17" s="6">
        <f t="shared" si="10"/>
        <v>1.2943593569395086E-2</v>
      </c>
      <c r="H17" s="6">
        <f t="shared" si="10"/>
        <v>1.143604948259304E-2</v>
      </c>
    </row>
    <row r="18" spans="1:12" x14ac:dyDescent="0.35">
      <c r="A18" s="9" t="s">
        <v>57</v>
      </c>
      <c r="B18" s="6">
        <f t="shared" ref="B18:H18" si="11">(2-3*B8^2)/24 * B9^2</f>
        <v>3.0809441792208365E-2</v>
      </c>
      <c r="C18" s="6">
        <f t="shared" si="11"/>
        <v>3.0809441792208365E-2</v>
      </c>
      <c r="D18" s="6">
        <f t="shared" si="11"/>
        <v>3.0809441792208365E-2</v>
      </c>
      <c r="E18" s="6">
        <f t="shared" si="11"/>
        <v>3.0809441792208365E-2</v>
      </c>
      <c r="F18" s="6">
        <f t="shared" si="11"/>
        <v>3.0809441792208365E-2</v>
      </c>
      <c r="G18" s="6">
        <f t="shared" si="11"/>
        <v>3.0809441792208365E-2</v>
      </c>
      <c r="H18" s="6">
        <f t="shared" si="11"/>
        <v>3.0809441792208365E-2</v>
      </c>
    </row>
    <row r="19" spans="1:12" x14ac:dyDescent="0.35">
      <c r="A19" s="9" t="s">
        <v>55</v>
      </c>
      <c r="B19" s="6">
        <f t="shared" ref="B19:H19" si="12">B11^ (0.5*B10)</f>
        <v>4.2813902858561445E-2</v>
      </c>
      <c r="C19" s="6">
        <f t="shared" si="12"/>
        <v>6.4548689616443264E-2</v>
      </c>
      <c r="D19" s="6">
        <f t="shared" si="12"/>
        <v>7.4833147735478805E-2</v>
      </c>
      <c r="E19" s="6">
        <f t="shared" si="12"/>
        <v>8.2066943992042826E-2</v>
      </c>
      <c r="F19" s="6">
        <f t="shared" si="12"/>
        <v>8.7775532545825583E-2</v>
      </c>
      <c r="G19" s="6">
        <f t="shared" si="12"/>
        <v>9.6678111051252638E-2</v>
      </c>
      <c r="H19" s="6">
        <f t="shared" si="12"/>
        <v>0.10942259198939042</v>
      </c>
      <c r="L19" s="21"/>
    </row>
    <row r="20" spans="1:12" x14ac:dyDescent="0.35">
      <c r="A20" s="9" t="s">
        <v>53</v>
      </c>
      <c r="B20" s="22">
        <f t="shared" ref="B20:H20" si="13" xml:space="preserve"> 1+B10^2/24 * B12^2 + B10^4/1920 * B12^ 4</f>
        <v>1.0527782686329452</v>
      </c>
      <c r="C20" s="22">
        <f t="shared" si="13"/>
        <v>1.003646813940207</v>
      </c>
      <c r="D20" s="22">
        <f t="shared" si="13"/>
        <v>1</v>
      </c>
      <c r="E20" s="22">
        <f t="shared" si="13"/>
        <v>1.0014196972505385</v>
      </c>
      <c r="F20" s="22">
        <f t="shared" si="13"/>
        <v>1.0042465998248895</v>
      </c>
      <c r="G20" s="22">
        <f t="shared" si="13"/>
        <v>1.0109692900230953</v>
      </c>
      <c r="H20" s="22">
        <f t="shared" si="13"/>
        <v>1.0242348308548701</v>
      </c>
      <c r="L20" s="21"/>
    </row>
    <row r="21" spans="1:12" x14ac:dyDescent="0.35">
      <c r="A21" s="4" t="s">
        <v>20</v>
      </c>
      <c r="B21" s="6">
        <f t="shared" ref="B21:H21" si="14">B6*(1+(B16+B17+B18)*B5) / (B19*B20) * B15</f>
        <v>0.89701544251519894</v>
      </c>
      <c r="C21" s="6">
        <f t="shared" si="14"/>
        <v>0.48496876240175474</v>
      </c>
      <c r="D21" s="6">
        <f t="shared" si="14"/>
        <v>0.44908026823656932</v>
      </c>
      <c r="E21" s="6">
        <f t="shared" si="14"/>
        <v>0.48925295048408918</v>
      </c>
      <c r="F21" s="6">
        <f t="shared" si="14"/>
        <v>0.52791820137078993</v>
      </c>
      <c r="G21" s="6">
        <f t="shared" si="14"/>
        <v>0.58327134659368041</v>
      </c>
      <c r="H21" s="6">
        <f t="shared" si="14"/>
        <v>0.64643421385388733</v>
      </c>
      <c r="I21" s="5"/>
    </row>
    <row r="22" spans="1:12" x14ac:dyDescent="0.2">
      <c r="A22" s="51" t="s">
        <v>19</v>
      </c>
      <c r="B22" s="52">
        <v>0.90780000000000005</v>
      </c>
      <c r="C22" s="52">
        <v>0.46089999999999998</v>
      </c>
      <c r="D22" s="52">
        <v>0.45300000000000001</v>
      </c>
      <c r="E22" s="52">
        <v>0.50170000000000003</v>
      </c>
      <c r="F22" s="52">
        <v>0.53849999999999998</v>
      </c>
      <c r="G22" s="52">
        <v>0.58420000000000005</v>
      </c>
      <c r="H22" s="52">
        <v>0.62719999999999998</v>
      </c>
      <c r="I22" s="5"/>
    </row>
    <row r="23" spans="1:12" x14ac:dyDescent="0.2">
      <c r="A23" s="50" t="s">
        <v>18</v>
      </c>
      <c r="B23" s="22">
        <f>(B22-B21)^2</f>
        <v>1.1630668014297977E-4</v>
      </c>
      <c r="C23" s="22">
        <f t="shared" ref="C23:H23" si="15">(C22-C21)^2</f>
        <v>5.7930532355212369E-4</v>
      </c>
      <c r="D23" s="22">
        <f t="shared" si="15"/>
        <v>1.5364297097247463E-5</v>
      </c>
      <c r="E23" s="22">
        <f t="shared" si="15"/>
        <v>1.5492904165153671E-4</v>
      </c>
      <c r="F23" s="22">
        <f t="shared" si="15"/>
        <v>1.1197446222915166E-4</v>
      </c>
      <c r="G23" s="22">
        <f t="shared" si="15"/>
        <v>8.6239714906908171E-7</v>
      </c>
      <c r="H23" s="22">
        <f t="shared" si="15"/>
        <v>3.6995498257707204E-4</v>
      </c>
      <c r="I23" s="5" t="s">
        <v>128</v>
      </c>
    </row>
    <row r="24" spans="1:12" x14ac:dyDescent="0.2">
      <c r="G24" s="21" t="s">
        <v>122</v>
      </c>
      <c r="H24" s="6">
        <f>SUM(B23:H23)/7</f>
        <v>1.9267102634274005E-4</v>
      </c>
      <c r="I24" s="5" t="s">
        <v>129</v>
      </c>
    </row>
    <row r="25" spans="1:12" x14ac:dyDescent="0.2">
      <c r="G25" s="21" t="s">
        <v>131</v>
      </c>
      <c r="H25" s="6">
        <f>H24^0.5</f>
        <v>1.38805989187333E-2</v>
      </c>
      <c r="I25" s="5" t="s">
        <v>130</v>
      </c>
    </row>
  </sheetData>
  <phoneticPr fontId="5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29"/>
  <sheetViews>
    <sheetView workbookViewId="0"/>
  </sheetViews>
  <sheetFormatPr defaultColWidth="9.08984375" defaultRowHeight="14" x14ac:dyDescent="0.2"/>
  <cols>
    <col min="1" max="3" width="8.36328125" style="27" customWidth="1"/>
    <col min="4" max="4" width="1.26953125" style="27" customWidth="1"/>
    <col min="5" max="7" width="8.36328125" style="27" customWidth="1"/>
    <col min="8" max="16384" width="9.08984375" style="27"/>
  </cols>
  <sheetData>
    <row r="1" spans="1:7" s="20" customFormat="1" x14ac:dyDescent="0.2">
      <c r="A1" s="45" t="s">
        <v>104</v>
      </c>
      <c r="B1" s="45"/>
      <c r="C1" s="45"/>
      <c r="D1" s="45"/>
      <c r="E1" s="45"/>
      <c r="F1" s="45"/>
      <c r="G1" s="27"/>
    </row>
    <row r="2" spans="1:7" s="20" customFormat="1" x14ac:dyDescent="0.2">
      <c r="A2" s="44"/>
      <c r="B2" s="44" t="s">
        <v>103</v>
      </c>
      <c r="C2" s="44" t="s">
        <v>102</v>
      </c>
      <c r="D2" s="44"/>
      <c r="E2" s="44" t="s">
        <v>101</v>
      </c>
      <c r="F2" s="44" t="s">
        <v>100</v>
      </c>
      <c r="G2" s="27"/>
    </row>
    <row r="3" spans="1:7" s="20" customFormat="1" ht="14.5" x14ac:dyDescent="0.35">
      <c r="A3" s="43" t="s">
        <v>99</v>
      </c>
      <c r="B3" s="42">
        <v>-2.8274635687090521</v>
      </c>
      <c r="C3" s="42">
        <v>0.10676274876011596</v>
      </c>
      <c r="D3" s="41"/>
      <c r="E3" s="40">
        <v>-26.48361532037779</v>
      </c>
      <c r="F3" s="39">
        <v>1.1437478964115127E-75</v>
      </c>
      <c r="G3" s="27"/>
    </row>
    <row r="4" spans="1:7" x14ac:dyDescent="0.35">
      <c r="A4" s="38" t="s">
        <v>98</v>
      </c>
      <c r="B4" s="37">
        <v>-0.43410505857693288</v>
      </c>
      <c r="C4" s="37">
        <v>2.1952292342904352E-2</v>
      </c>
      <c r="D4" s="36"/>
      <c r="E4" s="35">
        <v>-19.774930644874033</v>
      </c>
      <c r="F4" s="34">
        <v>1.1220969407959321E-53</v>
      </c>
    </row>
    <row r="6" spans="1:7" x14ac:dyDescent="0.2">
      <c r="A6" s="53" t="s">
        <v>97</v>
      </c>
      <c r="B6" s="53"/>
      <c r="C6" s="53"/>
      <c r="E6" s="53" t="s">
        <v>96</v>
      </c>
      <c r="F6" s="53"/>
      <c r="G6" s="53"/>
    </row>
    <row r="7" spans="1:7" x14ac:dyDescent="0.2">
      <c r="A7" s="33" t="s">
        <v>95</v>
      </c>
      <c r="E7" s="33" t="s">
        <v>94</v>
      </c>
    </row>
    <row r="8" spans="1:7" x14ac:dyDescent="0.2">
      <c r="A8" s="31">
        <v>40088</v>
      </c>
      <c r="B8" s="32">
        <v>1.2182999999999999E-2</v>
      </c>
      <c r="C8" s="29">
        <f t="shared" ref="C8:C71" si="0">LN(B8)</f>
        <v>-4.4077137416098671</v>
      </c>
      <c r="D8" s="29"/>
      <c r="E8" s="31">
        <v>40088</v>
      </c>
      <c r="F8" s="30">
        <v>0.36099999999999999</v>
      </c>
      <c r="G8" s="29">
        <f t="shared" ref="G8:G71" si="1">LN(F8)</f>
        <v>-1.0188773206492561</v>
      </c>
    </row>
    <row r="9" spans="1:7" x14ac:dyDescent="0.2">
      <c r="A9" s="31">
        <v>40095</v>
      </c>
      <c r="B9" s="32">
        <v>1.2881999999999999E-2</v>
      </c>
      <c r="C9" s="29">
        <f t="shared" si="0"/>
        <v>-4.351924290857438</v>
      </c>
      <c r="D9" s="29"/>
      <c r="E9" s="31">
        <v>40095</v>
      </c>
      <c r="F9" s="30">
        <v>0.33700000000000002</v>
      </c>
      <c r="G9" s="29">
        <f t="shared" si="1"/>
        <v>-1.0876723486297752</v>
      </c>
    </row>
    <row r="10" spans="1:7" x14ac:dyDescent="0.2">
      <c r="A10" s="31">
        <v>40102</v>
      </c>
      <c r="B10" s="32">
        <v>1.3169E-2</v>
      </c>
      <c r="C10" s="29">
        <f t="shared" si="0"/>
        <v>-4.3298896962540541</v>
      </c>
      <c r="D10" s="29"/>
      <c r="E10" s="31">
        <v>40102</v>
      </c>
      <c r="F10" s="30">
        <v>0.32799999999999996</v>
      </c>
      <c r="G10" s="29">
        <f t="shared" si="1"/>
        <v>-1.1147416705979933</v>
      </c>
    </row>
    <row r="11" spans="1:7" x14ac:dyDescent="0.2">
      <c r="A11" s="31">
        <v>40109</v>
      </c>
      <c r="B11" s="32">
        <v>1.401E-2</v>
      </c>
      <c r="C11" s="29">
        <f t="shared" si="0"/>
        <v>-4.2679839186332211</v>
      </c>
      <c r="D11" s="29"/>
      <c r="E11" s="31">
        <v>40109</v>
      </c>
      <c r="F11" s="30">
        <v>0.36099999999999999</v>
      </c>
      <c r="G11" s="29">
        <f t="shared" si="1"/>
        <v>-1.0188773206492561</v>
      </c>
    </row>
    <row r="12" spans="1:7" x14ac:dyDescent="0.2">
      <c r="A12" s="31">
        <v>40116</v>
      </c>
      <c r="B12" s="32">
        <v>1.4073E-2</v>
      </c>
      <c r="C12" s="29">
        <f t="shared" si="0"/>
        <v>-4.2634972109677065</v>
      </c>
      <c r="D12" s="29"/>
      <c r="E12" s="31">
        <v>40116</v>
      </c>
      <c r="F12" s="30">
        <v>0.35700000000000004</v>
      </c>
      <c r="G12" s="29">
        <f t="shared" si="1"/>
        <v>-1.0300194972024979</v>
      </c>
    </row>
    <row r="13" spans="1:7" x14ac:dyDescent="0.2">
      <c r="A13" s="31">
        <v>40123</v>
      </c>
      <c r="B13" s="32">
        <v>1.4048E-2</v>
      </c>
      <c r="C13" s="29">
        <f t="shared" si="0"/>
        <v>-4.265275242089376</v>
      </c>
      <c r="D13" s="29"/>
      <c r="E13" s="31">
        <v>40123</v>
      </c>
      <c r="F13" s="30">
        <v>0.36499999999999999</v>
      </c>
      <c r="G13" s="29">
        <f t="shared" si="1"/>
        <v>-1.0078579253996456</v>
      </c>
    </row>
    <row r="14" spans="1:7" x14ac:dyDescent="0.2">
      <c r="A14" s="31">
        <v>40130</v>
      </c>
      <c r="B14" s="32">
        <v>1.2953999999999999E-2</v>
      </c>
      <c r="C14" s="29">
        <f t="shared" si="0"/>
        <v>-4.3463506582214118</v>
      </c>
      <c r="D14" s="29"/>
      <c r="E14" s="31">
        <v>40130</v>
      </c>
      <c r="F14" s="30">
        <v>0.37200000000000005</v>
      </c>
      <c r="G14" s="29">
        <f t="shared" si="1"/>
        <v>-0.9888614247089903</v>
      </c>
    </row>
    <row r="15" spans="1:7" x14ac:dyDescent="0.2">
      <c r="A15" s="31">
        <v>40137</v>
      </c>
      <c r="B15" s="32">
        <v>1.2643999999999999E-2</v>
      </c>
      <c r="C15" s="29">
        <f t="shared" si="0"/>
        <v>-4.3705724846287657</v>
      </c>
      <c r="D15" s="29"/>
      <c r="E15" s="31">
        <v>40137</v>
      </c>
      <c r="F15" s="30">
        <v>0.35765599999999997</v>
      </c>
      <c r="G15" s="29">
        <f t="shared" si="1"/>
        <v>-1.0281836483906353</v>
      </c>
    </row>
    <row r="16" spans="1:7" x14ac:dyDescent="0.2">
      <c r="A16" s="31">
        <v>40144</v>
      </c>
      <c r="B16" s="32">
        <v>1.1923999999999999E-2</v>
      </c>
      <c r="C16" s="29">
        <f t="shared" si="0"/>
        <v>-4.429202103166312</v>
      </c>
      <c r="D16" s="29"/>
      <c r="E16" s="31">
        <v>40144</v>
      </c>
      <c r="F16" s="30">
        <v>0.36700000000000005</v>
      </c>
      <c r="G16" s="29">
        <f t="shared" si="1"/>
        <v>-1.0023934309275666</v>
      </c>
    </row>
    <row r="17" spans="1:7" x14ac:dyDescent="0.2">
      <c r="A17" s="31">
        <v>40151</v>
      </c>
      <c r="B17" s="32">
        <v>1.2282999999999999E-2</v>
      </c>
      <c r="C17" s="29">
        <f t="shared" si="0"/>
        <v>-4.3995390864251798</v>
      </c>
      <c r="D17" s="29"/>
      <c r="E17" s="31">
        <v>40151</v>
      </c>
      <c r="F17" s="30">
        <v>0.36499999999999999</v>
      </c>
      <c r="G17" s="29">
        <f t="shared" si="1"/>
        <v>-1.0078579253996456</v>
      </c>
    </row>
    <row r="18" spans="1:7" x14ac:dyDescent="0.2">
      <c r="A18" s="31">
        <v>40158</v>
      </c>
      <c r="B18" s="32">
        <v>1.2126000000000001E-2</v>
      </c>
      <c r="C18" s="29">
        <f t="shared" si="0"/>
        <v>-4.4124033713325979</v>
      </c>
      <c r="D18" s="29"/>
      <c r="E18" s="31">
        <v>40158</v>
      </c>
      <c r="F18" s="30">
        <v>0.374</v>
      </c>
      <c r="G18" s="29">
        <f t="shared" si="1"/>
        <v>-0.98349948156760514</v>
      </c>
    </row>
    <row r="19" spans="1:7" x14ac:dyDescent="0.2">
      <c r="A19" s="31">
        <v>40165</v>
      </c>
      <c r="B19" s="32">
        <v>1.1236999999999999E-2</v>
      </c>
      <c r="C19" s="29">
        <f t="shared" si="0"/>
        <v>-4.4885433740563716</v>
      </c>
      <c r="D19" s="29"/>
      <c r="E19" s="31">
        <v>40165</v>
      </c>
      <c r="F19" s="30">
        <v>0.38426699999999997</v>
      </c>
      <c r="G19" s="29">
        <f t="shared" si="1"/>
        <v>-0.95641765551215319</v>
      </c>
    </row>
    <row r="20" spans="1:7" x14ac:dyDescent="0.2">
      <c r="A20" s="31">
        <v>40172</v>
      </c>
      <c r="B20" s="32">
        <v>1.1552E-2</v>
      </c>
      <c r="C20" s="29">
        <f t="shared" si="0"/>
        <v>-4.460896696831667</v>
      </c>
      <c r="D20" s="29"/>
      <c r="E20" s="31">
        <v>40172</v>
      </c>
      <c r="F20" s="30">
        <v>0.38</v>
      </c>
      <c r="G20" s="29">
        <f t="shared" si="1"/>
        <v>-0.96758402626170559</v>
      </c>
    </row>
    <row r="21" spans="1:7" x14ac:dyDescent="0.2">
      <c r="A21" s="31">
        <v>40179</v>
      </c>
      <c r="B21" s="32">
        <v>1.1701E-2</v>
      </c>
      <c r="C21" s="29">
        <f t="shared" si="0"/>
        <v>-4.4480809707453162</v>
      </c>
      <c r="D21" s="29"/>
      <c r="E21" s="31">
        <v>40179</v>
      </c>
      <c r="F21" s="30">
        <v>0.38045699999999999</v>
      </c>
      <c r="G21" s="29">
        <f t="shared" si="1"/>
        <v>-0.96638211726484025</v>
      </c>
    </row>
    <row r="22" spans="1:7" x14ac:dyDescent="0.2">
      <c r="A22" s="31">
        <v>40186</v>
      </c>
      <c r="B22" s="32">
        <v>1.2685999999999999E-2</v>
      </c>
      <c r="C22" s="29">
        <f t="shared" si="0"/>
        <v>-4.3672562557704317</v>
      </c>
      <c r="D22" s="29"/>
      <c r="E22" s="31">
        <v>40186</v>
      </c>
      <c r="F22" s="30">
        <v>0.37713299999999994</v>
      </c>
      <c r="G22" s="29">
        <f t="shared" si="1"/>
        <v>-0.97515736860228575</v>
      </c>
    </row>
    <row r="23" spans="1:7" x14ac:dyDescent="0.2">
      <c r="A23" s="31">
        <v>40193</v>
      </c>
      <c r="B23" s="32">
        <v>1.1977999999999999E-2</v>
      </c>
      <c r="C23" s="29">
        <f t="shared" si="0"/>
        <v>-4.4246836451398668</v>
      </c>
      <c r="D23" s="29"/>
      <c r="E23" s="31">
        <v>40193</v>
      </c>
      <c r="F23" s="30">
        <v>0.36700000000000005</v>
      </c>
      <c r="G23" s="29">
        <f t="shared" si="1"/>
        <v>-1.0023934309275666</v>
      </c>
    </row>
    <row r="24" spans="1:7" x14ac:dyDescent="0.2">
      <c r="A24" s="31">
        <v>40200</v>
      </c>
      <c r="B24" s="32">
        <v>1.2150000000000001E-2</v>
      </c>
      <c r="C24" s="29">
        <f t="shared" si="0"/>
        <v>-4.4104261091955799</v>
      </c>
      <c r="D24" s="29"/>
      <c r="E24" s="31">
        <v>40200</v>
      </c>
      <c r="F24" s="30">
        <v>0.36499999999999999</v>
      </c>
      <c r="G24" s="29">
        <f t="shared" si="1"/>
        <v>-1.0078579253996456</v>
      </c>
    </row>
    <row r="25" spans="1:7" x14ac:dyDescent="0.2">
      <c r="A25" s="31">
        <v>40207</v>
      </c>
      <c r="B25" s="32">
        <v>1.1885E-2</v>
      </c>
      <c r="C25" s="29">
        <f t="shared" si="0"/>
        <v>-4.4324781781699798</v>
      </c>
      <c r="D25" s="29"/>
      <c r="E25" s="31">
        <v>40207</v>
      </c>
      <c r="F25" s="30">
        <v>0.374</v>
      </c>
      <c r="G25" s="29">
        <f t="shared" si="1"/>
        <v>-0.98349948156760514</v>
      </c>
    </row>
    <row r="26" spans="1:7" x14ac:dyDescent="0.2">
      <c r="A26" s="31">
        <v>40214</v>
      </c>
      <c r="B26" s="32">
        <v>1.213E-2</v>
      </c>
      <c r="C26" s="29">
        <f t="shared" si="0"/>
        <v>-4.4120735560261783</v>
      </c>
      <c r="D26" s="29"/>
      <c r="E26" s="31">
        <v>40214</v>
      </c>
      <c r="F26" s="30">
        <v>0.36799999999999999</v>
      </c>
      <c r="G26" s="29">
        <f t="shared" si="1"/>
        <v>-0.99967234081320611</v>
      </c>
    </row>
    <row r="27" spans="1:7" x14ac:dyDescent="0.2">
      <c r="A27" s="31">
        <v>40221</v>
      </c>
      <c r="B27" s="32">
        <v>1.1789000000000001E-2</v>
      </c>
      <c r="C27" s="29">
        <f t="shared" si="0"/>
        <v>-4.4405883856721466</v>
      </c>
      <c r="D27" s="29"/>
      <c r="E27" s="31">
        <v>40221</v>
      </c>
      <c r="F27" s="30">
        <v>0.35799999999999998</v>
      </c>
      <c r="G27" s="29">
        <f t="shared" si="1"/>
        <v>-1.0272222925814367</v>
      </c>
    </row>
    <row r="28" spans="1:7" x14ac:dyDescent="0.2">
      <c r="A28" s="31">
        <v>40228</v>
      </c>
      <c r="B28" s="32">
        <v>1.1936E-2</v>
      </c>
      <c r="C28" s="29">
        <f t="shared" si="0"/>
        <v>-4.4281962355207316</v>
      </c>
      <c r="D28" s="29"/>
      <c r="E28" s="31">
        <v>40228</v>
      </c>
      <c r="F28" s="30">
        <v>0.35700000000000004</v>
      </c>
      <c r="G28" s="29">
        <f t="shared" si="1"/>
        <v>-1.0300194972024979</v>
      </c>
    </row>
    <row r="29" spans="1:7" x14ac:dyDescent="0.2">
      <c r="A29" s="31">
        <v>40235</v>
      </c>
      <c r="B29" s="32">
        <v>1.1851E-2</v>
      </c>
      <c r="C29" s="29">
        <f t="shared" si="0"/>
        <v>-4.4353430267758256</v>
      </c>
      <c r="D29" s="29"/>
      <c r="E29" s="31">
        <v>40235</v>
      </c>
      <c r="F29" s="30">
        <v>0.35799999999999998</v>
      </c>
      <c r="G29" s="29">
        <f t="shared" si="1"/>
        <v>-1.0272222925814367</v>
      </c>
    </row>
    <row r="30" spans="1:7" x14ac:dyDescent="0.2">
      <c r="A30" s="31">
        <v>40242</v>
      </c>
      <c r="B30" s="32">
        <v>1.1613999999999999E-2</v>
      </c>
      <c r="C30" s="29">
        <f t="shared" si="0"/>
        <v>-4.4555440120322789</v>
      </c>
      <c r="D30" s="29"/>
      <c r="E30" s="31">
        <v>40242</v>
      </c>
      <c r="F30" s="30">
        <v>0.36200000000000004</v>
      </c>
      <c r="G30" s="29">
        <f t="shared" si="1"/>
        <v>-1.0161110671563658</v>
      </c>
    </row>
    <row r="31" spans="1:7" x14ac:dyDescent="0.2">
      <c r="A31" s="31">
        <v>40249</v>
      </c>
      <c r="B31" s="32">
        <v>1.1875E-2</v>
      </c>
      <c r="C31" s="29">
        <f t="shared" si="0"/>
        <v>-4.4333199290614322</v>
      </c>
      <c r="D31" s="29"/>
      <c r="E31" s="31">
        <v>40249</v>
      </c>
      <c r="F31" s="30">
        <v>0.37209000000000003</v>
      </c>
      <c r="G31" s="29">
        <f t="shared" si="1"/>
        <v>-0.98861951848678908</v>
      </c>
    </row>
    <row r="32" spans="1:7" x14ac:dyDescent="0.2">
      <c r="A32" s="31">
        <v>40256</v>
      </c>
      <c r="B32" s="32">
        <v>1.2046000000000001E-2</v>
      </c>
      <c r="C32" s="29">
        <f t="shared" si="0"/>
        <v>-4.4190226243606077</v>
      </c>
      <c r="D32" s="29"/>
      <c r="E32" s="31">
        <v>40256</v>
      </c>
      <c r="F32" s="30">
        <v>0.375</v>
      </c>
      <c r="G32" s="29">
        <f t="shared" si="1"/>
        <v>-0.98082925301172619</v>
      </c>
    </row>
    <row r="33" spans="1:7" x14ac:dyDescent="0.2">
      <c r="A33" s="31">
        <v>40263</v>
      </c>
      <c r="B33" s="32">
        <v>1.2194E-2</v>
      </c>
      <c r="C33" s="29">
        <f t="shared" si="0"/>
        <v>-4.4068112514965128</v>
      </c>
      <c r="D33" s="29"/>
      <c r="E33" s="31">
        <v>40263</v>
      </c>
      <c r="F33" s="30">
        <v>0.38400000000000001</v>
      </c>
      <c r="G33" s="29">
        <f t="shared" si="1"/>
        <v>-0.95711272639441014</v>
      </c>
    </row>
    <row r="34" spans="1:7" x14ac:dyDescent="0.2">
      <c r="A34" s="31">
        <v>40270</v>
      </c>
      <c r="B34" s="32">
        <v>1.2142E-2</v>
      </c>
      <c r="C34" s="29">
        <f t="shared" si="0"/>
        <v>-4.4110847622738945</v>
      </c>
      <c r="D34" s="29"/>
      <c r="E34" s="31">
        <v>40270</v>
      </c>
      <c r="F34" s="30">
        <v>0.36299999999999999</v>
      </c>
      <c r="G34" s="29">
        <f t="shared" si="1"/>
        <v>-1.0133524447172864</v>
      </c>
    </row>
    <row r="35" spans="1:7" x14ac:dyDescent="0.2">
      <c r="A35" s="31">
        <v>40277</v>
      </c>
      <c r="B35" s="32">
        <v>1.2501999999999999E-2</v>
      </c>
      <c r="C35" s="29">
        <f t="shared" si="0"/>
        <v>-4.3818666474725161</v>
      </c>
      <c r="D35" s="29"/>
      <c r="E35" s="31">
        <v>40277</v>
      </c>
      <c r="F35" s="30">
        <v>0.35799999999999998</v>
      </c>
      <c r="G35" s="29">
        <f t="shared" si="1"/>
        <v>-1.0272222925814367</v>
      </c>
    </row>
    <row r="36" spans="1:7" x14ac:dyDescent="0.2">
      <c r="A36" s="31">
        <v>40284</v>
      </c>
      <c r="B36" s="32">
        <v>1.1826000000000001E-2</v>
      </c>
      <c r="C36" s="29">
        <f t="shared" si="0"/>
        <v>-4.437454781583499</v>
      </c>
      <c r="D36" s="29"/>
      <c r="E36" s="31">
        <v>40284</v>
      </c>
      <c r="F36" s="30">
        <v>0.35899999999999999</v>
      </c>
      <c r="G36" s="29">
        <f t="shared" si="1"/>
        <v>-1.0244328904938582</v>
      </c>
    </row>
    <row r="37" spans="1:7" x14ac:dyDescent="0.2">
      <c r="A37" s="31">
        <v>40291</v>
      </c>
      <c r="B37" s="32">
        <v>1.1631000000000001E-2</v>
      </c>
      <c r="C37" s="29">
        <f t="shared" si="0"/>
        <v>-4.4540813316252352</v>
      </c>
      <c r="D37" s="29"/>
      <c r="E37" s="31">
        <v>40291</v>
      </c>
      <c r="F37" s="30">
        <v>0.36200000000000004</v>
      </c>
      <c r="G37" s="29">
        <f t="shared" si="1"/>
        <v>-1.0161110671563658</v>
      </c>
    </row>
    <row r="38" spans="1:7" x14ac:dyDescent="0.2">
      <c r="A38" s="31">
        <v>40298</v>
      </c>
      <c r="B38" s="32">
        <v>1.1306E-2</v>
      </c>
      <c r="C38" s="29">
        <f t="shared" si="0"/>
        <v>-4.4824217207290378</v>
      </c>
      <c r="D38" s="29"/>
      <c r="E38" s="31">
        <v>40298</v>
      </c>
      <c r="F38" s="30">
        <v>0.38</v>
      </c>
      <c r="G38" s="29">
        <f t="shared" si="1"/>
        <v>-0.96758402626170559</v>
      </c>
    </row>
    <row r="39" spans="1:7" x14ac:dyDescent="0.2">
      <c r="A39" s="31">
        <v>40305</v>
      </c>
      <c r="B39" s="32">
        <v>1.1164E-2</v>
      </c>
      <c r="C39" s="29">
        <f t="shared" si="0"/>
        <v>-4.4950609633080614</v>
      </c>
      <c r="D39" s="29"/>
      <c r="E39" s="31">
        <v>40305</v>
      </c>
      <c r="F39" s="30">
        <v>0.41499999999999998</v>
      </c>
      <c r="G39" s="29">
        <f t="shared" si="1"/>
        <v>-0.87947675875143883</v>
      </c>
    </row>
    <row r="40" spans="1:7" x14ac:dyDescent="0.2">
      <c r="A40" s="31">
        <v>40312</v>
      </c>
      <c r="B40" s="32">
        <v>1.1476999999999999E-2</v>
      </c>
      <c r="C40" s="29">
        <f t="shared" si="0"/>
        <v>-4.4674102462836061</v>
      </c>
      <c r="D40" s="29"/>
      <c r="E40" s="31">
        <v>40312</v>
      </c>
      <c r="F40" s="30">
        <v>0.39600000000000002</v>
      </c>
      <c r="G40" s="29">
        <f t="shared" si="1"/>
        <v>-0.92634106772765645</v>
      </c>
    </row>
    <row r="41" spans="1:7" x14ac:dyDescent="0.2">
      <c r="A41" s="31">
        <v>40319</v>
      </c>
      <c r="B41" s="32">
        <v>1.0841E-2</v>
      </c>
      <c r="C41" s="29">
        <f t="shared" si="0"/>
        <v>-4.5244200363029821</v>
      </c>
      <c r="D41" s="29"/>
      <c r="E41" s="31">
        <v>40319</v>
      </c>
      <c r="F41" s="30">
        <v>0.42</v>
      </c>
      <c r="G41" s="29">
        <f t="shared" si="1"/>
        <v>-0.86750056770472306</v>
      </c>
    </row>
    <row r="42" spans="1:7" x14ac:dyDescent="0.2">
      <c r="A42" s="31">
        <v>40326</v>
      </c>
      <c r="B42" s="32">
        <v>1.1094E-2</v>
      </c>
      <c r="C42" s="29">
        <f t="shared" si="0"/>
        <v>-4.5013508573490943</v>
      </c>
      <c r="D42" s="29"/>
      <c r="E42" s="31">
        <v>40326</v>
      </c>
      <c r="F42" s="30">
        <v>0.377</v>
      </c>
      <c r="G42" s="29">
        <f t="shared" si="1"/>
        <v>-0.97551009153412627</v>
      </c>
    </row>
    <row r="43" spans="1:7" x14ac:dyDescent="0.2">
      <c r="A43" s="31">
        <v>40333</v>
      </c>
      <c r="B43" s="32">
        <v>1.0757000000000001E-2</v>
      </c>
      <c r="C43" s="29">
        <f t="shared" si="0"/>
        <v>-4.532198573532269</v>
      </c>
      <c r="D43" s="29"/>
      <c r="E43" s="31">
        <v>40333</v>
      </c>
      <c r="F43" s="30">
        <v>0.36499999999999999</v>
      </c>
      <c r="G43" s="29">
        <f t="shared" si="1"/>
        <v>-1.0078579253996456</v>
      </c>
    </row>
    <row r="44" spans="1:7" x14ac:dyDescent="0.2">
      <c r="A44" s="31">
        <v>40340</v>
      </c>
      <c r="B44" s="32">
        <v>1.0672999999999998E-2</v>
      </c>
      <c r="C44" s="29">
        <f t="shared" si="0"/>
        <v>-4.5400380910503095</v>
      </c>
      <c r="D44" s="29"/>
      <c r="E44" s="31">
        <v>40340</v>
      </c>
      <c r="F44" s="30">
        <v>0.371</v>
      </c>
      <c r="G44" s="29">
        <f t="shared" si="1"/>
        <v>-0.99155321637470195</v>
      </c>
    </row>
    <row r="45" spans="1:7" x14ac:dyDescent="0.2">
      <c r="A45" s="31">
        <v>40347</v>
      </c>
      <c r="B45" s="32">
        <v>1.0515000000000002E-2</v>
      </c>
      <c r="C45" s="29">
        <f t="shared" si="0"/>
        <v>-4.5549524698274739</v>
      </c>
      <c r="D45" s="29"/>
      <c r="E45" s="31">
        <v>40347</v>
      </c>
      <c r="F45" s="30">
        <v>0.37799999999999995</v>
      </c>
      <c r="G45" s="29">
        <f t="shared" si="1"/>
        <v>-0.97286108336254951</v>
      </c>
    </row>
    <row r="46" spans="1:7" x14ac:dyDescent="0.2">
      <c r="A46" s="31">
        <v>40354</v>
      </c>
      <c r="B46" s="32">
        <v>9.9559999999999996E-3</v>
      </c>
      <c r="C46" s="29">
        <f t="shared" si="0"/>
        <v>-4.6095798944767914</v>
      </c>
      <c r="D46" s="29"/>
      <c r="E46" s="31">
        <v>40354</v>
      </c>
      <c r="F46" s="30">
        <v>0.38799999999999996</v>
      </c>
      <c r="G46" s="29">
        <f t="shared" si="1"/>
        <v>-0.94674993935886376</v>
      </c>
    </row>
    <row r="47" spans="1:7" x14ac:dyDescent="0.2">
      <c r="A47" s="31">
        <v>40361</v>
      </c>
      <c r="B47" s="32">
        <v>9.4640000000000002E-3</v>
      </c>
      <c r="C47" s="29">
        <f t="shared" si="0"/>
        <v>-4.6602601523060514</v>
      </c>
      <c r="D47" s="29"/>
      <c r="E47" s="31">
        <v>40361</v>
      </c>
      <c r="F47" s="30">
        <v>0.38200000000000001</v>
      </c>
      <c r="G47" s="29">
        <f t="shared" si="1"/>
        <v>-0.96233467037556186</v>
      </c>
    </row>
    <row r="48" spans="1:7" x14ac:dyDescent="0.2">
      <c r="A48" s="31">
        <v>40368</v>
      </c>
      <c r="B48" s="32">
        <v>9.776E-3</v>
      </c>
      <c r="C48" s="29">
        <f t="shared" si="0"/>
        <v>-4.6278248765528973</v>
      </c>
      <c r="D48" s="29"/>
      <c r="E48" s="31">
        <v>40368</v>
      </c>
      <c r="F48" s="30">
        <v>0.36200000000000004</v>
      </c>
      <c r="G48" s="29">
        <f t="shared" si="1"/>
        <v>-1.0161110671563658</v>
      </c>
    </row>
    <row r="49" spans="1:7" x14ac:dyDescent="0.2">
      <c r="A49" s="31">
        <v>40375</v>
      </c>
      <c r="B49" s="32">
        <v>9.2010000000000008E-3</v>
      </c>
      <c r="C49" s="29">
        <f t="shared" si="0"/>
        <v>-4.6884431051819124</v>
      </c>
      <c r="D49" s="29"/>
      <c r="E49" s="31">
        <v>40375</v>
      </c>
      <c r="F49" s="30">
        <v>0.36700000000000005</v>
      </c>
      <c r="G49" s="29">
        <f t="shared" si="1"/>
        <v>-1.0023934309275666</v>
      </c>
    </row>
    <row r="50" spans="1:7" x14ac:dyDescent="0.2">
      <c r="A50" s="31">
        <v>40382</v>
      </c>
      <c r="B50" s="32">
        <v>9.1500000000000001E-3</v>
      </c>
      <c r="C50" s="29">
        <f t="shared" si="0"/>
        <v>-4.6940013996947068</v>
      </c>
      <c r="D50" s="29"/>
      <c r="E50" s="31">
        <v>40382</v>
      </c>
      <c r="F50" s="30">
        <v>0.35700000000000004</v>
      </c>
      <c r="G50" s="29">
        <f t="shared" si="1"/>
        <v>-1.0300194972024979</v>
      </c>
    </row>
    <row r="51" spans="1:7" x14ac:dyDescent="0.2">
      <c r="A51" s="31">
        <v>40389</v>
      </c>
      <c r="B51" s="32">
        <v>8.9270000000000009E-3</v>
      </c>
      <c r="C51" s="29">
        <f t="shared" si="0"/>
        <v>-4.7186748867849122</v>
      </c>
      <c r="D51" s="29"/>
      <c r="E51" s="31">
        <v>40389</v>
      </c>
      <c r="F51" s="30">
        <v>0.371</v>
      </c>
      <c r="G51" s="29">
        <f t="shared" si="1"/>
        <v>-0.99155321637470195</v>
      </c>
    </row>
    <row r="52" spans="1:7" x14ac:dyDescent="0.2">
      <c r="A52" s="31">
        <v>40396</v>
      </c>
      <c r="B52" s="32">
        <v>8.9739999999999993E-3</v>
      </c>
      <c r="C52" s="29">
        <f t="shared" si="0"/>
        <v>-4.7134237714283458</v>
      </c>
      <c r="D52" s="29"/>
      <c r="E52" s="31">
        <v>40396</v>
      </c>
      <c r="F52" s="30">
        <v>0.37799999999999995</v>
      </c>
      <c r="G52" s="29">
        <f t="shared" si="1"/>
        <v>-0.97286108336254951</v>
      </c>
    </row>
    <row r="53" spans="1:7" x14ac:dyDescent="0.2">
      <c r="A53" s="31">
        <v>40403</v>
      </c>
      <c r="B53" s="32">
        <v>8.3829999999999998E-3</v>
      </c>
      <c r="C53" s="29">
        <f t="shared" si="0"/>
        <v>-4.7815494333264166</v>
      </c>
      <c r="D53" s="29"/>
      <c r="E53" s="31">
        <v>40403</v>
      </c>
      <c r="F53" s="30">
        <v>0.374</v>
      </c>
      <c r="G53" s="29">
        <f t="shared" si="1"/>
        <v>-0.98349948156760514</v>
      </c>
    </row>
    <row r="54" spans="1:7" x14ac:dyDescent="0.2">
      <c r="A54" s="31">
        <v>40410</v>
      </c>
      <c r="B54" s="32">
        <v>7.7780000000000002E-3</v>
      </c>
      <c r="C54" s="29">
        <f t="shared" si="0"/>
        <v>-4.8564560432485813</v>
      </c>
      <c r="D54" s="29"/>
      <c r="E54" s="31">
        <v>40410</v>
      </c>
      <c r="F54" s="30">
        <v>0.39700000000000002</v>
      </c>
      <c r="G54" s="29">
        <f t="shared" si="1"/>
        <v>-0.92381899829494663</v>
      </c>
    </row>
    <row r="55" spans="1:7" x14ac:dyDescent="0.2">
      <c r="A55" s="31">
        <v>40417</v>
      </c>
      <c r="B55" s="32">
        <v>8.4130000000000003E-3</v>
      </c>
      <c r="C55" s="29">
        <f t="shared" si="0"/>
        <v>-4.7779771504134603</v>
      </c>
      <c r="D55" s="29"/>
      <c r="E55" s="31">
        <v>40417</v>
      </c>
      <c r="F55" s="30">
        <v>0.42176000000000002</v>
      </c>
      <c r="G55" s="29">
        <f t="shared" si="1"/>
        <v>-0.86331884710804929</v>
      </c>
    </row>
    <row r="56" spans="1:7" x14ac:dyDescent="0.2">
      <c r="A56" s="31">
        <v>40424</v>
      </c>
      <c r="B56" s="32">
        <v>9.5259999999999997E-3</v>
      </c>
      <c r="C56" s="29">
        <f t="shared" si="0"/>
        <v>-4.6537303766034688</v>
      </c>
      <c r="D56" s="29"/>
      <c r="E56" s="31">
        <v>40424</v>
      </c>
      <c r="F56" s="30">
        <v>0.39</v>
      </c>
      <c r="G56" s="29">
        <f t="shared" si="1"/>
        <v>-0.94160853985844495</v>
      </c>
    </row>
    <row r="57" spans="1:7" x14ac:dyDescent="0.2">
      <c r="A57" s="31">
        <v>40431</v>
      </c>
      <c r="B57" s="32">
        <v>9.8770000000000004E-3</v>
      </c>
      <c r="C57" s="29">
        <f t="shared" si="0"/>
        <v>-4.6175464570561466</v>
      </c>
      <c r="D57" s="29"/>
      <c r="E57" s="31">
        <v>40431</v>
      </c>
      <c r="F57" s="30">
        <v>0.39554</v>
      </c>
      <c r="G57" s="29">
        <f t="shared" si="1"/>
        <v>-0.92750335908825809</v>
      </c>
    </row>
    <row r="58" spans="1:7" x14ac:dyDescent="0.2">
      <c r="A58" s="31">
        <v>40438</v>
      </c>
      <c r="B58" s="32">
        <v>8.6950000000000013E-3</v>
      </c>
      <c r="C58" s="29">
        <f t="shared" si="0"/>
        <v>-4.7450071311758908</v>
      </c>
      <c r="D58" s="29"/>
      <c r="E58" s="31">
        <v>40438</v>
      </c>
      <c r="F58" s="30">
        <v>0.42399999999999999</v>
      </c>
      <c r="G58" s="29">
        <f t="shared" si="1"/>
        <v>-0.85802182375017932</v>
      </c>
    </row>
    <row r="59" spans="1:7" x14ac:dyDescent="0.2">
      <c r="A59" s="31">
        <v>40445</v>
      </c>
      <c r="B59" s="32">
        <v>8.208E-3</v>
      </c>
      <c r="C59" s="29">
        <f t="shared" si="0"/>
        <v>-4.8026459905537235</v>
      </c>
      <c r="D59" s="29"/>
      <c r="E59" s="31">
        <v>40445</v>
      </c>
      <c r="F59" s="30">
        <v>0.46899999999999997</v>
      </c>
      <c r="G59" s="29">
        <f t="shared" si="1"/>
        <v>-0.75715251053585775</v>
      </c>
    </row>
    <row r="60" spans="1:7" x14ac:dyDescent="0.2">
      <c r="A60" s="31">
        <v>40452</v>
      </c>
      <c r="B60" s="32">
        <v>7.7139999999999995E-3</v>
      </c>
      <c r="C60" s="29">
        <f t="shared" si="0"/>
        <v>-4.8647184191961008</v>
      </c>
      <c r="D60" s="29"/>
      <c r="E60" s="31">
        <v>40452</v>
      </c>
      <c r="F60" s="30">
        <v>0.46500000000000002</v>
      </c>
      <c r="G60" s="29">
        <f t="shared" si="1"/>
        <v>-0.7657178733947807</v>
      </c>
    </row>
    <row r="61" spans="1:7" x14ac:dyDescent="0.2">
      <c r="A61" s="31">
        <v>40459</v>
      </c>
      <c r="B61" s="32">
        <v>6.7400000000000003E-3</v>
      </c>
      <c r="C61" s="29">
        <f t="shared" si="0"/>
        <v>-4.9996953540579216</v>
      </c>
      <c r="D61" s="29"/>
      <c r="E61" s="31">
        <v>40459</v>
      </c>
      <c r="F61" s="30">
        <v>0.47212000000000004</v>
      </c>
      <c r="G61" s="29">
        <f t="shared" si="1"/>
        <v>-0.75052208842126866</v>
      </c>
    </row>
    <row r="62" spans="1:7" x14ac:dyDescent="0.2">
      <c r="A62" s="31">
        <v>40466</v>
      </c>
      <c r="B62" s="32">
        <v>6.888E-3</v>
      </c>
      <c r="C62" s="29">
        <f t="shared" si="0"/>
        <v>-4.9779745118567078</v>
      </c>
      <c r="D62" s="29"/>
      <c r="E62" s="31">
        <v>40466</v>
      </c>
      <c r="F62" s="30">
        <v>0.4249</v>
      </c>
      <c r="G62" s="29">
        <f t="shared" si="1"/>
        <v>-0.85590143186137113</v>
      </c>
    </row>
    <row r="63" spans="1:7" x14ac:dyDescent="0.2">
      <c r="A63" s="31">
        <v>40473</v>
      </c>
      <c r="B63" s="32">
        <v>7.3350000000000004E-3</v>
      </c>
      <c r="C63" s="29">
        <f t="shared" si="0"/>
        <v>-4.9150978673871917</v>
      </c>
      <c r="D63" s="29"/>
      <c r="E63" s="31">
        <v>40473</v>
      </c>
      <c r="F63" s="30">
        <v>0.40200000000000002</v>
      </c>
      <c r="G63" s="29">
        <f t="shared" si="1"/>
        <v>-0.91130319036311591</v>
      </c>
    </row>
    <row r="64" spans="1:7" x14ac:dyDescent="0.2">
      <c r="A64" s="31">
        <v>40480</v>
      </c>
      <c r="B64" s="32">
        <v>7.7529999999999995E-3</v>
      </c>
      <c r="C64" s="29">
        <f t="shared" si="0"/>
        <v>-4.8596754137453155</v>
      </c>
      <c r="D64" s="29"/>
      <c r="E64" s="31">
        <v>40480</v>
      </c>
      <c r="F64" s="30">
        <v>0.42325000000000002</v>
      </c>
      <c r="G64" s="29">
        <f t="shared" si="1"/>
        <v>-0.85979225796889236</v>
      </c>
    </row>
    <row r="65" spans="1:7" x14ac:dyDescent="0.2">
      <c r="A65" s="31">
        <v>40487</v>
      </c>
      <c r="B65" s="32">
        <v>7.7190000000000002E-3</v>
      </c>
      <c r="C65" s="29">
        <f t="shared" si="0"/>
        <v>-4.86407045701442</v>
      </c>
      <c r="D65" s="29"/>
      <c r="E65" s="31">
        <v>40487</v>
      </c>
      <c r="F65" s="30">
        <v>0.4355</v>
      </c>
      <c r="G65" s="29">
        <f t="shared" si="1"/>
        <v>-0.83126048268957953</v>
      </c>
    </row>
    <row r="66" spans="1:7" x14ac:dyDescent="0.2">
      <c r="A66" s="31">
        <v>40494</v>
      </c>
      <c r="B66" s="32">
        <v>8.369999999999999E-3</v>
      </c>
      <c r="C66" s="29">
        <f t="shared" si="0"/>
        <v>-4.7831013944807532</v>
      </c>
      <c r="D66" s="29"/>
      <c r="E66" s="31">
        <v>40494</v>
      </c>
      <c r="F66" s="30">
        <v>0.439</v>
      </c>
      <c r="G66" s="29">
        <f t="shared" si="1"/>
        <v>-0.82325586590696564</v>
      </c>
    </row>
    <row r="67" spans="1:7" x14ac:dyDescent="0.2">
      <c r="A67" s="31">
        <v>40501</v>
      </c>
      <c r="B67" s="32">
        <v>9.3950000000000006E-3</v>
      </c>
      <c r="C67" s="29">
        <f t="shared" si="0"/>
        <v>-4.6675776461167082</v>
      </c>
      <c r="D67" s="29"/>
      <c r="E67" s="31">
        <v>40501</v>
      </c>
      <c r="F67" s="30">
        <v>0.44400000000000001</v>
      </c>
      <c r="G67" s="29">
        <f t="shared" si="1"/>
        <v>-0.81193071654991233</v>
      </c>
    </row>
    <row r="68" spans="1:7" x14ac:dyDescent="0.2">
      <c r="A68" s="31">
        <v>40508</v>
      </c>
      <c r="B68" s="32">
        <v>1.0661E-2</v>
      </c>
      <c r="C68" s="29">
        <f t="shared" si="0"/>
        <v>-4.541163056013799</v>
      </c>
      <c r="D68" s="29"/>
      <c r="E68" s="31">
        <v>40508</v>
      </c>
      <c r="F68" s="30">
        <v>0.43700000000000006</v>
      </c>
      <c r="G68" s="29">
        <f t="shared" si="1"/>
        <v>-0.82782208388654677</v>
      </c>
    </row>
    <row r="69" spans="1:7" x14ac:dyDescent="0.2">
      <c r="A69" s="31">
        <v>40515</v>
      </c>
      <c r="B69" s="32">
        <v>1.0557E-2</v>
      </c>
      <c r="C69" s="29">
        <f t="shared" si="0"/>
        <v>-4.5509661319745796</v>
      </c>
      <c r="D69" s="29"/>
      <c r="E69" s="31">
        <v>40515</v>
      </c>
      <c r="F69" s="30">
        <v>0.439</v>
      </c>
      <c r="G69" s="29">
        <f t="shared" si="1"/>
        <v>-0.82325586590696564</v>
      </c>
    </row>
    <row r="70" spans="1:7" x14ac:dyDescent="0.2">
      <c r="A70" s="31">
        <v>40522</v>
      </c>
      <c r="B70" s="32">
        <v>1.1231E-2</v>
      </c>
      <c r="C70" s="29">
        <f t="shared" si="0"/>
        <v>-4.4890774670012377</v>
      </c>
      <c r="D70" s="29"/>
      <c r="E70" s="31">
        <v>40522</v>
      </c>
      <c r="F70" s="30">
        <v>0.46500000000000002</v>
      </c>
      <c r="G70" s="29">
        <f t="shared" si="1"/>
        <v>-0.7657178733947807</v>
      </c>
    </row>
    <row r="71" spans="1:7" x14ac:dyDescent="0.2">
      <c r="A71" s="31">
        <v>40529</v>
      </c>
      <c r="B71" s="32">
        <v>1.1088000000000001E-2</v>
      </c>
      <c r="C71" s="29">
        <f t="shared" si="0"/>
        <v>-4.5018918365345897</v>
      </c>
      <c r="D71" s="29"/>
      <c r="E71" s="31">
        <v>40529</v>
      </c>
      <c r="F71" s="30">
        <v>0.53100000000000003</v>
      </c>
      <c r="G71" s="29">
        <f t="shared" si="1"/>
        <v>-0.63299325774019821</v>
      </c>
    </row>
    <row r="72" spans="1:7" x14ac:dyDescent="0.2">
      <c r="A72" s="31">
        <v>40536</v>
      </c>
      <c r="B72" s="32">
        <v>1.0492E-2</v>
      </c>
      <c r="C72" s="29">
        <f t="shared" ref="C72:C135" si="2">LN(B72)</f>
        <v>-4.5571422169775095</v>
      </c>
      <c r="D72" s="29"/>
      <c r="E72" s="31">
        <v>40536</v>
      </c>
      <c r="F72" s="30">
        <v>0.45200000000000001</v>
      </c>
      <c r="G72" s="29">
        <f t="shared" ref="G72:G135" si="3">LN(F72)</f>
        <v>-0.79407309914990587</v>
      </c>
    </row>
    <row r="73" spans="1:7" x14ac:dyDescent="0.2">
      <c r="A73" s="31">
        <v>40543</v>
      </c>
      <c r="B73" s="32">
        <v>9.8150000000000008E-3</v>
      </c>
      <c r="C73" s="29">
        <f t="shared" si="2"/>
        <v>-4.6238434512537125</v>
      </c>
      <c r="D73" s="29"/>
      <c r="E73" s="31">
        <v>40543</v>
      </c>
      <c r="F73" s="30">
        <v>0.51200000000000001</v>
      </c>
      <c r="G73" s="29">
        <f t="shared" si="3"/>
        <v>-0.66943065394262924</v>
      </c>
    </row>
    <row r="74" spans="1:7" x14ac:dyDescent="0.2">
      <c r="A74" s="31">
        <v>40550</v>
      </c>
      <c r="B74" s="32">
        <v>1.0925000000000001E-2</v>
      </c>
      <c r="C74" s="29">
        <f t="shared" si="2"/>
        <v>-4.5167015380004836</v>
      </c>
      <c r="D74" s="29"/>
      <c r="E74" s="31">
        <v>40550</v>
      </c>
      <c r="F74" s="30">
        <v>0.53</v>
      </c>
      <c r="G74" s="29">
        <f t="shared" si="3"/>
        <v>-0.6348782724359695</v>
      </c>
    </row>
    <row r="75" spans="1:7" x14ac:dyDescent="0.2">
      <c r="A75" s="31">
        <v>40557</v>
      </c>
      <c r="B75" s="32">
        <v>1.0655000000000001E-2</v>
      </c>
      <c r="C75" s="29">
        <f t="shared" si="2"/>
        <v>-4.5417260134315569</v>
      </c>
      <c r="D75" s="29"/>
      <c r="E75" s="31">
        <v>40557</v>
      </c>
      <c r="F75" s="30">
        <v>0.46399999999999997</v>
      </c>
      <c r="G75" s="29">
        <f t="shared" si="3"/>
        <v>-0.76787072675588186</v>
      </c>
    </row>
    <row r="76" spans="1:7" x14ac:dyDescent="0.2">
      <c r="A76" s="31">
        <v>40564</v>
      </c>
      <c r="B76" s="32">
        <v>1.1112E-2</v>
      </c>
      <c r="C76" s="29">
        <f t="shared" si="2"/>
        <v>-4.4997296735300942</v>
      </c>
      <c r="D76" s="29"/>
      <c r="E76" s="31">
        <v>40564</v>
      </c>
      <c r="F76" s="30">
        <v>0.48</v>
      </c>
      <c r="G76" s="29">
        <f t="shared" si="3"/>
        <v>-0.73396917508020043</v>
      </c>
    </row>
    <row r="77" spans="1:7" x14ac:dyDescent="0.2">
      <c r="A77" s="31">
        <v>40571</v>
      </c>
      <c r="B77" s="32">
        <v>1.0778000000000001E-2</v>
      </c>
      <c r="C77" s="29">
        <f t="shared" si="2"/>
        <v>-4.5302482594708318</v>
      </c>
      <c r="D77" s="29"/>
      <c r="E77" s="31">
        <v>40571</v>
      </c>
      <c r="F77" s="30">
        <v>0.47897000000000001</v>
      </c>
      <c r="G77" s="29">
        <f t="shared" si="3"/>
        <v>-0.73611731401275926</v>
      </c>
    </row>
    <row r="78" spans="1:7" x14ac:dyDescent="0.2">
      <c r="A78" s="31">
        <v>40578</v>
      </c>
      <c r="B78" s="32">
        <v>1.2107000000000001E-2</v>
      </c>
      <c r="C78" s="29">
        <f t="shared" si="2"/>
        <v>-4.4139714812565334</v>
      </c>
      <c r="D78" s="29"/>
      <c r="E78" s="31">
        <v>40578</v>
      </c>
      <c r="F78" s="30">
        <v>0.44180999999999998</v>
      </c>
      <c r="G78" s="29">
        <f t="shared" si="3"/>
        <v>-0.81687535357595664</v>
      </c>
    </row>
    <row r="79" spans="1:7" x14ac:dyDescent="0.2">
      <c r="A79" s="31">
        <v>40585</v>
      </c>
      <c r="B79" s="32">
        <v>1.2343999999999999E-2</v>
      </c>
      <c r="C79" s="29">
        <f t="shared" si="2"/>
        <v>-4.3945851639212776</v>
      </c>
      <c r="D79" s="29"/>
      <c r="E79" s="31">
        <v>40585</v>
      </c>
      <c r="F79" s="30">
        <v>0.44034000000000001</v>
      </c>
      <c r="G79" s="29">
        <f t="shared" si="3"/>
        <v>-0.82020812319711056</v>
      </c>
    </row>
    <row r="80" spans="1:7" x14ac:dyDescent="0.2">
      <c r="A80" s="31">
        <v>40592</v>
      </c>
      <c r="B80" s="32">
        <v>1.2282999999999999E-2</v>
      </c>
      <c r="C80" s="29">
        <f t="shared" si="2"/>
        <v>-4.3995390864251798</v>
      </c>
      <c r="D80" s="29"/>
      <c r="E80" s="31">
        <v>40592</v>
      </c>
      <c r="F80" s="30">
        <v>0.44</v>
      </c>
      <c r="G80" s="29">
        <f t="shared" si="3"/>
        <v>-0.82098055206983023</v>
      </c>
    </row>
    <row r="81" spans="1:7" x14ac:dyDescent="0.2">
      <c r="A81" s="31">
        <v>40599</v>
      </c>
      <c r="B81" s="32">
        <v>1.1465000000000001E-2</v>
      </c>
      <c r="C81" s="29">
        <f t="shared" si="2"/>
        <v>-4.4684563626722689</v>
      </c>
      <c r="D81" s="29"/>
      <c r="E81" s="31">
        <v>40599</v>
      </c>
      <c r="F81" s="30">
        <v>0.45661999999999997</v>
      </c>
      <c r="G81" s="29">
        <f t="shared" si="3"/>
        <v>-0.7839037438308295</v>
      </c>
    </row>
    <row r="82" spans="1:7" x14ac:dyDescent="0.2">
      <c r="A82" s="31">
        <v>40606</v>
      </c>
      <c r="B82" s="32">
        <v>1.1747E-2</v>
      </c>
      <c r="C82" s="29">
        <f t="shared" si="2"/>
        <v>-4.4441573901403881</v>
      </c>
      <c r="D82" s="29"/>
      <c r="E82" s="31">
        <v>40606</v>
      </c>
      <c r="F82" s="30">
        <v>0.46789999999999998</v>
      </c>
      <c r="G82" s="29">
        <f t="shared" si="3"/>
        <v>-0.75950068110996649</v>
      </c>
    </row>
    <row r="83" spans="1:7" x14ac:dyDescent="0.2">
      <c r="A83" s="31">
        <v>40613</v>
      </c>
      <c r="B83" s="32">
        <v>1.1284000000000001E-2</v>
      </c>
      <c r="C83" s="29">
        <f t="shared" si="2"/>
        <v>-4.4843694858423868</v>
      </c>
      <c r="D83" s="29"/>
      <c r="E83" s="31">
        <v>40613</v>
      </c>
      <c r="F83" s="30">
        <v>0.48799999999999999</v>
      </c>
      <c r="G83" s="29">
        <f t="shared" si="3"/>
        <v>-0.71743987312898994</v>
      </c>
    </row>
    <row r="84" spans="1:7" x14ac:dyDescent="0.2">
      <c r="A84" s="31">
        <v>40620</v>
      </c>
      <c r="B84" s="32">
        <v>1.0251999999999999E-2</v>
      </c>
      <c r="C84" s="29">
        <f t="shared" si="2"/>
        <v>-4.5802824704803129</v>
      </c>
      <c r="D84" s="29"/>
      <c r="E84" s="31">
        <v>40620</v>
      </c>
      <c r="F84" s="30">
        <v>0.56399999999999995</v>
      </c>
      <c r="G84" s="29">
        <f t="shared" si="3"/>
        <v>-0.57270102748407825</v>
      </c>
    </row>
    <row r="85" spans="1:7" x14ac:dyDescent="0.2">
      <c r="A85" s="31">
        <v>40627</v>
      </c>
      <c r="B85" s="32">
        <v>1.0411999999999999E-2</v>
      </c>
      <c r="C85" s="29">
        <f t="shared" si="2"/>
        <v>-4.5647962918498184</v>
      </c>
      <c r="D85" s="29"/>
      <c r="E85" s="31">
        <v>40627</v>
      </c>
      <c r="F85" s="30">
        <v>0.52700000000000002</v>
      </c>
      <c r="G85" s="29">
        <f t="shared" si="3"/>
        <v>-0.64055473044077471</v>
      </c>
    </row>
    <row r="86" spans="1:7" x14ac:dyDescent="0.2">
      <c r="A86" s="31">
        <v>40634</v>
      </c>
      <c r="B86" s="32">
        <v>1.1358999999999999E-2</v>
      </c>
      <c r="C86" s="29">
        <f t="shared" si="2"/>
        <v>-4.4777448977328529</v>
      </c>
      <c r="D86" s="29"/>
      <c r="E86" s="31">
        <v>40634</v>
      </c>
      <c r="F86" s="30">
        <v>0.50800000000000001</v>
      </c>
      <c r="G86" s="29">
        <f t="shared" si="3"/>
        <v>-0.67727383140365516</v>
      </c>
    </row>
    <row r="87" spans="1:7" x14ac:dyDescent="0.2">
      <c r="A87" s="31">
        <v>40641</v>
      </c>
      <c r="B87" s="32">
        <v>1.2177E-2</v>
      </c>
      <c r="C87" s="29">
        <f t="shared" si="2"/>
        <v>-4.4082063524572668</v>
      </c>
      <c r="D87" s="29"/>
      <c r="E87" s="31">
        <v>40641</v>
      </c>
      <c r="F87" s="30">
        <v>0.48599999999999999</v>
      </c>
      <c r="G87" s="29">
        <f t="shared" si="3"/>
        <v>-0.72154665508164328</v>
      </c>
    </row>
    <row r="88" spans="1:7" x14ac:dyDescent="0.2">
      <c r="A88" s="31">
        <v>40648</v>
      </c>
      <c r="B88" s="32">
        <v>1.1412E-2</v>
      </c>
      <c r="C88" s="29">
        <f t="shared" si="2"/>
        <v>-4.4730898456308834</v>
      </c>
      <c r="D88" s="29"/>
      <c r="E88" s="31">
        <v>40648</v>
      </c>
      <c r="F88" s="30">
        <v>0.45661000000000002</v>
      </c>
      <c r="G88" s="29">
        <f t="shared" si="3"/>
        <v>-0.78392564411881904</v>
      </c>
    </row>
    <row r="89" spans="1:7" x14ac:dyDescent="0.2">
      <c r="A89" s="31">
        <v>40655</v>
      </c>
      <c r="B89" s="32">
        <v>1.069E-2</v>
      </c>
      <c r="C89" s="29">
        <f t="shared" si="2"/>
        <v>-4.5384465539451835</v>
      </c>
      <c r="D89" s="29"/>
      <c r="E89" s="31">
        <v>40655</v>
      </c>
      <c r="F89" s="30">
        <v>0.46482999999999997</v>
      </c>
      <c r="G89" s="29">
        <f t="shared" si="3"/>
        <v>-0.76608353163745779</v>
      </c>
    </row>
    <row r="90" spans="1:7" x14ac:dyDescent="0.2">
      <c r="A90" s="31">
        <v>40662</v>
      </c>
      <c r="B90" s="32">
        <v>1.0246999999999999E-2</v>
      </c>
      <c r="C90" s="29">
        <f t="shared" si="2"/>
        <v>-4.5807702991645565</v>
      </c>
      <c r="D90" s="29"/>
      <c r="E90" s="31">
        <v>40662</v>
      </c>
      <c r="F90" s="30">
        <v>0.45299999999999996</v>
      </c>
      <c r="G90" s="29">
        <f t="shared" si="3"/>
        <v>-0.79186315349910308</v>
      </c>
    </row>
    <row r="91" spans="1:7" x14ac:dyDescent="0.2">
      <c r="A91" s="31">
        <v>40669</v>
      </c>
      <c r="B91" s="32">
        <v>9.7000000000000003E-3</v>
      </c>
      <c r="C91" s="29">
        <f t="shared" si="2"/>
        <v>-4.6356293934727999</v>
      </c>
      <c r="D91" s="29"/>
      <c r="E91" s="31">
        <v>40669</v>
      </c>
      <c r="F91" s="30">
        <v>0.45801999999999998</v>
      </c>
      <c r="G91" s="29">
        <f t="shared" si="3"/>
        <v>-0.78084242769910606</v>
      </c>
    </row>
    <row r="92" spans="1:7" x14ac:dyDescent="0.2">
      <c r="A92" s="31">
        <v>40676</v>
      </c>
      <c r="B92" s="32">
        <v>9.6950000000000005E-3</v>
      </c>
      <c r="C92" s="29">
        <f t="shared" si="2"/>
        <v>-4.636144990287522</v>
      </c>
      <c r="D92" s="29"/>
      <c r="E92" s="31">
        <v>40676</v>
      </c>
      <c r="F92" s="30">
        <v>0.46799999999999997</v>
      </c>
      <c r="G92" s="29">
        <f t="shared" si="3"/>
        <v>-0.75928698306449038</v>
      </c>
    </row>
    <row r="93" spans="1:7" x14ac:dyDescent="0.2">
      <c r="A93" s="31">
        <v>40683</v>
      </c>
      <c r="B93" s="32">
        <v>9.5499999999999995E-3</v>
      </c>
      <c r="C93" s="29">
        <f t="shared" si="2"/>
        <v>-4.6512141244894982</v>
      </c>
      <c r="D93" s="29"/>
      <c r="E93" s="31">
        <v>40683</v>
      </c>
      <c r="F93" s="30">
        <v>0.47299999999999998</v>
      </c>
      <c r="G93" s="29">
        <f t="shared" si="3"/>
        <v>-0.74865989049020409</v>
      </c>
    </row>
    <row r="94" spans="1:7" x14ac:dyDescent="0.2">
      <c r="A94" s="31">
        <v>40690</v>
      </c>
      <c r="B94" s="32">
        <v>9.5189999999999997E-3</v>
      </c>
      <c r="C94" s="29">
        <f t="shared" si="2"/>
        <v>-4.6544654777129688</v>
      </c>
      <c r="D94" s="29"/>
      <c r="E94" s="31">
        <v>40690</v>
      </c>
      <c r="F94" s="30">
        <v>0.47208</v>
      </c>
      <c r="G94" s="29">
        <f t="shared" si="3"/>
        <v>-0.75060681623322378</v>
      </c>
    </row>
    <row r="95" spans="1:7" x14ac:dyDescent="0.2">
      <c r="A95" s="31">
        <v>40697</v>
      </c>
      <c r="B95" s="32">
        <v>9.3830000000000007E-3</v>
      </c>
      <c r="C95" s="29">
        <f t="shared" si="2"/>
        <v>-4.6688557376742246</v>
      </c>
      <c r="D95" s="29"/>
      <c r="E95" s="31">
        <v>40697</v>
      </c>
      <c r="F95" s="30">
        <v>0.48092000000000001</v>
      </c>
      <c r="G95" s="29">
        <f t="shared" si="3"/>
        <v>-0.7320543428754287</v>
      </c>
    </row>
    <row r="96" spans="1:7" x14ac:dyDescent="0.2">
      <c r="A96" s="31">
        <v>40704</v>
      </c>
      <c r="B96" s="32">
        <v>9.384E-3</v>
      </c>
      <c r="C96" s="29">
        <f t="shared" si="2"/>
        <v>-4.6687491676309625</v>
      </c>
      <c r="D96" s="29"/>
      <c r="E96" s="31">
        <v>40704</v>
      </c>
      <c r="F96" s="30">
        <v>0.47100000000000003</v>
      </c>
      <c r="G96" s="29">
        <f t="shared" si="3"/>
        <v>-0.75289718496571922</v>
      </c>
    </row>
    <row r="97" spans="1:7" x14ac:dyDescent="0.2">
      <c r="A97" s="31">
        <v>40711</v>
      </c>
      <c r="B97" s="32">
        <v>9.2250000000000006E-3</v>
      </c>
      <c r="C97" s="29">
        <f t="shared" si="2"/>
        <v>-4.6858380890555464</v>
      </c>
      <c r="D97" s="29"/>
      <c r="E97" s="31">
        <v>40711</v>
      </c>
      <c r="F97" s="30">
        <v>0.48274</v>
      </c>
      <c r="G97" s="29">
        <f t="shared" si="3"/>
        <v>-0.72827707254368357</v>
      </c>
    </row>
    <row r="98" spans="1:7" x14ac:dyDescent="0.2">
      <c r="A98" s="31">
        <v>40718</v>
      </c>
      <c r="B98" s="32">
        <v>9.0799999999999995E-3</v>
      </c>
      <c r="C98" s="29">
        <f t="shared" si="2"/>
        <v>-4.7016810863689349</v>
      </c>
      <c r="D98" s="29"/>
      <c r="E98" s="31">
        <v>40718</v>
      </c>
      <c r="F98" s="30">
        <v>0.47</v>
      </c>
      <c r="G98" s="29">
        <f t="shared" si="3"/>
        <v>-0.75502258427803282</v>
      </c>
    </row>
    <row r="99" spans="1:7" x14ac:dyDescent="0.2">
      <c r="A99" s="31">
        <v>40725</v>
      </c>
      <c r="B99" s="32">
        <v>9.7029999999999998E-3</v>
      </c>
      <c r="C99" s="29">
        <f t="shared" si="2"/>
        <v>-4.6353201629389744</v>
      </c>
      <c r="D99" s="29"/>
      <c r="E99" s="31">
        <v>40725</v>
      </c>
      <c r="F99" s="30">
        <v>0.467335</v>
      </c>
      <c r="G99" s="29">
        <f t="shared" si="3"/>
        <v>-0.76070893372826187</v>
      </c>
    </row>
    <row r="100" spans="1:7" x14ac:dyDescent="0.2">
      <c r="A100" s="31">
        <v>40732</v>
      </c>
      <c r="B100" s="32">
        <v>9.6469999999999993E-3</v>
      </c>
      <c r="C100" s="29">
        <f t="shared" si="2"/>
        <v>-4.6411082927937208</v>
      </c>
      <c r="D100" s="29"/>
      <c r="E100" s="31">
        <v>40732</v>
      </c>
      <c r="F100" s="30">
        <v>0.46061000000000002</v>
      </c>
      <c r="G100" s="29">
        <f t="shared" si="3"/>
        <v>-0.77520358101924414</v>
      </c>
    </row>
    <row r="101" spans="1:7" x14ac:dyDescent="0.2">
      <c r="A101" s="31">
        <v>40739</v>
      </c>
      <c r="B101" s="32">
        <v>8.6909999999999991E-3</v>
      </c>
      <c r="C101" s="29">
        <f t="shared" si="2"/>
        <v>-4.745467271526814</v>
      </c>
      <c r="D101" s="29"/>
      <c r="E101" s="31">
        <v>40739</v>
      </c>
      <c r="F101" s="30">
        <v>0.50800000000000001</v>
      </c>
      <c r="G101" s="29">
        <f t="shared" si="3"/>
        <v>-0.67727383140365516</v>
      </c>
    </row>
    <row r="102" spans="1:7" x14ac:dyDescent="0.2">
      <c r="A102" s="31">
        <v>40746</v>
      </c>
      <c r="B102" s="32">
        <v>8.933E-3</v>
      </c>
      <c r="C102" s="29">
        <f t="shared" si="2"/>
        <v>-4.7180029942624353</v>
      </c>
      <c r="D102" s="29"/>
      <c r="E102" s="31">
        <v>40746</v>
      </c>
      <c r="F102" s="30">
        <v>0.49089500000000003</v>
      </c>
      <c r="G102" s="29">
        <f t="shared" si="3"/>
        <v>-0.71152502334380463</v>
      </c>
    </row>
    <row r="103" spans="1:7" x14ac:dyDescent="0.2">
      <c r="A103" s="31">
        <v>40753</v>
      </c>
      <c r="B103" s="32">
        <v>8.3899999999999999E-3</v>
      </c>
      <c r="C103" s="29">
        <f t="shared" si="2"/>
        <v>-4.7807147585030219</v>
      </c>
      <c r="D103" s="29"/>
      <c r="E103" s="31">
        <v>40753</v>
      </c>
      <c r="F103" s="30">
        <v>0.49790000000000001</v>
      </c>
      <c r="G103" s="29">
        <f t="shared" si="3"/>
        <v>-0.69735602533399998</v>
      </c>
    </row>
    <row r="104" spans="1:7" x14ac:dyDescent="0.2">
      <c r="A104" s="31">
        <v>40760</v>
      </c>
      <c r="B104" s="32">
        <v>8.071E-3</v>
      </c>
      <c r="C104" s="29">
        <f t="shared" si="2"/>
        <v>-4.8194778886399021</v>
      </c>
      <c r="D104" s="29"/>
      <c r="E104" s="31">
        <v>40760</v>
      </c>
      <c r="F104" s="30">
        <v>0.51800000000000002</v>
      </c>
      <c r="G104" s="29">
        <f t="shared" si="3"/>
        <v>-0.65778003672265395</v>
      </c>
    </row>
    <row r="105" spans="1:7" x14ac:dyDescent="0.2">
      <c r="A105" s="31">
        <v>40767</v>
      </c>
      <c r="B105" s="32">
        <v>8.1789999999999988E-3</v>
      </c>
      <c r="C105" s="29">
        <f t="shared" si="2"/>
        <v>-4.8061853852293002</v>
      </c>
      <c r="D105" s="29"/>
      <c r="E105" s="31">
        <v>40767</v>
      </c>
      <c r="F105" s="30">
        <v>0.51800000000000002</v>
      </c>
      <c r="G105" s="29">
        <f t="shared" si="3"/>
        <v>-0.65778003672265395</v>
      </c>
    </row>
    <row r="106" spans="1:7" x14ac:dyDescent="0.2">
      <c r="A106" s="31">
        <v>40774</v>
      </c>
      <c r="B106" s="32">
        <v>7.3480000000000004E-3</v>
      </c>
      <c r="C106" s="29">
        <f t="shared" si="2"/>
        <v>-4.9133271116292576</v>
      </c>
      <c r="D106" s="29"/>
      <c r="E106" s="31">
        <v>40774</v>
      </c>
      <c r="F106" s="30">
        <v>0.55899999999999994</v>
      </c>
      <c r="G106" s="29">
        <f t="shared" si="3"/>
        <v>-0.58160580582703802</v>
      </c>
    </row>
    <row r="107" spans="1:7" x14ac:dyDescent="0.2">
      <c r="A107" s="31">
        <v>40781</v>
      </c>
      <c r="B107" s="32">
        <v>7.980000000000001E-3</v>
      </c>
      <c r="C107" s="29">
        <f t="shared" si="2"/>
        <v>-4.8308168675204195</v>
      </c>
      <c r="D107" s="29"/>
      <c r="E107" s="31">
        <v>40781</v>
      </c>
      <c r="F107" s="30">
        <v>0.51800000000000002</v>
      </c>
      <c r="G107" s="29">
        <f t="shared" si="3"/>
        <v>-0.65778003672265395</v>
      </c>
    </row>
    <row r="108" spans="1:7" x14ac:dyDescent="0.2">
      <c r="A108" s="31">
        <v>40788</v>
      </c>
      <c r="B108" s="32">
        <v>8.0440000000000008E-3</v>
      </c>
      <c r="C108" s="29">
        <f t="shared" si="2"/>
        <v>-4.8228288070717316</v>
      </c>
      <c r="D108" s="29"/>
      <c r="E108" s="31">
        <v>40788</v>
      </c>
      <c r="F108" s="30">
        <v>0.49695999999999996</v>
      </c>
      <c r="G108" s="29">
        <f t="shared" si="3"/>
        <v>-0.69924573902181486</v>
      </c>
    </row>
    <row r="109" spans="1:7" x14ac:dyDescent="0.2">
      <c r="A109" s="31">
        <v>40795</v>
      </c>
      <c r="B109" s="32">
        <v>7.6439999999999998E-3</v>
      </c>
      <c r="C109" s="29">
        <f t="shared" si="2"/>
        <v>-4.8738342526041105</v>
      </c>
      <c r="D109" s="29"/>
      <c r="E109" s="31">
        <v>40795</v>
      </c>
      <c r="F109" s="30">
        <v>0.51042999999999994</v>
      </c>
      <c r="G109" s="29">
        <f t="shared" si="3"/>
        <v>-0.67250177124941535</v>
      </c>
    </row>
    <row r="110" spans="1:7" x14ac:dyDescent="0.2">
      <c r="A110" s="31">
        <v>40802</v>
      </c>
      <c r="B110" s="32">
        <v>7.6490000000000004E-3</v>
      </c>
      <c r="C110" s="29">
        <f t="shared" si="2"/>
        <v>-4.8731803586424078</v>
      </c>
      <c r="D110" s="29"/>
      <c r="E110" s="31">
        <v>40802</v>
      </c>
      <c r="F110" s="30">
        <v>0.50600000000000001</v>
      </c>
      <c r="G110" s="29">
        <f t="shared" si="3"/>
        <v>-0.68121860969467152</v>
      </c>
    </row>
    <row r="111" spans="1:7" x14ac:dyDescent="0.2">
      <c r="A111" s="31">
        <v>40809</v>
      </c>
      <c r="B111" s="32">
        <v>7.4419999999999998E-3</v>
      </c>
      <c r="C111" s="29">
        <f t="shared" si="2"/>
        <v>-4.9006156490577064</v>
      </c>
      <c r="D111" s="29"/>
      <c r="E111" s="31">
        <v>40809</v>
      </c>
      <c r="F111" s="30">
        <v>0.51500000000000001</v>
      </c>
      <c r="G111" s="29">
        <f t="shared" si="3"/>
        <v>-0.6635883783184009</v>
      </c>
    </row>
    <row r="112" spans="1:7" x14ac:dyDescent="0.2">
      <c r="A112" s="31">
        <v>40816</v>
      </c>
      <c r="B112" s="32">
        <v>8.1139999999999997E-3</v>
      </c>
      <c r="C112" s="29">
        <f t="shared" si="2"/>
        <v>-4.8141643141978818</v>
      </c>
      <c r="D112" s="29"/>
      <c r="E112" s="31">
        <v>40816</v>
      </c>
      <c r="F112" s="30">
        <v>0.50787000000000004</v>
      </c>
      <c r="G112" s="29">
        <f t="shared" si="3"/>
        <v>-0.67752976966486889</v>
      </c>
    </row>
    <row r="113" spans="1:7" x14ac:dyDescent="0.2">
      <c r="A113" s="31">
        <v>40823</v>
      </c>
      <c r="B113" s="32">
        <v>7.6580000000000007E-3</v>
      </c>
      <c r="C113" s="29">
        <f t="shared" si="2"/>
        <v>-4.8720044259270345</v>
      </c>
      <c r="D113" s="29"/>
      <c r="E113" s="31">
        <v>40823</v>
      </c>
      <c r="F113" s="30">
        <v>0.52418500000000001</v>
      </c>
      <c r="G113" s="29">
        <f t="shared" si="3"/>
        <v>-0.64591060353467933</v>
      </c>
    </row>
    <row r="114" spans="1:7" x14ac:dyDescent="0.2">
      <c r="A114" s="31">
        <v>40830</v>
      </c>
      <c r="B114" s="32">
        <v>8.0230000000000006E-3</v>
      </c>
      <c r="C114" s="29">
        <f t="shared" si="2"/>
        <v>-4.8254428622106182</v>
      </c>
      <c r="D114" s="29"/>
      <c r="E114" s="31">
        <v>40830</v>
      </c>
      <c r="F114" s="30">
        <v>0.50649999999999995</v>
      </c>
      <c r="G114" s="29">
        <f t="shared" si="3"/>
        <v>-0.68023095529339905</v>
      </c>
    </row>
    <row r="115" spans="1:7" x14ac:dyDescent="0.2">
      <c r="A115" s="31">
        <v>40837</v>
      </c>
      <c r="B115" s="32">
        <v>7.9100000000000004E-3</v>
      </c>
      <c r="C115" s="29">
        <f t="shared" si="2"/>
        <v>-4.8396274972025743</v>
      </c>
      <c r="D115" s="29"/>
      <c r="E115" s="31">
        <v>40837</v>
      </c>
      <c r="F115" s="30">
        <v>0.49200000000000005</v>
      </c>
      <c r="G115" s="29">
        <f t="shared" si="3"/>
        <v>-0.70927656248982884</v>
      </c>
    </row>
    <row r="116" spans="1:7" x14ac:dyDescent="0.2">
      <c r="A116" s="31">
        <v>40844</v>
      </c>
      <c r="B116" s="32">
        <v>8.2220000000000001E-3</v>
      </c>
      <c r="C116" s="29">
        <f t="shared" si="2"/>
        <v>-4.8009417905064504</v>
      </c>
      <c r="D116" s="29"/>
      <c r="E116" s="31">
        <v>40844</v>
      </c>
      <c r="F116" s="30">
        <v>0.46799999999999997</v>
      </c>
      <c r="G116" s="29">
        <f t="shared" si="3"/>
        <v>-0.75928698306449038</v>
      </c>
    </row>
    <row r="117" spans="1:7" x14ac:dyDescent="0.2">
      <c r="A117" s="31">
        <v>40851</v>
      </c>
      <c r="B117" s="32">
        <v>7.5460000000000006E-3</v>
      </c>
      <c r="C117" s="29">
        <f t="shared" si="2"/>
        <v>-4.8867376574400181</v>
      </c>
      <c r="D117" s="29"/>
      <c r="E117" s="31">
        <v>40851</v>
      </c>
      <c r="F117" s="30">
        <v>0.48599999999999999</v>
      </c>
      <c r="G117" s="29">
        <f t="shared" si="3"/>
        <v>-0.72154665508164328</v>
      </c>
    </row>
    <row r="118" spans="1:7" x14ac:dyDescent="0.2">
      <c r="A118" s="31">
        <v>40858</v>
      </c>
      <c r="B118" s="32">
        <v>7.4639999999999993E-3</v>
      </c>
      <c r="C118" s="29">
        <f t="shared" si="2"/>
        <v>-4.8976638154370944</v>
      </c>
      <c r="D118" s="29"/>
      <c r="E118" s="31">
        <v>40858</v>
      </c>
      <c r="F118" s="30">
        <v>0.50700000000000001</v>
      </c>
      <c r="G118" s="29">
        <f t="shared" si="3"/>
        <v>-0.67924427539095389</v>
      </c>
    </row>
    <row r="119" spans="1:7" x14ac:dyDescent="0.2">
      <c r="A119" s="31">
        <v>40865</v>
      </c>
      <c r="B119" s="32">
        <v>7.2019999999999992E-3</v>
      </c>
      <c r="C119" s="29">
        <f t="shared" si="2"/>
        <v>-4.9333965137554534</v>
      </c>
      <c r="D119" s="29"/>
      <c r="E119" s="31">
        <v>40865</v>
      </c>
      <c r="F119" s="30">
        <v>0.55200000000000005</v>
      </c>
      <c r="G119" s="29">
        <f t="shared" si="3"/>
        <v>-0.59420723270504161</v>
      </c>
    </row>
    <row r="120" spans="1:7" x14ac:dyDescent="0.2">
      <c r="A120" s="31">
        <v>40872</v>
      </c>
      <c r="B120" s="32">
        <v>8.1320000000000003E-3</v>
      </c>
      <c r="C120" s="29">
        <f t="shared" si="2"/>
        <v>-4.8119483832160368</v>
      </c>
      <c r="D120" s="29"/>
      <c r="E120" s="31">
        <v>40872</v>
      </c>
      <c r="F120" s="30">
        <v>0.57100000000000006</v>
      </c>
      <c r="G120" s="29">
        <f t="shared" si="3"/>
        <v>-0.56036606932612676</v>
      </c>
    </row>
    <row r="121" spans="1:7" x14ac:dyDescent="0.2">
      <c r="A121" s="31">
        <v>40879</v>
      </c>
      <c r="B121" s="32">
        <v>8.4340000000000005E-3</v>
      </c>
      <c r="C121" s="29">
        <f t="shared" si="2"/>
        <v>-4.775484123657769</v>
      </c>
      <c r="D121" s="29"/>
      <c r="E121" s="31">
        <v>40879</v>
      </c>
      <c r="F121" s="30">
        <v>0.51</v>
      </c>
      <c r="G121" s="29">
        <f t="shared" si="3"/>
        <v>-0.67334455326376563</v>
      </c>
    </row>
    <row r="122" spans="1:7" x14ac:dyDescent="0.2">
      <c r="A122" s="31">
        <v>40886</v>
      </c>
      <c r="B122" s="32">
        <v>7.8259999999999996E-3</v>
      </c>
      <c r="C122" s="29">
        <f t="shared" si="2"/>
        <v>-4.8503037551939165</v>
      </c>
      <c r="D122" s="29"/>
      <c r="E122" s="31">
        <v>40886</v>
      </c>
      <c r="F122" s="30">
        <v>0.56299999999999994</v>
      </c>
      <c r="G122" s="29">
        <f t="shared" si="3"/>
        <v>-0.57447565084244678</v>
      </c>
    </row>
    <row r="123" spans="1:7" x14ac:dyDescent="0.2">
      <c r="A123" s="31">
        <v>40893</v>
      </c>
      <c r="B123" s="32">
        <v>7.5829999999999995E-3</v>
      </c>
      <c r="C123" s="29">
        <f t="shared" si="2"/>
        <v>-4.8818463792633384</v>
      </c>
      <c r="D123" s="29"/>
      <c r="E123" s="31">
        <v>40893</v>
      </c>
      <c r="F123" s="30">
        <v>0.59950000000000003</v>
      </c>
      <c r="G123" s="29">
        <f t="shared" si="3"/>
        <v>-0.51165930451456809</v>
      </c>
    </row>
    <row r="124" spans="1:7" x14ac:dyDescent="0.2">
      <c r="A124" s="31">
        <v>40900</v>
      </c>
      <c r="B124" s="32">
        <v>7.5519999999999997E-3</v>
      </c>
      <c r="C124" s="29">
        <f t="shared" si="2"/>
        <v>-4.8859428501389379</v>
      </c>
      <c r="D124" s="29"/>
      <c r="E124" s="31">
        <v>40900</v>
      </c>
      <c r="F124" s="30">
        <v>0.59650000000000003</v>
      </c>
      <c r="G124" s="29">
        <f t="shared" si="3"/>
        <v>-0.51667603744416624</v>
      </c>
    </row>
    <row r="125" spans="1:7" x14ac:dyDescent="0.2">
      <c r="A125" s="31">
        <v>40907</v>
      </c>
      <c r="B125" s="32">
        <v>7.6480000000000003E-3</v>
      </c>
      <c r="C125" s="29">
        <f t="shared" si="2"/>
        <v>-4.8733111032330365</v>
      </c>
      <c r="D125" s="29"/>
      <c r="E125" s="31">
        <v>40907</v>
      </c>
      <c r="F125" s="30">
        <v>0.59017500000000001</v>
      </c>
      <c r="G125" s="29">
        <f t="shared" si="3"/>
        <v>-0.52733617589298032</v>
      </c>
    </row>
    <row r="126" spans="1:7" x14ac:dyDescent="0.2">
      <c r="A126" s="31">
        <v>40914</v>
      </c>
      <c r="B126" s="32">
        <v>7.8449999999999995E-3</v>
      </c>
      <c r="C126" s="29">
        <f t="shared" si="2"/>
        <v>-4.8478788927971408</v>
      </c>
      <c r="D126" s="29"/>
      <c r="E126" s="31">
        <v>40914</v>
      </c>
      <c r="F126" s="30">
        <v>0.51</v>
      </c>
      <c r="G126" s="29">
        <f t="shared" si="3"/>
        <v>-0.67334455326376563</v>
      </c>
    </row>
    <row r="127" spans="1:7" x14ac:dyDescent="0.2">
      <c r="A127" s="31">
        <v>40921</v>
      </c>
      <c r="B127" s="32">
        <v>7.3129999999999992E-3</v>
      </c>
      <c r="C127" s="29">
        <f t="shared" si="2"/>
        <v>-4.9181016926933232</v>
      </c>
      <c r="D127" s="29"/>
      <c r="E127" s="31">
        <v>40921</v>
      </c>
      <c r="F127" s="30">
        <v>0.54354500000000006</v>
      </c>
      <c r="G127" s="29">
        <f t="shared" si="3"/>
        <v>-0.60964277916019693</v>
      </c>
    </row>
    <row r="128" spans="1:7" x14ac:dyDescent="0.2">
      <c r="A128" s="31">
        <v>40928</v>
      </c>
      <c r="B128" s="32">
        <v>7.7249999999999992E-3</v>
      </c>
      <c r="C128" s="29">
        <f t="shared" si="2"/>
        <v>-4.8632934561983276</v>
      </c>
      <c r="D128" s="29"/>
      <c r="E128" s="31">
        <v>40928</v>
      </c>
      <c r="F128" s="30">
        <v>0.51761499999999994</v>
      </c>
      <c r="G128" s="29">
        <f t="shared" si="3"/>
        <v>-0.65852355630809145</v>
      </c>
    </row>
    <row r="129" spans="1:7" x14ac:dyDescent="0.2">
      <c r="A129" s="31">
        <v>40935</v>
      </c>
      <c r="B129" s="32">
        <v>7.5239999999999994E-3</v>
      </c>
      <c r="C129" s="29">
        <f t="shared" si="2"/>
        <v>-4.8896573675433528</v>
      </c>
      <c r="D129" s="29"/>
      <c r="E129" s="31">
        <v>40935</v>
      </c>
      <c r="F129" s="30">
        <v>0.51715</v>
      </c>
      <c r="G129" s="29">
        <f t="shared" si="3"/>
        <v>-0.65942231115832439</v>
      </c>
    </row>
    <row r="130" spans="1:7" x14ac:dyDescent="0.2">
      <c r="A130" s="31">
        <v>40942</v>
      </c>
      <c r="B130" s="32">
        <v>7.4910000000000003E-3</v>
      </c>
      <c r="C130" s="29">
        <f t="shared" si="2"/>
        <v>-4.8940529790163909</v>
      </c>
      <c r="D130" s="29"/>
      <c r="E130" s="31">
        <v>40942</v>
      </c>
      <c r="F130" s="30">
        <v>0.48200000000000004</v>
      </c>
      <c r="G130" s="29">
        <f t="shared" si="3"/>
        <v>-0.72981116493153664</v>
      </c>
    </row>
    <row r="131" spans="1:7" x14ac:dyDescent="0.2">
      <c r="A131" s="31">
        <v>40949</v>
      </c>
      <c r="B131" s="32">
        <v>7.7590000000000003E-3</v>
      </c>
      <c r="C131" s="29">
        <f t="shared" si="2"/>
        <v>-4.8589018190703248</v>
      </c>
      <c r="D131" s="29"/>
      <c r="E131" s="31">
        <v>40949</v>
      </c>
      <c r="F131" s="30">
        <v>0.47799999999999998</v>
      </c>
      <c r="G131" s="29">
        <f t="shared" si="3"/>
        <v>-0.73814454649068106</v>
      </c>
    </row>
    <row r="132" spans="1:7" x14ac:dyDescent="0.2">
      <c r="A132" s="31">
        <v>40956</v>
      </c>
      <c r="B132" s="32">
        <v>7.4099999999999999E-3</v>
      </c>
      <c r="C132" s="29">
        <f t="shared" si="2"/>
        <v>-4.9049248396741412</v>
      </c>
      <c r="D132" s="29"/>
      <c r="E132" s="31">
        <v>40956</v>
      </c>
      <c r="F132" s="30">
        <v>0.53647500000000004</v>
      </c>
      <c r="G132" s="29">
        <f t="shared" si="3"/>
        <v>-0.62273531631957979</v>
      </c>
    </row>
    <row r="133" spans="1:7" x14ac:dyDescent="0.2">
      <c r="A133" s="31">
        <v>40963</v>
      </c>
      <c r="B133" s="32">
        <v>7.7229999999999998E-3</v>
      </c>
      <c r="C133" s="29">
        <f t="shared" si="2"/>
        <v>-4.8635523893950099</v>
      </c>
      <c r="D133" s="29"/>
      <c r="E133" s="31">
        <v>40963</v>
      </c>
      <c r="F133" s="30">
        <v>0.48945500000000003</v>
      </c>
      <c r="G133" s="29">
        <f t="shared" si="3"/>
        <v>-0.71446275177881191</v>
      </c>
    </row>
    <row r="134" spans="1:7" x14ac:dyDescent="0.2">
      <c r="A134" s="31">
        <v>40970</v>
      </c>
      <c r="B134" s="32">
        <v>7.8569999999999994E-3</v>
      </c>
      <c r="C134" s="29">
        <f t="shared" si="2"/>
        <v>-4.8463504247884526</v>
      </c>
      <c r="D134" s="29"/>
      <c r="E134" s="31">
        <v>40970</v>
      </c>
      <c r="F134" s="30">
        <v>0.498</v>
      </c>
      <c r="G134" s="29">
        <f t="shared" si="3"/>
        <v>-0.69715520195748415</v>
      </c>
    </row>
    <row r="135" spans="1:7" x14ac:dyDescent="0.2">
      <c r="A135" s="31">
        <v>40977</v>
      </c>
      <c r="B135" s="32">
        <v>7.8069999999999997E-3</v>
      </c>
      <c r="C135" s="29">
        <f t="shared" si="2"/>
        <v>-4.8527345118439831</v>
      </c>
      <c r="D135" s="29"/>
      <c r="E135" s="31">
        <v>40977</v>
      </c>
      <c r="F135" s="30">
        <v>0.495</v>
      </c>
      <c r="G135" s="29">
        <f t="shared" si="3"/>
        <v>-0.70319751641344674</v>
      </c>
    </row>
    <row r="136" spans="1:7" x14ac:dyDescent="0.2">
      <c r="A136" s="31">
        <v>40984</v>
      </c>
      <c r="B136" s="32">
        <v>8.9289999999999994E-3</v>
      </c>
      <c r="C136" s="29">
        <f t="shared" ref="C136:C199" si="4">LN(B136)</f>
        <v>-4.7184508724470575</v>
      </c>
      <c r="D136" s="29"/>
      <c r="E136" s="31">
        <v>40984</v>
      </c>
      <c r="F136" s="30">
        <v>0.48499999999999999</v>
      </c>
      <c r="G136" s="29">
        <f t="shared" ref="G136:G199" si="5">LN(F136)</f>
        <v>-0.72360638804465394</v>
      </c>
    </row>
    <row r="137" spans="1:7" x14ac:dyDescent="0.2">
      <c r="A137" s="31">
        <v>40991</v>
      </c>
      <c r="B137" s="32">
        <v>8.6499999999999997E-3</v>
      </c>
      <c r="C137" s="29">
        <f t="shared" si="4"/>
        <v>-4.7501959580383488</v>
      </c>
      <c r="D137" s="29"/>
      <c r="E137" s="31">
        <v>40991</v>
      </c>
      <c r="F137" s="30">
        <v>0.45899999999999996</v>
      </c>
      <c r="G137" s="29">
        <f t="shared" si="5"/>
        <v>-0.77870506892159197</v>
      </c>
    </row>
    <row r="138" spans="1:7" x14ac:dyDescent="0.2">
      <c r="A138" s="31">
        <v>40998</v>
      </c>
      <c r="B138" s="32">
        <v>8.2059999999999998E-3</v>
      </c>
      <c r="C138" s="29">
        <f t="shared" si="4"/>
        <v>-4.8028896849621425</v>
      </c>
      <c r="D138" s="29"/>
      <c r="E138" s="31">
        <v>40998</v>
      </c>
      <c r="F138" s="30">
        <v>0.47399999999999998</v>
      </c>
      <c r="G138" s="29">
        <f t="shared" si="5"/>
        <v>-0.74654795728706058</v>
      </c>
    </row>
    <row r="139" spans="1:7" x14ac:dyDescent="0.2">
      <c r="A139" s="31">
        <v>41005</v>
      </c>
      <c r="B139" s="32">
        <v>8.1010000000000006E-3</v>
      </c>
      <c r="C139" s="29">
        <f t="shared" si="4"/>
        <v>-4.8157677681337825</v>
      </c>
      <c r="D139" s="29"/>
      <c r="E139" s="31">
        <v>41005</v>
      </c>
      <c r="F139" s="30">
        <v>0.48614499999999999</v>
      </c>
      <c r="G139" s="29">
        <f t="shared" si="5"/>
        <v>-0.72124834567085527</v>
      </c>
    </row>
    <row r="140" spans="1:7" x14ac:dyDescent="0.2">
      <c r="A140" s="31">
        <v>41012</v>
      </c>
      <c r="B140" s="32">
        <v>7.3080000000000003E-3</v>
      </c>
      <c r="C140" s="29">
        <f t="shared" si="4"/>
        <v>-4.9187856404663766</v>
      </c>
      <c r="D140" s="29"/>
      <c r="E140" s="31">
        <v>41012</v>
      </c>
      <c r="F140" s="30">
        <v>0.49639499999999998</v>
      </c>
      <c r="G140" s="29">
        <f t="shared" si="5"/>
        <v>-0.70038329822457268</v>
      </c>
    </row>
    <row r="141" spans="1:7" x14ac:dyDescent="0.2">
      <c r="A141" s="31">
        <v>41019</v>
      </c>
      <c r="B141" s="32">
        <v>7.2299999999999994E-3</v>
      </c>
      <c r="C141" s="29">
        <f t="shared" si="4"/>
        <v>-4.9295162428114638</v>
      </c>
      <c r="D141" s="29"/>
      <c r="E141" s="31">
        <v>41019</v>
      </c>
      <c r="F141" s="30">
        <v>0.48122999999999999</v>
      </c>
      <c r="G141" s="29">
        <f t="shared" si="5"/>
        <v>-0.73140995268527753</v>
      </c>
    </row>
    <row r="142" spans="1:7" x14ac:dyDescent="0.2">
      <c r="A142" s="31">
        <v>41026</v>
      </c>
      <c r="B142" s="32">
        <v>6.8989999999999998E-3</v>
      </c>
      <c r="C142" s="29">
        <f t="shared" si="4"/>
        <v>-4.9763788054181655</v>
      </c>
      <c r="D142" s="29"/>
      <c r="E142" s="31">
        <v>41026</v>
      </c>
      <c r="F142" s="30">
        <v>0.49569000000000002</v>
      </c>
      <c r="G142" s="29">
        <f t="shared" si="5"/>
        <v>-0.70180454765112787</v>
      </c>
    </row>
    <row r="143" spans="1:7" x14ac:dyDescent="0.2">
      <c r="A143" s="31">
        <v>41033</v>
      </c>
      <c r="B143" s="32">
        <v>6.8610000000000008E-3</v>
      </c>
      <c r="C143" s="29">
        <f t="shared" si="4"/>
        <v>-4.9819020752733829</v>
      </c>
      <c r="D143" s="29"/>
      <c r="E143" s="31">
        <v>41033</v>
      </c>
      <c r="F143" s="30">
        <v>0.48700000000000004</v>
      </c>
      <c r="G143" s="29">
        <f t="shared" si="5"/>
        <v>-0.71949115589954715</v>
      </c>
    </row>
    <row r="144" spans="1:7" x14ac:dyDescent="0.2">
      <c r="A144" s="31">
        <v>41040</v>
      </c>
      <c r="B144" s="32">
        <v>6.7610000000000005E-3</v>
      </c>
      <c r="C144" s="29">
        <f t="shared" si="4"/>
        <v>-4.9965844708735965</v>
      </c>
      <c r="D144" s="29"/>
      <c r="E144" s="31">
        <v>41040</v>
      </c>
      <c r="F144" s="30">
        <v>0.49099999999999999</v>
      </c>
      <c r="G144" s="29">
        <f t="shared" si="5"/>
        <v>-0.71131115118761645</v>
      </c>
    </row>
    <row r="145" spans="1:7" x14ac:dyDescent="0.2">
      <c r="A145" s="31">
        <v>41047</v>
      </c>
      <c r="B145" s="32">
        <v>6.5620000000000001E-3</v>
      </c>
      <c r="C145" s="29">
        <f t="shared" si="4"/>
        <v>-5.0264598444432274</v>
      </c>
      <c r="D145" s="29"/>
      <c r="E145" s="31">
        <v>41047</v>
      </c>
      <c r="F145" s="30">
        <v>0.52100000000000002</v>
      </c>
      <c r="G145" s="29">
        <f t="shared" si="5"/>
        <v>-0.65200523722877013</v>
      </c>
    </row>
    <row r="146" spans="1:7" x14ac:dyDescent="0.2">
      <c r="A146" s="31">
        <v>41054</v>
      </c>
      <c r="B146" s="32">
        <v>6.9810000000000002E-3</v>
      </c>
      <c r="C146" s="29">
        <f t="shared" si="4"/>
        <v>-4.9645631059938724</v>
      </c>
      <c r="D146" s="29"/>
      <c r="E146" s="31">
        <v>41054</v>
      </c>
      <c r="F146" s="30">
        <v>0.47680500000000003</v>
      </c>
      <c r="G146" s="29">
        <f t="shared" si="5"/>
        <v>-0.7406476767087995</v>
      </c>
    </row>
    <row r="147" spans="1:7" x14ac:dyDescent="0.2">
      <c r="A147" s="31">
        <v>41061</v>
      </c>
      <c r="B147" s="32">
        <v>5.9809999999999993E-3</v>
      </c>
      <c r="C147" s="29">
        <f t="shared" si="4"/>
        <v>-5.1191675009197173</v>
      </c>
      <c r="D147" s="29"/>
      <c r="E147" s="31">
        <v>41061</v>
      </c>
      <c r="F147" s="30">
        <v>0.51900000000000002</v>
      </c>
      <c r="G147" s="29">
        <f t="shared" si="5"/>
        <v>-0.65585139581624841</v>
      </c>
    </row>
    <row r="148" spans="1:7" x14ac:dyDescent="0.2">
      <c r="A148" s="31">
        <v>41068</v>
      </c>
      <c r="B148" s="32">
        <v>6.2989999999999999E-3</v>
      </c>
      <c r="C148" s="29">
        <f t="shared" si="4"/>
        <v>-5.0673643883423454</v>
      </c>
      <c r="D148" s="29"/>
      <c r="E148" s="31">
        <v>41068</v>
      </c>
      <c r="F148" s="30">
        <v>0.50850000000000006</v>
      </c>
      <c r="G148" s="29">
        <f t="shared" si="5"/>
        <v>-0.67629006349352228</v>
      </c>
    </row>
    <row r="149" spans="1:7" x14ac:dyDescent="0.2">
      <c r="A149" s="31">
        <v>41075</v>
      </c>
      <c r="B149" s="32">
        <v>6.3690000000000005E-3</v>
      </c>
      <c r="C149" s="29">
        <f t="shared" si="4"/>
        <v>-5.0563128075929082</v>
      </c>
      <c r="D149" s="29"/>
      <c r="E149" s="31">
        <v>41075</v>
      </c>
      <c r="F149" s="30">
        <v>0.51500000000000001</v>
      </c>
      <c r="G149" s="29">
        <f t="shared" si="5"/>
        <v>-0.6635883783184009</v>
      </c>
    </row>
    <row r="150" spans="1:7" x14ac:dyDescent="0.2">
      <c r="A150" s="31">
        <v>41082</v>
      </c>
      <c r="B150" s="32">
        <v>6.2199999999999998E-3</v>
      </c>
      <c r="C150" s="29">
        <f t="shared" si="4"/>
        <v>-5.0799853722310493</v>
      </c>
      <c r="D150" s="29"/>
      <c r="E150" s="31">
        <v>41082</v>
      </c>
      <c r="F150" s="30">
        <v>0.48769499999999999</v>
      </c>
      <c r="G150" s="29">
        <f t="shared" si="5"/>
        <v>-0.7180650685229083</v>
      </c>
    </row>
    <row r="151" spans="1:7" x14ac:dyDescent="0.2">
      <c r="A151" s="31">
        <v>41089</v>
      </c>
      <c r="B151" s="32">
        <v>6.2570000000000004E-3</v>
      </c>
      <c r="C151" s="29">
        <f t="shared" si="4"/>
        <v>-5.0740544419659104</v>
      </c>
      <c r="D151" s="29"/>
      <c r="E151" s="31">
        <v>41089</v>
      </c>
      <c r="F151" s="30">
        <v>0.50441499999999995</v>
      </c>
      <c r="G151" s="29">
        <f t="shared" si="5"/>
        <v>-0.68435593703061304</v>
      </c>
    </row>
    <row r="152" spans="1:7" x14ac:dyDescent="0.2">
      <c r="A152" s="31">
        <v>41096</v>
      </c>
      <c r="B152" s="32">
        <v>5.9619999999999994E-3</v>
      </c>
      <c r="C152" s="29">
        <f t="shared" si="4"/>
        <v>-5.1223492837262574</v>
      </c>
      <c r="D152" s="29"/>
      <c r="E152" s="31">
        <v>41096</v>
      </c>
      <c r="F152" s="30">
        <v>0.50463000000000002</v>
      </c>
      <c r="G152" s="29">
        <f t="shared" si="5"/>
        <v>-0.6839297915103365</v>
      </c>
    </row>
    <row r="153" spans="1:7" x14ac:dyDescent="0.2">
      <c r="A153" s="31">
        <v>41103</v>
      </c>
      <c r="B153" s="32">
        <v>5.6159999999999995E-3</v>
      </c>
      <c r="C153" s="29">
        <f t="shared" si="4"/>
        <v>-5.1821356122586275</v>
      </c>
      <c r="D153" s="29"/>
      <c r="E153" s="31">
        <v>41103</v>
      </c>
      <c r="F153" s="30">
        <v>0.52368599999999998</v>
      </c>
      <c r="G153" s="29">
        <f t="shared" si="5"/>
        <v>-0.64686301091635012</v>
      </c>
    </row>
    <row r="154" spans="1:7" x14ac:dyDescent="0.2">
      <c r="A154" s="31">
        <v>41110</v>
      </c>
      <c r="B154" s="32">
        <v>5.4690000000000008E-3</v>
      </c>
      <c r="C154" s="29">
        <f t="shared" si="4"/>
        <v>-5.2086594946175016</v>
      </c>
      <c r="D154" s="29"/>
      <c r="E154" s="31">
        <v>41110</v>
      </c>
      <c r="F154" s="30">
        <v>0.550705</v>
      </c>
      <c r="G154" s="29">
        <f t="shared" si="5"/>
        <v>-0.59655600340136827</v>
      </c>
    </row>
    <row r="155" spans="1:7" x14ac:dyDescent="0.2">
      <c r="A155" s="31">
        <v>41117</v>
      </c>
      <c r="B155" s="32">
        <v>5.4930000000000005E-3</v>
      </c>
      <c r="C155" s="29">
        <f t="shared" si="4"/>
        <v>-5.204280724621654</v>
      </c>
      <c r="D155" s="29"/>
      <c r="E155" s="31">
        <v>41117</v>
      </c>
      <c r="F155" s="30">
        <v>0.55518999999999996</v>
      </c>
      <c r="G155" s="29">
        <f t="shared" si="5"/>
        <v>-0.58844488147912943</v>
      </c>
    </row>
    <row r="156" spans="1:7" x14ac:dyDescent="0.2">
      <c r="A156" s="31">
        <v>41124</v>
      </c>
      <c r="B156" s="32">
        <v>5.3959999999999998E-3</v>
      </c>
      <c r="C156" s="29">
        <f t="shared" si="4"/>
        <v>-5.222097340636628</v>
      </c>
      <c r="D156" s="29"/>
      <c r="E156" s="31">
        <v>41124</v>
      </c>
      <c r="F156" s="30">
        <v>0.59631000000000001</v>
      </c>
      <c r="G156" s="29">
        <f t="shared" si="5"/>
        <v>-0.51699461291151971</v>
      </c>
    </row>
    <row r="157" spans="1:7" x14ac:dyDescent="0.2">
      <c r="A157" s="31">
        <v>41131</v>
      </c>
      <c r="B157" s="32">
        <v>6.0070000000000002E-3</v>
      </c>
      <c r="C157" s="29">
        <f t="shared" si="4"/>
        <v>-5.1148298231141123</v>
      </c>
      <c r="D157" s="29"/>
      <c r="E157" s="31">
        <v>41131</v>
      </c>
      <c r="F157" s="30">
        <v>0.52466999999999997</v>
      </c>
      <c r="G157" s="29">
        <f t="shared" si="5"/>
        <v>-0.64498578545292751</v>
      </c>
    </row>
    <row r="158" spans="1:7" x14ac:dyDescent="0.2">
      <c r="A158" s="31">
        <v>41138</v>
      </c>
      <c r="B158" s="32">
        <v>6.4489999999999999E-3</v>
      </c>
      <c r="C158" s="29">
        <f t="shared" si="4"/>
        <v>-5.0438301989538967</v>
      </c>
      <c r="D158" s="29"/>
      <c r="E158" s="31">
        <v>41138</v>
      </c>
      <c r="F158" s="30">
        <v>0.49985999999999997</v>
      </c>
      <c r="G158" s="29">
        <f t="shared" si="5"/>
        <v>-0.69342721976726429</v>
      </c>
    </row>
    <row r="159" spans="1:7" x14ac:dyDescent="0.2">
      <c r="A159" s="31">
        <v>41145</v>
      </c>
      <c r="B159" s="32">
        <v>6.1729999999999997E-3</v>
      </c>
      <c r="C159" s="29">
        <f t="shared" si="4"/>
        <v>-5.0875703355703781</v>
      </c>
      <c r="D159" s="29"/>
      <c r="E159" s="31">
        <v>41145</v>
      </c>
      <c r="F159" s="30">
        <v>0.48798499999999995</v>
      </c>
      <c r="G159" s="29">
        <f t="shared" si="5"/>
        <v>-0.71747061130632095</v>
      </c>
    </row>
    <row r="160" spans="1:7" x14ac:dyDescent="0.2">
      <c r="A160" s="31">
        <v>41152</v>
      </c>
      <c r="B160" s="32">
        <v>6.0799999999999995E-3</v>
      </c>
      <c r="C160" s="29">
        <f t="shared" si="4"/>
        <v>-5.1027505830040614</v>
      </c>
      <c r="D160" s="29"/>
      <c r="E160" s="31">
        <v>41152</v>
      </c>
      <c r="F160" s="30">
        <v>0.49243499999999996</v>
      </c>
      <c r="G160" s="29">
        <f t="shared" si="5"/>
        <v>-0.70839280677551142</v>
      </c>
    </row>
    <row r="161" spans="1:7" x14ac:dyDescent="0.2">
      <c r="A161" s="31">
        <v>41159</v>
      </c>
      <c r="B161" s="32">
        <v>6.1260000000000004E-3</v>
      </c>
      <c r="C161" s="29">
        <f t="shared" si="4"/>
        <v>-5.0952132705715538</v>
      </c>
      <c r="D161" s="29"/>
      <c r="E161" s="31">
        <v>41159</v>
      </c>
      <c r="F161" s="30">
        <v>0.499475</v>
      </c>
      <c r="G161" s="29">
        <f t="shared" si="5"/>
        <v>-0.69419773219612446</v>
      </c>
    </row>
    <row r="162" spans="1:7" x14ac:dyDescent="0.2">
      <c r="A162" s="31">
        <v>41166</v>
      </c>
      <c r="B162" s="32">
        <v>6.0229999999999997E-3</v>
      </c>
      <c r="C162" s="29">
        <f t="shared" si="4"/>
        <v>-5.1121698049205531</v>
      </c>
      <c r="D162" s="29"/>
      <c r="E162" s="31">
        <v>41166</v>
      </c>
      <c r="F162" s="30">
        <v>0.49493999999999999</v>
      </c>
      <c r="G162" s="29">
        <f t="shared" si="5"/>
        <v>-0.70331873588144178</v>
      </c>
    </row>
    <row r="163" spans="1:7" x14ac:dyDescent="0.2">
      <c r="A163" s="31">
        <v>41173</v>
      </c>
      <c r="B163" s="32">
        <v>5.9609999999999993E-3</v>
      </c>
      <c r="C163" s="29">
        <f t="shared" si="4"/>
        <v>-5.1225170267443474</v>
      </c>
      <c r="D163" s="29"/>
      <c r="E163" s="31">
        <v>41173</v>
      </c>
      <c r="F163" s="30">
        <v>0.51649500000000004</v>
      </c>
      <c r="G163" s="29">
        <f t="shared" si="5"/>
        <v>-0.66068967101141085</v>
      </c>
    </row>
    <row r="164" spans="1:7" x14ac:dyDescent="0.2">
      <c r="A164" s="31">
        <v>41180</v>
      </c>
      <c r="B164" s="32">
        <v>5.6620000000000004E-3</v>
      </c>
      <c r="C164" s="29">
        <f t="shared" si="4"/>
        <v>-5.1739780922924288</v>
      </c>
      <c r="D164" s="29"/>
      <c r="E164" s="31">
        <v>41180</v>
      </c>
      <c r="F164" s="30">
        <v>0.53279600000000005</v>
      </c>
      <c r="G164" s="29">
        <f t="shared" si="5"/>
        <v>-0.62961666729164656</v>
      </c>
    </row>
    <row r="165" spans="1:7" x14ac:dyDescent="0.2">
      <c r="A165" s="31">
        <v>41187</v>
      </c>
      <c r="B165" s="32">
        <v>5.7079999999999995E-3</v>
      </c>
      <c r="C165" s="29">
        <f t="shared" si="4"/>
        <v>-5.1658865793675472</v>
      </c>
      <c r="D165" s="29"/>
      <c r="E165" s="31">
        <v>41187</v>
      </c>
      <c r="F165" s="30">
        <v>0.51394099999999998</v>
      </c>
      <c r="G165" s="29">
        <f t="shared" si="5"/>
        <v>-0.66564680610760607</v>
      </c>
    </row>
    <row r="166" spans="1:7" x14ac:dyDescent="0.2">
      <c r="A166" s="31">
        <v>41194</v>
      </c>
      <c r="B166" s="32">
        <v>5.5529999999999998E-3</v>
      </c>
      <c r="C166" s="29">
        <f t="shared" si="4"/>
        <v>-5.1934169567226673</v>
      </c>
      <c r="D166" s="29"/>
      <c r="E166" s="31">
        <v>41194</v>
      </c>
      <c r="F166" s="30">
        <v>0.51927100000000004</v>
      </c>
      <c r="G166" s="29">
        <f t="shared" si="5"/>
        <v>-0.65532937409715164</v>
      </c>
    </row>
    <row r="167" spans="1:7" x14ac:dyDescent="0.2">
      <c r="A167" s="31">
        <v>41201</v>
      </c>
      <c r="B167" s="32">
        <v>5.7940000000000005E-3</v>
      </c>
      <c r="C167" s="29">
        <f t="shared" si="4"/>
        <v>-5.1509323796349786</v>
      </c>
      <c r="D167" s="29"/>
      <c r="E167" s="31">
        <v>41201</v>
      </c>
      <c r="F167" s="30">
        <v>0.51562300000000005</v>
      </c>
      <c r="G167" s="29">
        <f t="shared" si="5"/>
        <v>-0.6623794006885928</v>
      </c>
    </row>
    <row r="168" spans="1:7" x14ac:dyDescent="0.2">
      <c r="A168" s="31">
        <v>41208</v>
      </c>
      <c r="B168" s="32">
        <v>5.4730000000000004E-3</v>
      </c>
      <c r="C168" s="29">
        <f t="shared" si="4"/>
        <v>-5.2079283668203562</v>
      </c>
      <c r="D168" s="29"/>
      <c r="E168" s="31">
        <v>41208</v>
      </c>
      <c r="F168" s="30">
        <v>0.53809600000000002</v>
      </c>
      <c r="G168" s="29">
        <f t="shared" si="5"/>
        <v>-0.61971829607692697</v>
      </c>
    </row>
    <row r="169" spans="1:7" x14ac:dyDescent="0.2">
      <c r="A169" s="31">
        <v>41215</v>
      </c>
      <c r="B169" s="32">
        <v>5.6979999999999999E-3</v>
      </c>
      <c r="C169" s="29">
        <f t="shared" si="4"/>
        <v>-5.1676400429064202</v>
      </c>
      <c r="D169" s="29"/>
      <c r="E169" s="31">
        <v>41215</v>
      </c>
      <c r="F169" s="30">
        <v>0.53590000000000004</v>
      </c>
      <c r="G169" s="29">
        <f t="shared" si="5"/>
        <v>-0.62380770248133244</v>
      </c>
    </row>
    <row r="170" spans="1:7" x14ac:dyDescent="0.2">
      <c r="A170" s="31">
        <v>41222</v>
      </c>
      <c r="B170" s="32">
        <v>5.1859999999999996E-3</v>
      </c>
      <c r="C170" s="29">
        <f t="shared" si="4"/>
        <v>-5.2617925918656647</v>
      </c>
      <c r="D170" s="29"/>
      <c r="E170" s="31">
        <v>41222</v>
      </c>
      <c r="F170" s="30">
        <v>0.55791000000000002</v>
      </c>
      <c r="G170" s="29">
        <f t="shared" si="5"/>
        <v>-0.58355761993208966</v>
      </c>
    </row>
    <row r="171" spans="1:7" x14ac:dyDescent="0.2">
      <c r="A171" s="31">
        <v>41229</v>
      </c>
      <c r="B171" s="32">
        <v>5.1190000000000003E-3</v>
      </c>
      <c r="C171" s="29">
        <f t="shared" si="4"/>
        <v>-5.2747961715066909</v>
      </c>
      <c r="D171" s="29"/>
      <c r="E171" s="31">
        <v>41229</v>
      </c>
      <c r="F171" s="30">
        <v>0.58474199999999998</v>
      </c>
      <c r="G171" s="29">
        <f t="shared" si="5"/>
        <v>-0.5365845546717174</v>
      </c>
    </row>
    <row r="172" spans="1:7" x14ac:dyDescent="0.2">
      <c r="A172" s="31">
        <v>41236</v>
      </c>
      <c r="B172" s="32">
        <v>5.2790000000000007E-3</v>
      </c>
      <c r="C172" s="29">
        <f t="shared" si="4"/>
        <v>-5.244018593140658</v>
      </c>
      <c r="D172" s="29"/>
      <c r="E172" s="31">
        <v>41236</v>
      </c>
      <c r="F172" s="30">
        <v>0.58792499999999992</v>
      </c>
      <c r="G172" s="29">
        <f t="shared" si="5"/>
        <v>-0.53115589023924159</v>
      </c>
    </row>
    <row r="173" spans="1:7" x14ac:dyDescent="0.2">
      <c r="A173" s="31">
        <v>41243</v>
      </c>
      <c r="B173" s="32">
        <v>4.9909999999999998E-3</v>
      </c>
      <c r="C173" s="29">
        <f t="shared" si="4"/>
        <v>-5.3001189884946651</v>
      </c>
      <c r="D173" s="29"/>
      <c r="E173" s="31">
        <v>41243</v>
      </c>
      <c r="F173" s="30">
        <v>0.631131</v>
      </c>
      <c r="G173" s="29">
        <f t="shared" si="5"/>
        <v>-0.46024183101521071</v>
      </c>
    </row>
    <row r="174" spans="1:7" x14ac:dyDescent="0.2">
      <c r="A174" s="31">
        <v>41250</v>
      </c>
      <c r="B174" s="32">
        <v>4.6579999999999998E-3</v>
      </c>
      <c r="C174" s="29">
        <f t="shared" si="4"/>
        <v>-5.3691691075199879</v>
      </c>
      <c r="D174" s="29"/>
      <c r="E174" s="31">
        <v>41250</v>
      </c>
      <c r="F174" s="30">
        <v>0.66591999999999996</v>
      </c>
      <c r="G174" s="29">
        <f t="shared" si="5"/>
        <v>-0.40658573577686752</v>
      </c>
    </row>
    <row r="175" spans="1:7" x14ac:dyDescent="0.2">
      <c r="A175" s="31">
        <v>41257</v>
      </c>
      <c r="B175" s="32">
        <v>5.0739999999999995E-3</v>
      </c>
      <c r="C175" s="29">
        <f t="shared" si="4"/>
        <v>-5.2836258178050466</v>
      </c>
      <c r="D175" s="29"/>
      <c r="E175" s="31">
        <v>41257</v>
      </c>
      <c r="F175" s="30">
        <v>0.67227000000000003</v>
      </c>
      <c r="G175" s="29">
        <f t="shared" si="5"/>
        <v>-0.39709523343896802</v>
      </c>
    </row>
    <row r="176" spans="1:7" x14ac:dyDescent="0.2">
      <c r="A176" s="31">
        <v>41264</v>
      </c>
      <c r="B176" s="32">
        <v>5.6620000000000004E-3</v>
      </c>
      <c r="C176" s="29">
        <f t="shared" si="4"/>
        <v>-5.1739780922924288</v>
      </c>
      <c r="D176" s="29"/>
      <c r="E176" s="31">
        <v>41264</v>
      </c>
      <c r="F176" s="30">
        <v>0.58402700000000007</v>
      </c>
      <c r="G176" s="29">
        <f t="shared" si="5"/>
        <v>-0.537808064345904</v>
      </c>
    </row>
    <row r="177" spans="1:7" x14ac:dyDescent="0.2">
      <c r="A177" s="31">
        <v>41271</v>
      </c>
      <c r="B177" s="32">
        <v>6.1429999999999992E-3</v>
      </c>
      <c r="C177" s="29">
        <f t="shared" si="4"/>
        <v>-5.0924420568003468</v>
      </c>
      <c r="D177" s="29"/>
      <c r="E177" s="31">
        <v>41271</v>
      </c>
      <c r="F177" s="30">
        <v>0.55299799999999999</v>
      </c>
      <c r="G177" s="29">
        <f t="shared" si="5"/>
        <v>-0.59240089410287033</v>
      </c>
    </row>
    <row r="178" spans="1:7" x14ac:dyDescent="0.2">
      <c r="A178" s="31">
        <v>41278</v>
      </c>
      <c r="B178" s="32">
        <v>6.8240000000000002E-3</v>
      </c>
      <c r="C178" s="29">
        <f t="shared" si="4"/>
        <v>-4.987309468792759</v>
      </c>
      <c r="D178" s="29"/>
      <c r="E178" s="31">
        <v>41278</v>
      </c>
      <c r="F178" s="30">
        <v>0.53180000000000005</v>
      </c>
      <c r="G178" s="29">
        <f t="shared" si="5"/>
        <v>-0.63148780017321748</v>
      </c>
    </row>
    <row r="179" spans="1:7" x14ac:dyDescent="0.2">
      <c r="A179" s="31">
        <v>41285</v>
      </c>
      <c r="B179" s="32">
        <v>5.8659999999999997E-3</v>
      </c>
      <c r="C179" s="29">
        <f t="shared" si="4"/>
        <v>-5.1385823084268782</v>
      </c>
      <c r="D179" s="29"/>
      <c r="E179" s="31">
        <v>41285</v>
      </c>
      <c r="F179" s="30">
        <v>0.61008299999999993</v>
      </c>
      <c r="G179" s="29">
        <f t="shared" si="5"/>
        <v>-0.4941602654970903</v>
      </c>
    </row>
    <row r="180" spans="1:7" x14ac:dyDescent="0.2">
      <c r="A180" s="31">
        <v>41292</v>
      </c>
      <c r="B180" s="32">
        <v>5.4179999999999992E-3</v>
      </c>
      <c r="C180" s="29">
        <f t="shared" si="4"/>
        <v>-5.2180285353192337</v>
      </c>
      <c r="D180" s="29"/>
      <c r="E180" s="31">
        <v>41292</v>
      </c>
      <c r="F180" s="30">
        <v>0.62885899999999995</v>
      </c>
      <c r="G180" s="29">
        <f t="shared" si="5"/>
        <v>-0.46384821275231464</v>
      </c>
    </row>
    <row r="181" spans="1:7" x14ac:dyDescent="0.2">
      <c r="A181" s="31">
        <v>41299</v>
      </c>
      <c r="B181" s="32">
        <v>5.1970000000000002E-3</v>
      </c>
      <c r="C181" s="29">
        <f t="shared" si="4"/>
        <v>-5.2596737429558322</v>
      </c>
      <c r="D181" s="29"/>
      <c r="E181" s="31">
        <v>41299</v>
      </c>
      <c r="F181" s="30">
        <v>0.58721200000000007</v>
      </c>
      <c r="G181" s="29">
        <f t="shared" si="5"/>
        <v>-0.53236936592334017</v>
      </c>
    </row>
    <row r="182" spans="1:7" x14ac:dyDescent="0.2">
      <c r="A182" s="31">
        <v>41306</v>
      </c>
      <c r="B182" s="32">
        <v>5.96E-3</v>
      </c>
      <c r="C182" s="29">
        <f t="shared" si="4"/>
        <v>-5.1226847979048786</v>
      </c>
      <c r="D182" s="29"/>
      <c r="E182" s="31">
        <v>41306</v>
      </c>
      <c r="F182" s="30">
        <v>0.60978100000000002</v>
      </c>
      <c r="G182" s="29">
        <f t="shared" si="5"/>
        <v>-0.4946554026700371</v>
      </c>
    </row>
    <row r="183" spans="1:7" x14ac:dyDescent="0.2">
      <c r="A183" s="31">
        <v>41313</v>
      </c>
      <c r="B183" s="32">
        <v>5.7239999999999999E-3</v>
      </c>
      <c r="C183" s="29">
        <f t="shared" si="4"/>
        <v>-5.1630874172879322</v>
      </c>
      <c r="D183" s="29"/>
      <c r="E183" s="31">
        <v>41313</v>
      </c>
      <c r="F183" s="30">
        <v>0.66061899999999996</v>
      </c>
      <c r="G183" s="29">
        <f t="shared" si="5"/>
        <v>-0.4145780047072995</v>
      </c>
    </row>
    <row r="184" spans="1:7" x14ac:dyDescent="0.2">
      <c r="A184" s="31">
        <v>41320</v>
      </c>
      <c r="B184" s="32">
        <v>5.777E-3</v>
      </c>
      <c r="C184" s="29">
        <f t="shared" si="4"/>
        <v>-5.1538707621830087</v>
      </c>
      <c r="D184" s="29"/>
      <c r="E184" s="31">
        <v>41320</v>
      </c>
      <c r="F184" s="30">
        <v>0.63099800000000006</v>
      </c>
      <c r="G184" s="29">
        <f t="shared" si="5"/>
        <v>-0.46045258601805467</v>
      </c>
    </row>
    <row r="185" spans="1:7" x14ac:dyDescent="0.2">
      <c r="A185" s="31">
        <v>41327</v>
      </c>
      <c r="B185" s="32">
        <v>5.6670000000000002E-3</v>
      </c>
      <c r="C185" s="29">
        <f t="shared" si="4"/>
        <v>-5.1730954017946544</v>
      </c>
      <c r="D185" s="29"/>
      <c r="E185" s="31">
        <v>41327</v>
      </c>
      <c r="F185" s="30">
        <v>0.60402500000000003</v>
      </c>
      <c r="G185" s="29">
        <f t="shared" si="5"/>
        <v>-0.50413969117541779</v>
      </c>
    </row>
    <row r="186" spans="1:7" x14ac:dyDescent="0.2">
      <c r="A186" s="31">
        <v>41334</v>
      </c>
      <c r="B186" s="32">
        <v>5.0480000000000004E-3</v>
      </c>
      <c r="C186" s="29">
        <f t="shared" si="4"/>
        <v>-5.2887631537432247</v>
      </c>
      <c r="D186" s="29"/>
      <c r="E186" s="31">
        <v>41334</v>
      </c>
      <c r="F186" s="30">
        <v>0.65349199999999996</v>
      </c>
      <c r="G186" s="29">
        <f t="shared" si="5"/>
        <v>-0.42542498776784898</v>
      </c>
    </row>
    <row r="187" spans="1:7" x14ac:dyDescent="0.2">
      <c r="A187" s="31">
        <v>41341</v>
      </c>
      <c r="B187" s="32">
        <v>5.5240000000000003E-3</v>
      </c>
      <c r="C187" s="29">
        <f t="shared" si="4"/>
        <v>-5.1986530434350913</v>
      </c>
      <c r="D187" s="29"/>
      <c r="E187" s="31">
        <v>41341</v>
      </c>
      <c r="F187" s="30">
        <v>0.59697699999999998</v>
      </c>
      <c r="G187" s="29">
        <f t="shared" si="5"/>
        <v>-0.51587669229482802</v>
      </c>
    </row>
    <row r="188" spans="1:7" x14ac:dyDescent="0.2">
      <c r="A188" s="31">
        <v>41348</v>
      </c>
      <c r="B188" s="32">
        <v>5.0670000000000003E-3</v>
      </c>
      <c r="C188" s="29">
        <f t="shared" si="4"/>
        <v>-5.2850063524883639</v>
      </c>
      <c r="D188" s="29"/>
      <c r="E188" s="31">
        <v>41348</v>
      </c>
      <c r="F188" s="30">
        <v>0.627938</v>
      </c>
      <c r="G188" s="29">
        <f t="shared" si="5"/>
        <v>-0.46531384350233168</v>
      </c>
    </row>
    <row r="189" spans="1:7" x14ac:dyDescent="0.2">
      <c r="A189" s="31">
        <v>41355</v>
      </c>
      <c r="B189" s="32">
        <v>5.0309999999999999E-3</v>
      </c>
      <c r="C189" s="29">
        <f t="shared" si="4"/>
        <v>-5.2921365074729554</v>
      </c>
      <c r="D189" s="29"/>
      <c r="E189" s="31">
        <v>41355</v>
      </c>
      <c r="F189" s="30">
        <v>0.62071199999999993</v>
      </c>
      <c r="G189" s="29">
        <f t="shared" si="5"/>
        <v>-0.47688807273829392</v>
      </c>
    </row>
    <row r="190" spans="1:7" x14ac:dyDescent="0.2">
      <c r="A190" s="31">
        <v>41362</v>
      </c>
      <c r="B190" s="32">
        <v>5.1139999999999996E-3</v>
      </c>
      <c r="C190" s="29">
        <f t="shared" si="4"/>
        <v>-5.2757734021131419</v>
      </c>
      <c r="D190" s="29"/>
      <c r="E190" s="31">
        <v>41362</v>
      </c>
      <c r="F190" s="30">
        <v>0.668991</v>
      </c>
      <c r="G190" s="29">
        <f t="shared" si="5"/>
        <v>-0.40198467185919806</v>
      </c>
    </row>
    <row r="191" spans="1:7" x14ac:dyDescent="0.2">
      <c r="A191" s="31">
        <v>41369</v>
      </c>
      <c r="B191" s="32">
        <v>5.2359999999999993E-3</v>
      </c>
      <c r="C191" s="29">
        <f t="shared" si="4"/>
        <v>-5.2521974309344834</v>
      </c>
      <c r="D191" s="29"/>
      <c r="E191" s="31">
        <v>41369</v>
      </c>
      <c r="F191" s="30">
        <v>0.62307000000000001</v>
      </c>
      <c r="G191" s="29">
        <f t="shared" si="5"/>
        <v>-0.47309640695598359</v>
      </c>
    </row>
    <row r="192" spans="1:7" x14ac:dyDescent="0.2">
      <c r="A192" s="31">
        <v>41376</v>
      </c>
      <c r="B192" s="32">
        <v>6.927E-3</v>
      </c>
      <c r="C192" s="29">
        <f t="shared" si="4"/>
        <v>-4.9723284599416688</v>
      </c>
      <c r="D192" s="29"/>
      <c r="E192" s="31">
        <v>41376</v>
      </c>
      <c r="F192" s="30">
        <v>0.56300800000000006</v>
      </c>
      <c r="G192" s="29">
        <f t="shared" si="5"/>
        <v>-0.57446144135192756</v>
      </c>
    </row>
    <row r="193" spans="1:7" x14ac:dyDescent="0.2">
      <c r="A193" s="31">
        <v>41383</v>
      </c>
      <c r="B193" s="32">
        <v>6.0670000000000003E-3</v>
      </c>
      <c r="C193" s="29">
        <f t="shared" si="4"/>
        <v>-5.1048910300219763</v>
      </c>
      <c r="D193" s="29"/>
      <c r="E193" s="31">
        <v>41383</v>
      </c>
      <c r="F193" s="30">
        <v>0.59568399999999999</v>
      </c>
      <c r="G193" s="29">
        <f t="shared" si="5"/>
        <v>-0.51804495386550287</v>
      </c>
    </row>
    <row r="194" spans="1:7" x14ac:dyDescent="0.2">
      <c r="A194" s="31">
        <v>41390</v>
      </c>
      <c r="B194" s="32">
        <v>6.1209999999999997E-3</v>
      </c>
      <c r="C194" s="29">
        <f t="shared" si="4"/>
        <v>-5.0960297971132045</v>
      </c>
      <c r="D194" s="29"/>
      <c r="E194" s="31">
        <v>41390</v>
      </c>
      <c r="F194" s="30">
        <v>0.58389499999999994</v>
      </c>
      <c r="G194" s="29">
        <f t="shared" si="5"/>
        <v>-0.53803410683943043</v>
      </c>
    </row>
    <row r="195" spans="1:7" x14ac:dyDescent="0.2">
      <c r="A195" s="31">
        <v>41397</v>
      </c>
      <c r="B195" s="32">
        <v>5.6270000000000001E-3</v>
      </c>
      <c r="C195" s="29">
        <f t="shared" si="4"/>
        <v>-5.1801788385309955</v>
      </c>
      <c r="D195" s="29"/>
      <c r="E195" s="31">
        <v>41397</v>
      </c>
      <c r="F195" s="30">
        <v>0.585229</v>
      </c>
      <c r="G195" s="29">
        <f t="shared" si="5"/>
        <v>-0.5357520553565609</v>
      </c>
    </row>
    <row r="196" spans="1:7" x14ac:dyDescent="0.2">
      <c r="A196" s="31">
        <v>41404</v>
      </c>
      <c r="B196" s="32">
        <v>7.2199999999999999E-3</v>
      </c>
      <c r="C196" s="29">
        <f t="shared" si="4"/>
        <v>-4.9309003260774018</v>
      </c>
      <c r="D196" s="29"/>
      <c r="E196" s="31">
        <v>41404</v>
      </c>
      <c r="F196" s="30">
        <v>0.53255699999999995</v>
      </c>
      <c r="G196" s="29">
        <f t="shared" si="5"/>
        <v>-0.63006534487364907</v>
      </c>
    </row>
    <row r="197" spans="1:7" x14ac:dyDescent="0.2">
      <c r="A197" s="31">
        <v>41411</v>
      </c>
      <c r="B197" s="32">
        <v>8.5859999999999999E-3</v>
      </c>
      <c r="C197" s="29">
        <f t="shared" si="4"/>
        <v>-4.7576223091797685</v>
      </c>
      <c r="D197" s="29"/>
      <c r="E197" s="31">
        <v>41411</v>
      </c>
      <c r="F197" s="30">
        <v>0.49590099999999998</v>
      </c>
      <c r="G197" s="29">
        <f t="shared" si="5"/>
        <v>-0.70137896895349028</v>
      </c>
    </row>
    <row r="198" spans="1:7" x14ac:dyDescent="0.2">
      <c r="A198" s="31">
        <v>41418</v>
      </c>
      <c r="B198" s="32">
        <v>9.0359999999999989E-3</v>
      </c>
      <c r="C198" s="29">
        <f t="shared" si="4"/>
        <v>-4.7065386803763802</v>
      </c>
      <c r="D198" s="29"/>
      <c r="E198" s="31">
        <v>41418</v>
      </c>
      <c r="F198" s="30">
        <v>0.58255899999999994</v>
      </c>
      <c r="G198" s="29">
        <f t="shared" si="5"/>
        <v>-0.54032481111787134</v>
      </c>
    </row>
    <row r="199" spans="1:7" x14ac:dyDescent="0.2">
      <c r="A199" s="31">
        <v>41425</v>
      </c>
      <c r="B199" s="32">
        <v>9.4399999999999987E-3</v>
      </c>
      <c r="C199" s="29">
        <f t="shared" si="4"/>
        <v>-4.6627992988247282</v>
      </c>
      <c r="D199" s="29"/>
      <c r="E199" s="31">
        <v>41425</v>
      </c>
      <c r="F199" s="30">
        <v>0.57006400000000002</v>
      </c>
      <c r="G199" s="29">
        <f t="shared" si="5"/>
        <v>-0.56200664375479303</v>
      </c>
    </row>
    <row r="200" spans="1:7" x14ac:dyDescent="0.2">
      <c r="A200" s="31">
        <v>41432</v>
      </c>
      <c r="B200" s="32">
        <v>8.7270000000000004E-3</v>
      </c>
      <c r="C200" s="29">
        <f t="shared" ref="C200:C263" si="6">LN(B200)</f>
        <v>-4.7413336108009627</v>
      </c>
      <c r="D200" s="29"/>
      <c r="E200" s="31">
        <v>41432</v>
      </c>
      <c r="F200" s="30">
        <v>0.57817799999999997</v>
      </c>
      <c r="G200" s="29">
        <f t="shared" ref="G200:G263" si="7">LN(F200)</f>
        <v>-0.54787349924172979</v>
      </c>
    </row>
    <row r="201" spans="1:7" x14ac:dyDescent="0.2">
      <c r="A201" s="31">
        <v>41439</v>
      </c>
      <c r="B201" s="32">
        <v>8.6580000000000008E-3</v>
      </c>
      <c r="C201" s="29">
        <f t="shared" si="6"/>
        <v>-4.749271529962348</v>
      </c>
      <c r="D201" s="29"/>
      <c r="E201" s="31">
        <v>41439</v>
      </c>
      <c r="F201" s="30">
        <v>0.515042</v>
      </c>
      <c r="G201" s="29">
        <f t="shared" si="7"/>
        <v>-0.66350682824564022</v>
      </c>
    </row>
    <row r="202" spans="1:7" x14ac:dyDescent="0.2">
      <c r="A202" s="31">
        <v>41446</v>
      </c>
      <c r="B202" s="32">
        <v>9.2169999999999995E-3</v>
      </c>
      <c r="C202" s="29">
        <f t="shared" si="6"/>
        <v>-4.6867056739706099</v>
      </c>
      <c r="D202" s="29"/>
      <c r="E202" s="31">
        <v>41446</v>
      </c>
      <c r="F202" s="30">
        <v>0.49446399999999996</v>
      </c>
      <c r="G202" s="29">
        <f t="shared" si="7"/>
        <v>-0.70428093137837566</v>
      </c>
    </row>
    <row r="203" spans="1:7" x14ac:dyDescent="0.2">
      <c r="A203" s="31">
        <v>41453</v>
      </c>
      <c r="B203" s="32">
        <v>9.1779999999999987E-3</v>
      </c>
      <c r="C203" s="29">
        <f t="shared" si="6"/>
        <v>-4.6909459630094954</v>
      </c>
      <c r="D203" s="29"/>
      <c r="E203" s="31">
        <v>41453</v>
      </c>
      <c r="F203" s="30">
        <v>0.50349200000000005</v>
      </c>
      <c r="G203" s="29">
        <f t="shared" si="7"/>
        <v>-0.68618745572829809</v>
      </c>
    </row>
    <row r="204" spans="1:7" x14ac:dyDescent="0.2">
      <c r="A204" s="31">
        <v>41460</v>
      </c>
      <c r="B204" s="32">
        <v>9.356999999999999E-3</v>
      </c>
      <c r="C204" s="29">
        <f t="shared" si="6"/>
        <v>-4.6716305526883612</v>
      </c>
      <c r="D204" s="29"/>
      <c r="E204" s="31">
        <v>41460</v>
      </c>
      <c r="F204" s="30">
        <v>0.52644599999999997</v>
      </c>
      <c r="G204" s="29">
        <f t="shared" si="7"/>
        <v>-0.64160651677072822</v>
      </c>
    </row>
    <row r="205" spans="1:7" x14ac:dyDescent="0.2">
      <c r="A205" s="31">
        <v>41467</v>
      </c>
      <c r="B205" s="32">
        <v>8.6370000000000006E-3</v>
      </c>
      <c r="C205" s="29">
        <f t="shared" si="6"/>
        <v>-4.7516999786839884</v>
      </c>
      <c r="D205" s="29"/>
      <c r="E205" s="31">
        <v>41467</v>
      </c>
      <c r="F205" s="30">
        <v>0.57409100000000002</v>
      </c>
      <c r="G205" s="29">
        <f t="shared" si="7"/>
        <v>-0.55496735864280111</v>
      </c>
    </row>
    <row r="206" spans="1:7" x14ac:dyDescent="0.2">
      <c r="A206" s="31">
        <v>41474</v>
      </c>
      <c r="B206" s="32">
        <v>8.6199999999999992E-3</v>
      </c>
      <c r="C206" s="29">
        <f t="shared" si="6"/>
        <v>-4.7536701943065358</v>
      </c>
      <c r="D206" s="29"/>
      <c r="E206" s="31">
        <v>41474</v>
      </c>
      <c r="F206" s="30">
        <v>0.57336500000000001</v>
      </c>
      <c r="G206" s="29">
        <f t="shared" si="7"/>
        <v>-0.55623276680986999</v>
      </c>
    </row>
    <row r="207" spans="1:7" x14ac:dyDescent="0.2">
      <c r="A207" s="31">
        <v>41481</v>
      </c>
      <c r="B207" s="32">
        <v>7.980000000000001E-3</v>
      </c>
      <c r="C207" s="29">
        <f t="shared" si="6"/>
        <v>-4.8308168675204195</v>
      </c>
      <c r="D207" s="29"/>
      <c r="E207" s="31">
        <v>41481</v>
      </c>
      <c r="F207" s="30">
        <v>0.44656699999999999</v>
      </c>
      <c r="G207" s="29">
        <f t="shared" si="7"/>
        <v>-0.80616583393181596</v>
      </c>
    </row>
    <row r="208" spans="1:7" x14ac:dyDescent="0.2">
      <c r="A208" s="31">
        <v>41488</v>
      </c>
      <c r="B208" s="32">
        <v>8.1670000000000006E-3</v>
      </c>
      <c r="C208" s="29">
        <f t="shared" si="6"/>
        <v>-4.8076536346059981</v>
      </c>
      <c r="D208" s="29"/>
      <c r="E208" s="31">
        <v>41488</v>
      </c>
      <c r="F208" s="30">
        <v>0.43877899999999997</v>
      </c>
      <c r="G208" s="29">
        <f t="shared" si="7"/>
        <v>-0.82375940952026627</v>
      </c>
    </row>
    <row r="209" spans="1:7" x14ac:dyDescent="0.2">
      <c r="A209" s="31">
        <v>41495</v>
      </c>
      <c r="B209" s="32">
        <v>7.639E-3</v>
      </c>
      <c r="C209" s="29">
        <f t="shared" si="6"/>
        <v>-4.8744885744229141</v>
      </c>
      <c r="D209" s="29"/>
      <c r="E209" s="31">
        <v>41495</v>
      </c>
      <c r="F209" s="30">
        <v>0.48162799999999995</v>
      </c>
      <c r="G209" s="29">
        <f t="shared" si="7"/>
        <v>-0.73058324714267942</v>
      </c>
    </row>
    <row r="210" spans="1:7" x14ac:dyDescent="0.2">
      <c r="A210" s="31">
        <v>41502</v>
      </c>
      <c r="B210" s="32">
        <v>7.816E-3</v>
      </c>
      <c r="C210" s="29">
        <f t="shared" si="6"/>
        <v>-4.8515823642416551</v>
      </c>
      <c r="D210" s="29"/>
      <c r="E210" s="31">
        <v>41502</v>
      </c>
      <c r="F210" s="30">
        <v>0.469947</v>
      </c>
      <c r="G210" s="29">
        <f t="shared" si="7"/>
        <v>-0.75513535659403819</v>
      </c>
    </row>
    <row r="211" spans="1:7" x14ac:dyDescent="0.2">
      <c r="A211" s="31">
        <v>41509</v>
      </c>
      <c r="B211" s="32">
        <v>8.1220000000000007E-3</v>
      </c>
      <c r="C211" s="29">
        <f t="shared" si="6"/>
        <v>-4.8131788497180308</v>
      </c>
      <c r="D211" s="29"/>
      <c r="E211" s="31">
        <v>41509</v>
      </c>
      <c r="F211" s="30">
        <v>0.46348699999999998</v>
      </c>
      <c r="G211" s="29">
        <f t="shared" si="7"/>
        <v>-0.76897694183450538</v>
      </c>
    </row>
    <row r="212" spans="1:7" x14ac:dyDescent="0.2">
      <c r="A212" s="31">
        <v>41516</v>
      </c>
      <c r="B212" s="32">
        <v>7.5799999999999999E-3</v>
      </c>
      <c r="C212" s="29">
        <f t="shared" si="6"/>
        <v>-4.8822420793278569</v>
      </c>
      <c r="D212" s="29"/>
      <c r="E212" s="31">
        <v>41516</v>
      </c>
      <c r="F212" s="30">
        <v>0.52783199999999997</v>
      </c>
      <c r="G212" s="29">
        <f t="shared" si="7"/>
        <v>-0.63897722772463228</v>
      </c>
    </row>
    <row r="213" spans="1:7" x14ac:dyDescent="0.2">
      <c r="A213" s="31">
        <v>41523</v>
      </c>
      <c r="B213" s="32">
        <v>7.7949999999999998E-3</v>
      </c>
      <c r="C213" s="29">
        <f t="shared" si="6"/>
        <v>-4.8542727764723974</v>
      </c>
      <c r="D213" s="29"/>
      <c r="E213" s="31">
        <v>41523</v>
      </c>
      <c r="F213" s="30">
        <v>0.512822</v>
      </c>
      <c r="G213" s="29">
        <f t="shared" si="7"/>
        <v>-0.66782647257986039</v>
      </c>
    </row>
    <row r="214" spans="1:7" x14ac:dyDescent="0.2">
      <c r="A214" s="31">
        <v>41530</v>
      </c>
      <c r="B214" s="32">
        <v>7.4099999999999999E-3</v>
      </c>
      <c r="C214" s="29">
        <f t="shared" si="6"/>
        <v>-4.9049248396741412</v>
      </c>
      <c r="D214" s="29"/>
      <c r="E214" s="31">
        <v>41530</v>
      </c>
      <c r="F214" s="30">
        <v>0.52409300000000003</v>
      </c>
      <c r="G214" s="29">
        <f t="shared" si="7"/>
        <v>-0.64608612949293875</v>
      </c>
    </row>
    <row r="215" spans="1:7" x14ac:dyDescent="0.2">
      <c r="A215" s="31">
        <v>41537</v>
      </c>
      <c r="B215" s="32">
        <v>7.2750000000000002E-3</v>
      </c>
      <c r="C215" s="29">
        <f t="shared" si="6"/>
        <v>-4.9233114659245807</v>
      </c>
      <c r="D215" s="29"/>
      <c r="E215" s="31">
        <v>41537</v>
      </c>
      <c r="F215" s="30">
        <v>0.50889499999999999</v>
      </c>
      <c r="G215" s="29">
        <f t="shared" si="7"/>
        <v>-0.67551357054860561</v>
      </c>
    </row>
    <row r="216" spans="1:7" x14ac:dyDescent="0.2">
      <c r="A216" s="31">
        <v>41544</v>
      </c>
      <c r="B216" s="32">
        <v>7.0060000000000001E-3</v>
      </c>
      <c r="C216" s="29">
        <f t="shared" si="6"/>
        <v>-4.960988354206842</v>
      </c>
      <c r="D216" s="29"/>
      <c r="E216" s="31">
        <v>41544</v>
      </c>
      <c r="F216" s="30">
        <v>0.47750300000000001</v>
      </c>
      <c r="G216" s="29">
        <f t="shared" si="7"/>
        <v>-0.73918483635857524</v>
      </c>
    </row>
    <row r="217" spans="1:7" x14ac:dyDescent="0.2">
      <c r="A217" s="31">
        <v>41551</v>
      </c>
      <c r="B217" s="32">
        <v>6.6769999999999998E-3</v>
      </c>
      <c r="C217" s="29">
        <f t="shared" si="6"/>
        <v>-5.0090864941064055</v>
      </c>
      <c r="D217" s="29"/>
      <c r="E217" s="31">
        <v>41551</v>
      </c>
      <c r="F217" s="30">
        <v>0.493058</v>
      </c>
      <c r="G217" s="29">
        <f t="shared" si="7"/>
        <v>-0.70712846480049596</v>
      </c>
    </row>
    <row r="218" spans="1:7" x14ac:dyDescent="0.2">
      <c r="A218" s="31">
        <v>41558</v>
      </c>
      <c r="B218" s="32">
        <v>6.6810000000000003E-3</v>
      </c>
      <c r="C218" s="29">
        <f t="shared" si="6"/>
        <v>-5.0084876020387972</v>
      </c>
      <c r="D218" s="29"/>
      <c r="E218" s="31">
        <v>41558</v>
      </c>
      <c r="F218" s="30">
        <v>0.476412</v>
      </c>
      <c r="G218" s="29">
        <f t="shared" si="7"/>
        <v>-0.74147225290135088</v>
      </c>
    </row>
    <row r="219" spans="1:7" x14ac:dyDescent="0.2">
      <c r="A219" s="31">
        <v>41565</v>
      </c>
      <c r="B219" s="32">
        <v>6.0060000000000001E-3</v>
      </c>
      <c r="C219" s="29">
        <f t="shared" si="6"/>
        <v>-5.1149963094209987</v>
      </c>
      <c r="D219" s="29"/>
      <c r="E219" s="31">
        <v>41565</v>
      </c>
      <c r="F219" s="30">
        <v>0.58127099999999998</v>
      </c>
      <c r="G219" s="29">
        <f t="shared" si="7"/>
        <v>-0.54253819370095069</v>
      </c>
    </row>
    <row r="220" spans="1:7" x14ac:dyDescent="0.2">
      <c r="A220" s="31">
        <v>41572</v>
      </c>
      <c r="B220" s="32">
        <v>6.0999999999999995E-3</v>
      </c>
      <c r="C220" s="29">
        <f t="shared" si="6"/>
        <v>-5.0994665078028714</v>
      </c>
      <c r="D220" s="29"/>
      <c r="E220" s="31">
        <v>41572</v>
      </c>
      <c r="F220" s="30">
        <v>0.54180700000000004</v>
      </c>
      <c r="G220" s="29">
        <f t="shared" si="7"/>
        <v>-0.61284542951796261</v>
      </c>
    </row>
    <row r="221" spans="1:7" x14ac:dyDescent="0.2">
      <c r="A221" s="31">
        <v>41579</v>
      </c>
      <c r="B221" s="32">
        <v>6.0240000000000007E-3</v>
      </c>
      <c r="C221" s="29">
        <f t="shared" si="6"/>
        <v>-5.1120037884845448</v>
      </c>
      <c r="D221" s="29"/>
      <c r="E221" s="31">
        <v>41579</v>
      </c>
      <c r="F221" s="30">
        <v>0.54298299999999999</v>
      </c>
      <c r="G221" s="29">
        <f t="shared" si="7"/>
        <v>-0.61067726708893777</v>
      </c>
    </row>
    <row r="222" spans="1:7" x14ac:dyDescent="0.2">
      <c r="A222" s="31">
        <v>41586</v>
      </c>
      <c r="B222" s="32">
        <v>6.1119999999999994E-3</v>
      </c>
      <c r="C222" s="29">
        <f t="shared" si="6"/>
        <v>-5.0975012271179176</v>
      </c>
      <c r="D222" s="29"/>
      <c r="E222" s="31">
        <v>41586</v>
      </c>
      <c r="F222" s="30">
        <v>0.54477500000000001</v>
      </c>
      <c r="G222" s="29">
        <f t="shared" si="7"/>
        <v>-0.6073824135991519</v>
      </c>
    </row>
    <row r="223" spans="1:7" x14ac:dyDescent="0.2">
      <c r="A223" s="31">
        <v>41593</v>
      </c>
      <c r="B223" s="32">
        <v>6.7500000000000008E-3</v>
      </c>
      <c r="C223" s="29">
        <f t="shared" si="6"/>
        <v>-4.9982127740976985</v>
      </c>
      <c r="D223" s="29"/>
      <c r="E223" s="31">
        <v>41593</v>
      </c>
      <c r="F223" s="30">
        <v>0.50040899999999999</v>
      </c>
      <c r="G223" s="29">
        <f t="shared" si="7"/>
        <v>-0.69232951493960937</v>
      </c>
    </row>
    <row r="224" spans="1:7" x14ac:dyDescent="0.2">
      <c r="A224" s="31">
        <v>41600</v>
      </c>
      <c r="B224" s="32">
        <v>6.5310000000000003E-3</v>
      </c>
      <c r="C224" s="29">
        <f t="shared" si="6"/>
        <v>-5.0311952080616171</v>
      </c>
      <c r="D224" s="29"/>
      <c r="E224" s="31">
        <v>41600</v>
      </c>
      <c r="F224" s="30">
        <v>0.53668300000000002</v>
      </c>
      <c r="G224" s="29">
        <f t="shared" si="7"/>
        <v>-0.62234767535225788</v>
      </c>
    </row>
    <row r="225" spans="1:7" x14ac:dyDescent="0.2">
      <c r="A225" s="31">
        <v>41607</v>
      </c>
      <c r="B225" s="32">
        <v>6.2580000000000005E-3</v>
      </c>
      <c r="C225" s="29">
        <f t="shared" si="6"/>
        <v>-5.0738946337354465</v>
      </c>
      <c r="D225" s="29"/>
      <c r="E225" s="31">
        <v>41607</v>
      </c>
      <c r="F225" s="30">
        <v>0.55397099999999999</v>
      </c>
      <c r="G225" s="29">
        <f t="shared" si="7"/>
        <v>-0.59064294017537988</v>
      </c>
    </row>
    <row r="226" spans="1:7" x14ac:dyDescent="0.2">
      <c r="A226" s="31">
        <v>41614</v>
      </c>
      <c r="B226" s="32">
        <v>7.2740000000000001E-3</v>
      </c>
      <c r="C226" s="29">
        <f t="shared" si="6"/>
        <v>-4.9234489324173394</v>
      </c>
      <c r="D226" s="29"/>
      <c r="E226" s="31">
        <v>41614</v>
      </c>
      <c r="F226" s="30">
        <v>0.47169400000000006</v>
      </c>
      <c r="G226" s="29">
        <f t="shared" si="7"/>
        <v>-0.7514248087219404</v>
      </c>
    </row>
    <row r="227" spans="1:7" x14ac:dyDescent="0.2">
      <c r="A227" s="31">
        <v>41621</v>
      </c>
      <c r="B227" s="32">
        <v>7.3460000000000001E-3</v>
      </c>
      <c r="C227" s="29">
        <f t="shared" si="6"/>
        <v>-4.9135993315846616</v>
      </c>
      <c r="D227" s="29"/>
      <c r="E227" s="31">
        <v>41621</v>
      </c>
      <c r="F227" s="30">
        <v>0.48694999999999999</v>
      </c>
      <c r="G227" s="29">
        <f t="shared" si="7"/>
        <v>-0.71959383057492876</v>
      </c>
    </row>
    <row r="228" spans="1:7" x14ac:dyDescent="0.2">
      <c r="A228" s="31">
        <v>41628</v>
      </c>
      <c r="B228" s="32">
        <v>7.0899999999999999E-3</v>
      </c>
      <c r="C228" s="29">
        <f t="shared" si="6"/>
        <v>-4.9490699384381012</v>
      </c>
      <c r="D228" s="29"/>
      <c r="E228" s="31">
        <v>41628</v>
      </c>
      <c r="F228" s="30">
        <v>0.51324499999999995</v>
      </c>
      <c r="G228" s="29">
        <f t="shared" si="7"/>
        <v>-0.66700196497175424</v>
      </c>
    </row>
    <row r="229" spans="1:7" x14ac:dyDescent="0.2">
      <c r="A229" s="31">
        <v>41635</v>
      </c>
      <c r="B229" s="32">
        <v>7.4289999999999998E-3</v>
      </c>
      <c r="C229" s="29">
        <f t="shared" si="6"/>
        <v>-4.9023640188124675</v>
      </c>
      <c r="D229" s="29"/>
      <c r="E229" s="31">
        <v>41635</v>
      </c>
      <c r="F229" s="30">
        <v>0.48757300000000003</v>
      </c>
      <c r="G229" s="29">
        <f t="shared" si="7"/>
        <v>-0.71831525616494374</v>
      </c>
    </row>
    <row r="230" spans="1:7" x14ac:dyDescent="0.2">
      <c r="A230" s="31">
        <v>41642</v>
      </c>
      <c r="B230" s="32">
        <v>7.7849999999999994E-3</v>
      </c>
      <c r="C230" s="29">
        <f t="shared" si="6"/>
        <v>-4.8555564736961756</v>
      </c>
      <c r="D230" s="29"/>
      <c r="E230" s="31">
        <v>41642</v>
      </c>
      <c r="F230" s="30">
        <v>0.48100099999999996</v>
      </c>
      <c r="G230" s="29">
        <f t="shared" si="7"/>
        <v>-0.73188592987645806</v>
      </c>
    </row>
    <row r="231" spans="1:7" x14ac:dyDescent="0.2">
      <c r="A231" s="31">
        <v>41649</v>
      </c>
      <c r="B231" s="32">
        <v>7.1999999999999998E-3</v>
      </c>
      <c r="C231" s="29">
        <f t="shared" si="6"/>
        <v>-4.9336742529601274</v>
      </c>
      <c r="D231" s="29"/>
      <c r="E231" s="31">
        <v>41649</v>
      </c>
      <c r="F231" s="30">
        <v>0.51975099999999996</v>
      </c>
      <c r="G231" s="29">
        <f t="shared" si="7"/>
        <v>-0.65440542824394166</v>
      </c>
    </row>
    <row r="232" spans="1:7" x14ac:dyDescent="0.2">
      <c r="A232" s="31">
        <v>41656</v>
      </c>
      <c r="B232" s="32">
        <v>6.8769999999999994E-3</v>
      </c>
      <c r="C232" s="29">
        <f t="shared" si="6"/>
        <v>-4.979572768644438</v>
      </c>
      <c r="D232" s="29"/>
      <c r="E232" s="31">
        <v>41656</v>
      </c>
      <c r="F232" s="30">
        <v>0.54859599999999997</v>
      </c>
      <c r="G232" s="29">
        <f t="shared" si="7"/>
        <v>-0.60039299179212791</v>
      </c>
    </row>
    <row r="233" spans="1:7" x14ac:dyDescent="0.2">
      <c r="A233" s="31">
        <v>41663</v>
      </c>
      <c r="B233" s="32">
        <v>6.3480000000000003E-3</v>
      </c>
      <c r="C233" s="29">
        <f t="shared" si="6"/>
        <v>-5.0596154763179744</v>
      </c>
      <c r="D233" s="29"/>
      <c r="E233" s="31">
        <v>41663</v>
      </c>
      <c r="F233" s="30">
        <v>0.59651600000000005</v>
      </c>
      <c r="G233" s="29">
        <f t="shared" si="7"/>
        <v>-0.51664921466894609</v>
      </c>
    </row>
    <row r="234" spans="1:7" x14ac:dyDescent="0.2">
      <c r="A234" s="31">
        <v>41670</v>
      </c>
      <c r="B234" s="32">
        <v>6.3219999999999995E-3</v>
      </c>
      <c r="C234" s="29">
        <f t="shared" si="6"/>
        <v>-5.0637196651887111</v>
      </c>
      <c r="D234" s="29"/>
      <c r="E234" s="31">
        <v>41670</v>
      </c>
      <c r="F234" s="30">
        <v>0.59749699999999994</v>
      </c>
      <c r="G234" s="29">
        <f t="shared" si="7"/>
        <v>-0.51500601610957841</v>
      </c>
    </row>
    <row r="235" spans="1:7" x14ac:dyDescent="0.2">
      <c r="A235" s="31">
        <v>41677</v>
      </c>
      <c r="B235" s="32">
        <v>6.489E-3</v>
      </c>
      <c r="C235" s="29">
        <f t="shared" si="6"/>
        <v>-5.0376468433431061</v>
      </c>
      <c r="D235" s="29"/>
      <c r="E235" s="31">
        <v>41677</v>
      </c>
      <c r="F235" s="30">
        <v>0.58651600000000004</v>
      </c>
      <c r="G235" s="29">
        <f t="shared" si="7"/>
        <v>-0.53355533078330397</v>
      </c>
    </row>
    <row r="236" spans="1:7" x14ac:dyDescent="0.2">
      <c r="A236" s="31">
        <v>41684</v>
      </c>
      <c r="B236" s="32">
        <v>6.332E-3</v>
      </c>
      <c r="C236" s="29">
        <f t="shared" si="6"/>
        <v>-5.0621391369633715</v>
      </c>
      <c r="D236" s="29"/>
      <c r="E236" s="31">
        <v>41684</v>
      </c>
      <c r="F236" s="30">
        <v>0.59945199999999998</v>
      </c>
      <c r="G236" s="29">
        <f t="shared" si="7"/>
        <v>-0.51173937444234785</v>
      </c>
    </row>
    <row r="237" spans="1:7" x14ac:dyDescent="0.2">
      <c r="A237" s="31">
        <v>41691</v>
      </c>
      <c r="B237" s="32">
        <v>6.0640000000000008E-3</v>
      </c>
      <c r="C237" s="29">
        <f t="shared" si="6"/>
        <v>-5.1053856306420666</v>
      </c>
      <c r="D237" s="29"/>
      <c r="E237" s="31">
        <v>41691</v>
      </c>
      <c r="F237" s="30">
        <v>0.58776099999999998</v>
      </c>
      <c r="G237" s="29">
        <f t="shared" si="7"/>
        <v>-0.53143487629685171</v>
      </c>
    </row>
    <row r="238" spans="1:7" x14ac:dyDescent="0.2">
      <c r="A238" s="31">
        <v>41698</v>
      </c>
      <c r="B238" s="32">
        <v>6.1150000000000006E-3</v>
      </c>
      <c r="C238" s="29">
        <f t="shared" si="6"/>
        <v>-5.0970105098430016</v>
      </c>
      <c r="D238" s="29"/>
      <c r="E238" s="31">
        <v>41698</v>
      </c>
      <c r="F238" s="30">
        <v>0.55127199999999998</v>
      </c>
      <c r="G238" s="29">
        <f t="shared" si="7"/>
        <v>-0.59552694372038395</v>
      </c>
    </row>
    <row r="239" spans="1:7" x14ac:dyDescent="0.2">
      <c r="A239" s="31">
        <v>41705</v>
      </c>
      <c r="B239" s="32">
        <v>6.2060000000000006E-3</v>
      </c>
      <c r="C239" s="29">
        <f t="shared" si="6"/>
        <v>-5.0822387129559488</v>
      </c>
      <c r="D239" s="29"/>
      <c r="E239" s="31">
        <v>41705</v>
      </c>
      <c r="F239" s="30">
        <v>0.52648800000000007</v>
      </c>
      <c r="G239" s="29">
        <f t="shared" si="7"/>
        <v>-0.64152673969064089</v>
      </c>
    </row>
    <row r="240" spans="1:7" x14ac:dyDescent="0.2">
      <c r="A240" s="31">
        <v>41712</v>
      </c>
      <c r="B240" s="32">
        <v>6.2229999999999994E-3</v>
      </c>
      <c r="C240" s="29">
        <f t="shared" si="6"/>
        <v>-5.0795031733950564</v>
      </c>
      <c r="D240" s="29"/>
      <c r="E240" s="31">
        <v>41712</v>
      </c>
      <c r="F240" s="30">
        <v>0.52935500000000002</v>
      </c>
      <c r="G240" s="29">
        <f t="shared" si="7"/>
        <v>-0.63609599469093225</v>
      </c>
    </row>
    <row r="241" spans="1:7" x14ac:dyDescent="0.2">
      <c r="A241" s="31">
        <v>41719</v>
      </c>
      <c r="B241" s="32">
        <v>6.0780000000000001E-3</v>
      </c>
      <c r="C241" s="29">
        <f t="shared" si="6"/>
        <v>-5.1030795844875358</v>
      </c>
      <c r="D241" s="29"/>
      <c r="E241" s="31">
        <v>41719</v>
      </c>
      <c r="F241" s="30">
        <v>0.54485499999999998</v>
      </c>
      <c r="G241" s="29">
        <f t="shared" si="7"/>
        <v>-0.60723557476368717</v>
      </c>
    </row>
    <row r="242" spans="1:7" x14ac:dyDescent="0.2">
      <c r="A242" s="31">
        <v>41726</v>
      </c>
      <c r="B242" s="32">
        <v>6.4120000000000002E-3</v>
      </c>
      <c r="C242" s="29">
        <f t="shared" si="6"/>
        <v>-5.0495840442348303</v>
      </c>
      <c r="D242" s="29"/>
      <c r="E242" s="31">
        <v>41726</v>
      </c>
      <c r="F242" s="30">
        <v>0.51459900000000003</v>
      </c>
      <c r="G242" s="29">
        <f t="shared" si="7"/>
        <v>-0.66436732239327989</v>
      </c>
    </row>
    <row r="243" spans="1:7" x14ac:dyDescent="0.2">
      <c r="A243" s="31">
        <v>41733</v>
      </c>
      <c r="B243" s="32">
        <v>6.5300000000000002E-3</v>
      </c>
      <c r="C243" s="29">
        <f t="shared" si="6"/>
        <v>-5.0313483356937976</v>
      </c>
      <c r="D243" s="29"/>
      <c r="E243" s="31">
        <v>41733</v>
      </c>
      <c r="F243" s="30">
        <v>0.50597700000000001</v>
      </c>
      <c r="G243" s="29">
        <f t="shared" si="7"/>
        <v>-0.68126406527321515</v>
      </c>
    </row>
    <row r="244" spans="1:7" x14ac:dyDescent="0.2">
      <c r="A244" s="31">
        <v>41740</v>
      </c>
      <c r="B244" s="32">
        <v>6.1460000000000004E-3</v>
      </c>
      <c r="C244" s="29">
        <f t="shared" si="6"/>
        <v>-5.0919538152738442</v>
      </c>
      <c r="D244" s="29"/>
      <c r="E244" s="31">
        <v>41740</v>
      </c>
      <c r="F244" s="30">
        <v>0.53407700000000002</v>
      </c>
      <c r="G244" s="29">
        <f t="shared" si="7"/>
        <v>-0.62721525566045255</v>
      </c>
    </row>
    <row r="245" spans="1:7" x14ac:dyDescent="0.2">
      <c r="A245" s="31">
        <v>41747</v>
      </c>
      <c r="B245" s="32">
        <v>6.11E-3</v>
      </c>
      <c r="C245" s="29">
        <f t="shared" si="6"/>
        <v>-5.097828505798633</v>
      </c>
      <c r="D245" s="29"/>
      <c r="E245" s="31">
        <v>41747</v>
      </c>
      <c r="F245" s="30">
        <v>0.53869599999999995</v>
      </c>
      <c r="G245" s="29">
        <f t="shared" si="7"/>
        <v>-0.6186038746063055</v>
      </c>
    </row>
    <row r="246" spans="1:7" x14ac:dyDescent="0.2">
      <c r="A246" s="31">
        <v>41754</v>
      </c>
      <c r="B246" s="32">
        <v>6.3690000000000005E-3</v>
      </c>
      <c r="C246" s="29">
        <f t="shared" si="6"/>
        <v>-5.0563128075929082</v>
      </c>
      <c r="D246" s="29"/>
      <c r="E246" s="31">
        <v>41754</v>
      </c>
      <c r="F246" s="30">
        <v>0.51244100000000004</v>
      </c>
      <c r="G246" s="29">
        <f t="shared" si="7"/>
        <v>-0.66856969654783371</v>
      </c>
    </row>
    <row r="247" spans="1:7" x14ac:dyDescent="0.2">
      <c r="A247" s="31">
        <v>41761</v>
      </c>
      <c r="B247" s="32">
        <v>6.1970000000000003E-3</v>
      </c>
      <c r="C247" s="29">
        <f t="shared" si="6"/>
        <v>-5.0836899750021667</v>
      </c>
      <c r="D247" s="29"/>
      <c r="E247" s="31">
        <v>41761</v>
      </c>
      <c r="F247" s="30">
        <v>0.51968499999999995</v>
      </c>
      <c r="G247" s="29">
        <f t="shared" si="7"/>
        <v>-0.65453242018974445</v>
      </c>
    </row>
    <row r="248" spans="1:7" x14ac:dyDescent="0.2">
      <c r="A248" s="31">
        <v>41768</v>
      </c>
      <c r="B248" s="32">
        <v>6.1709999999999994E-3</v>
      </c>
      <c r="C248" s="29">
        <f t="shared" si="6"/>
        <v>-5.087894379643207</v>
      </c>
      <c r="D248" s="29"/>
      <c r="E248" s="31">
        <v>41768</v>
      </c>
      <c r="F248" s="30">
        <v>0.52476</v>
      </c>
      <c r="G248" s="29">
        <f t="shared" si="7"/>
        <v>-0.64481426376930751</v>
      </c>
    </row>
    <row r="249" spans="1:7" x14ac:dyDescent="0.2">
      <c r="A249" s="31">
        <v>41775</v>
      </c>
      <c r="B249" s="32">
        <v>5.9170000000000004E-3</v>
      </c>
      <c r="C249" s="29">
        <f t="shared" si="6"/>
        <v>-5.1299257152875803</v>
      </c>
      <c r="D249" s="29"/>
      <c r="E249" s="31">
        <v>41775</v>
      </c>
      <c r="F249" s="30">
        <v>0.53625999999999996</v>
      </c>
      <c r="G249" s="29">
        <f t="shared" si="7"/>
        <v>-0.62313616089513457</v>
      </c>
    </row>
    <row r="250" spans="1:7" x14ac:dyDescent="0.2">
      <c r="A250" s="31">
        <v>41782</v>
      </c>
      <c r="B250" s="32">
        <v>6.0719999999999993E-3</v>
      </c>
      <c r="C250" s="29">
        <f t="shared" si="6"/>
        <v>-5.104067238888808</v>
      </c>
      <c r="D250" s="29"/>
      <c r="E250" s="31">
        <v>41782</v>
      </c>
      <c r="F250" s="30">
        <v>0.52157900000000001</v>
      </c>
      <c r="G250" s="29">
        <f t="shared" si="7"/>
        <v>-0.65089452991637531</v>
      </c>
    </row>
    <row r="251" spans="1:7" x14ac:dyDescent="0.2">
      <c r="A251" s="31">
        <v>41789</v>
      </c>
      <c r="B251" s="32">
        <v>5.8109999999999993E-3</v>
      </c>
      <c r="C251" s="29">
        <f t="shared" si="6"/>
        <v>-5.148002605889169</v>
      </c>
      <c r="D251" s="29"/>
      <c r="E251" s="31">
        <v>41789</v>
      </c>
      <c r="F251" s="30">
        <v>0.53446800000000005</v>
      </c>
      <c r="G251" s="29">
        <f t="shared" si="7"/>
        <v>-0.62648341934574203</v>
      </c>
    </row>
    <row r="252" spans="1:7" x14ac:dyDescent="0.2">
      <c r="A252" s="31">
        <v>41796</v>
      </c>
      <c r="B252" s="32">
        <v>5.8149999999999999E-3</v>
      </c>
      <c r="C252" s="29">
        <f t="shared" si="6"/>
        <v>-5.1473144930115096</v>
      </c>
      <c r="D252" s="29"/>
      <c r="E252" s="31">
        <v>41796</v>
      </c>
      <c r="F252" s="30">
        <v>0.53473000000000004</v>
      </c>
      <c r="G252" s="29">
        <f t="shared" si="7"/>
        <v>-0.62599333237355537</v>
      </c>
    </row>
    <row r="253" spans="1:7" x14ac:dyDescent="0.2">
      <c r="A253" s="31">
        <v>41803</v>
      </c>
      <c r="B253" s="32">
        <v>5.8930000000000007E-3</v>
      </c>
      <c r="C253" s="29">
        <f t="shared" si="6"/>
        <v>-5.1339900731263608</v>
      </c>
      <c r="D253" s="29"/>
      <c r="E253" s="31">
        <v>41803</v>
      </c>
      <c r="F253" s="30">
        <v>0.53158000000000005</v>
      </c>
      <c r="G253" s="29">
        <f t="shared" si="7"/>
        <v>-0.63190157512316736</v>
      </c>
    </row>
    <row r="254" spans="1:7" x14ac:dyDescent="0.2">
      <c r="A254" s="31">
        <v>41810</v>
      </c>
      <c r="B254" s="32">
        <v>5.6479999999999994E-3</v>
      </c>
      <c r="C254" s="29">
        <f t="shared" si="6"/>
        <v>-5.1764537787911964</v>
      </c>
      <c r="D254" s="29"/>
      <c r="E254" s="31">
        <v>41810</v>
      </c>
      <c r="F254" s="30">
        <v>0.56050500000000003</v>
      </c>
      <c r="G254" s="29">
        <f t="shared" si="7"/>
        <v>-0.57891711590310957</v>
      </c>
    </row>
    <row r="255" spans="1:7" x14ac:dyDescent="0.2">
      <c r="A255" s="31">
        <v>41817</v>
      </c>
      <c r="B255" s="32">
        <v>5.2239999999999995E-3</v>
      </c>
      <c r="C255" s="29">
        <f t="shared" si="6"/>
        <v>-5.2544918870080073</v>
      </c>
      <c r="D255" s="29"/>
      <c r="E255" s="31">
        <v>41817</v>
      </c>
      <c r="F255" s="30">
        <v>0.60231900000000005</v>
      </c>
      <c r="G255" s="29">
        <f t="shared" si="7"/>
        <v>-0.50696807368869312</v>
      </c>
    </row>
    <row r="256" spans="1:7" x14ac:dyDescent="0.2">
      <c r="A256" s="31">
        <v>41824</v>
      </c>
      <c r="B256" s="32">
        <v>5.3839999999999999E-3</v>
      </c>
      <c r="C256" s="29">
        <f t="shared" si="6"/>
        <v>-5.2243236866397105</v>
      </c>
      <c r="D256" s="29"/>
      <c r="E256" s="31">
        <v>41824</v>
      </c>
      <c r="F256" s="30">
        <v>0.585005</v>
      </c>
      <c r="G256" s="29">
        <f t="shared" si="7"/>
        <v>-0.53613488477825899</v>
      </c>
    </row>
    <row r="257" spans="1:7" x14ac:dyDescent="0.2">
      <c r="A257" s="31">
        <v>41831</v>
      </c>
      <c r="B257" s="32">
        <v>4.875E-3</v>
      </c>
      <c r="C257" s="29">
        <f t="shared" si="6"/>
        <v>-5.3236351745323267</v>
      </c>
      <c r="D257" s="29"/>
      <c r="E257" s="31">
        <v>41831</v>
      </c>
      <c r="F257" s="30">
        <v>0.62429999999999997</v>
      </c>
      <c r="G257" s="29">
        <f t="shared" si="7"/>
        <v>-0.47112425691443865</v>
      </c>
    </row>
    <row r="258" spans="1:7" x14ac:dyDescent="0.2">
      <c r="A258" s="31">
        <v>41838</v>
      </c>
      <c r="B258" s="32">
        <v>5.0280000000000004E-3</v>
      </c>
      <c r="C258" s="29">
        <f t="shared" si="6"/>
        <v>-5.2927329882541363</v>
      </c>
      <c r="D258" s="29"/>
      <c r="E258" s="31">
        <v>41838</v>
      </c>
      <c r="F258" s="30">
        <v>0.54695899999999997</v>
      </c>
      <c r="G258" s="29">
        <f t="shared" si="7"/>
        <v>-0.60338143366553043</v>
      </c>
    </row>
    <row r="259" spans="1:7" x14ac:dyDescent="0.2">
      <c r="A259" s="31">
        <v>41845</v>
      </c>
      <c r="B259" s="32">
        <v>4.9129999999999998E-3</v>
      </c>
      <c r="C259" s="29">
        <f t="shared" si="6"/>
        <v>-5.315870525795626</v>
      </c>
      <c r="D259" s="29"/>
      <c r="E259" s="31">
        <v>41845</v>
      </c>
      <c r="F259" s="30">
        <v>0.56031799999999998</v>
      </c>
      <c r="G259" s="29">
        <f t="shared" si="7"/>
        <v>-0.57925079927994094</v>
      </c>
    </row>
    <row r="260" spans="1:7" x14ac:dyDescent="0.2">
      <c r="A260" s="31">
        <v>41852</v>
      </c>
      <c r="B260" s="32">
        <v>4.8709999999999995E-3</v>
      </c>
      <c r="C260" s="29">
        <f t="shared" si="6"/>
        <v>-5.3244560241577314</v>
      </c>
      <c r="D260" s="29"/>
      <c r="E260" s="31">
        <v>41852</v>
      </c>
      <c r="F260" s="30">
        <v>0.56499999999999995</v>
      </c>
      <c r="G260" s="29">
        <f t="shared" si="7"/>
        <v>-0.57092954783569616</v>
      </c>
    </row>
    <row r="261" spans="1:7" x14ac:dyDescent="0.2">
      <c r="A261" s="31">
        <v>41859</v>
      </c>
      <c r="B261" s="32">
        <v>4.6889999999999996E-3</v>
      </c>
      <c r="C261" s="29">
        <f t="shared" si="6"/>
        <v>-5.3625359388746876</v>
      </c>
      <c r="D261" s="29"/>
      <c r="E261" s="31">
        <v>41859</v>
      </c>
      <c r="F261" s="30">
        <v>0.54500000000000004</v>
      </c>
      <c r="G261" s="29">
        <f t="shared" si="7"/>
        <v>-0.60696948431889286</v>
      </c>
    </row>
    <row r="262" spans="1:7" x14ac:dyDescent="0.2">
      <c r="A262" s="31">
        <v>41866</v>
      </c>
      <c r="B262" s="32">
        <v>4.607E-3</v>
      </c>
      <c r="C262" s="29">
        <f t="shared" si="6"/>
        <v>-5.3801783930283573</v>
      </c>
      <c r="D262" s="29"/>
      <c r="E262" s="31">
        <v>41866</v>
      </c>
      <c r="F262" s="30">
        <v>0.53500000000000003</v>
      </c>
      <c r="G262" s="29">
        <f t="shared" si="7"/>
        <v>-0.62548853208613042</v>
      </c>
    </row>
    <row r="263" spans="1:7" x14ac:dyDescent="0.2">
      <c r="A263" s="31">
        <v>41873</v>
      </c>
      <c r="B263" s="32">
        <v>4.8370000000000002E-3</v>
      </c>
      <c r="C263" s="29">
        <f t="shared" si="6"/>
        <v>-5.3314605851412908</v>
      </c>
      <c r="D263" s="29"/>
      <c r="E263" s="31">
        <v>41873</v>
      </c>
      <c r="F263" s="30">
        <v>0.51300000000000001</v>
      </c>
      <c r="G263" s="29">
        <f t="shared" si="7"/>
        <v>-0.66747943381136754</v>
      </c>
    </row>
    <row r="264" spans="1:7" x14ac:dyDescent="0.2">
      <c r="A264" s="31">
        <v>41880</v>
      </c>
      <c r="B264" s="32">
        <v>4.6179999999999997E-3</v>
      </c>
      <c r="C264" s="29">
        <f t="shared" ref="C264:C268" si="8">LN(B264)</f>
        <v>-5.3777935680498334</v>
      </c>
      <c r="D264" s="29"/>
      <c r="E264" s="31">
        <v>41880</v>
      </c>
      <c r="F264" s="30">
        <v>0.53400000000000003</v>
      </c>
      <c r="G264" s="29">
        <f t="shared" ref="G264:G268" si="9">LN(F264)</f>
        <v>-0.62735944002194211</v>
      </c>
    </row>
    <row r="265" spans="1:7" x14ac:dyDescent="0.2">
      <c r="A265" s="31">
        <v>41887</v>
      </c>
      <c r="B265" s="32">
        <v>4.7810000000000005E-3</v>
      </c>
      <c r="C265" s="29">
        <f t="shared" si="8"/>
        <v>-5.3431055493381709</v>
      </c>
      <c r="D265" s="29"/>
      <c r="E265" s="31">
        <v>41887</v>
      </c>
      <c r="F265" s="30">
        <v>0.51149999999999995</v>
      </c>
      <c r="G265" s="29">
        <f t="shared" si="9"/>
        <v>-0.67040769359045593</v>
      </c>
    </row>
    <row r="266" spans="1:7" x14ac:dyDescent="0.2">
      <c r="A266" s="31">
        <v>41894</v>
      </c>
      <c r="B266" s="32">
        <v>5.4859999999999996E-3</v>
      </c>
      <c r="C266" s="29">
        <f t="shared" si="8"/>
        <v>-5.2055558864667253</v>
      </c>
      <c r="D266" s="29"/>
      <c r="E266" s="31">
        <v>41894</v>
      </c>
      <c r="F266" s="30">
        <v>0.45500000000000002</v>
      </c>
      <c r="G266" s="29">
        <f t="shared" si="9"/>
        <v>-0.78745786003118656</v>
      </c>
    </row>
    <row r="267" spans="1:7" x14ac:dyDescent="0.2">
      <c r="A267" s="31">
        <v>41901</v>
      </c>
      <c r="B267" s="32">
        <v>5.3010000000000002E-3</v>
      </c>
      <c r="C267" s="29">
        <f t="shared" si="8"/>
        <v>-5.239859796976468</v>
      </c>
      <c r="D267" s="29"/>
      <c r="E267" s="31">
        <v>41901</v>
      </c>
      <c r="F267" s="30">
        <v>0.47299999999999998</v>
      </c>
      <c r="G267" s="29">
        <f t="shared" si="9"/>
        <v>-0.74865989049020409</v>
      </c>
    </row>
    <row r="268" spans="1:7" x14ac:dyDescent="0.2">
      <c r="A268" s="31">
        <v>41908</v>
      </c>
      <c r="B268" s="32">
        <v>4.8589999999999996E-3</v>
      </c>
      <c r="C268" s="29">
        <f t="shared" si="8"/>
        <v>-5.3269226235583709</v>
      </c>
      <c r="D268" s="29"/>
      <c r="E268" s="31">
        <v>41908</v>
      </c>
      <c r="F268" s="30">
        <v>0.51849999999999996</v>
      </c>
      <c r="G268" s="29">
        <f t="shared" si="9"/>
        <v>-0.65681525131255514</v>
      </c>
    </row>
    <row r="269" spans="1:7" x14ac:dyDescent="0.2">
      <c r="A269" s="28"/>
      <c r="E269" s="28"/>
    </row>
    <row r="270" spans="1:7" x14ac:dyDescent="0.2">
      <c r="A270" s="28"/>
      <c r="E270" s="28"/>
    </row>
    <row r="271" spans="1:7" x14ac:dyDescent="0.2">
      <c r="A271" s="28"/>
      <c r="E271" s="28"/>
    </row>
    <row r="272" spans="1:7" x14ac:dyDescent="0.2">
      <c r="A272" s="28"/>
      <c r="E272" s="28"/>
    </row>
    <row r="273" spans="1:5" x14ac:dyDescent="0.2">
      <c r="A273" s="28"/>
      <c r="E273" s="28"/>
    </row>
    <row r="274" spans="1:5" x14ac:dyDescent="0.2">
      <c r="A274" s="28"/>
      <c r="E274" s="28"/>
    </row>
    <row r="275" spans="1:5" x14ac:dyDescent="0.2">
      <c r="A275" s="28"/>
      <c r="E275" s="28"/>
    </row>
    <row r="276" spans="1:5" x14ac:dyDescent="0.2">
      <c r="A276" s="28"/>
      <c r="E276" s="28"/>
    </row>
    <row r="277" spans="1:5" x14ac:dyDescent="0.2">
      <c r="A277" s="28"/>
      <c r="E277" s="28"/>
    </row>
    <row r="278" spans="1:5" x14ac:dyDescent="0.2">
      <c r="A278" s="28"/>
      <c r="E278" s="28"/>
    </row>
    <row r="279" spans="1:5" x14ac:dyDescent="0.2">
      <c r="A279" s="28"/>
      <c r="E279" s="28"/>
    </row>
    <row r="280" spans="1:5" x14ac:dyDescent="0.2">
      <c r="A280" s="28"/>
      <c r="E280" s="28"/>
    </row>
    <row r="281" spans="1:5" x14ac:dyDescent="0.2">
      <c r="A281" s="28"/>
      <c r="E281" s="28"/>
    </row>
    <row r="282" spans="1:5" x14ac:dyDescent="0.2">
      <c r="A282" s="28"/>
      <c r="E282" s="28"/>
    </row>
    <row r="283" spans="1:5" x14ac:dyDescent="0.2">
      <c r="A283" s="28"/>
      <c r="E283" s="28"/>
    </row>
    <row r="284" spans="1:5" x14ac:dyDescent="0.2">
      <c r="A284" s="28"/>
      <c r="E284" s="28"/>
    </row>
    <row r="285" spans="1:5" x14ac:dyDescent="0.2">
      <c r="A285" s="28"/>
      <c r="E285" s="28"/>
    </row>
    <row r="286" spans="1:5" x14ac:dyDescent="0.2">
      <c r="A286" s="28"/>
      <c r="E286" s="28"/>
    </row>
    <row r="287" spans="1:5" x14ac:dyDescent="0.2">
      <c r="A287" s="28"/>
      <c r="E287" s="28"/>
    </row>
    <row r="288" spans="1:5" x14ac:dyDescent="0.2">
      <c r="A288" s="28"/>
      <c r="E288" s="28"/>
    </row>
    <row r="289" spans="1:5" x14ac:dyDescent="0.2">
      <c r="A289" s="28"/>
      <c r="E289" s="28"/>
    </row>
    <row r="290" spans="1:5" x14ac:dyDescent="0.2">
      <c r="A290" s="28"/>
      <c r="E290" s="28"/>
    </row>
    <row r="291" spans="1:5" x14ac:dyDescent="0.2">
      <c r="A291" s="28"/>
      <c r="E291" s="28"/>
    </row>
    <row r="292" spans="1:5" x14ac:dyDescent="0.2">
      <c r="A292" s="28"/>
      <c r="E292" s="28"/>
    </row>
    <row r="293" spans="1:5" x14ac:dyDescent="0.2">
      <c r="A293" s="28"/>
      <c r="E293" s="28"/>
    </row>
    <row r="294" spans="1:5" x14ac:dyDescent="0.2">
      <c r="A294" s="28"/>
      <c r="E294" s="28"/>
    </row>
    <row r="295" spans="1:5" x14ac:dyDescent="0.2">
      <c r="A295" s="28"/>
      <c r="E295" s="28"/>
    </row>
    <row r="296" spans="1:5" x14ac:dyDescent="0.2">
      <c r="A296" s="28"/>
      <c r="E296" s="28"/>
    </row>
    <row r="297" spans="1:5" x14ac:dyDescent="0.2">
      <c r="A297" s="28"/>
      <c r="E297" s="28"/>
    </row>
    <row r="298" spans="1:5" x14ac:dyDescent="0.2">
      <c r="A298" s="28"/>
      <c r="E298" s="28"/>
    </row>
    <row r="299" spans="1:5" x14ac:dyDescent="0.2">
      <c r="A299" s="28"/>
      <c r="E299" s="28"/>
    </row>
    <row r="300" spans="1:5" x14ac:dyDescent="0.2">
      <c r="A300" s="28"/>
      <c r="E300" s="28"/>
    </row>
    <row r="301" spans="1:5" x14ac:dyDescent="0.2">
      <c r="A301" s="28"/>
      <c r="E301" s="28"/>
    </row>
    <row r="302" spans="1:5" x14ac:dyDescent="0.2">
      <c r="A302" s="28"/>
      <c r="E302" s="28"/>
    </row>
    <row r="303" spans="1:5" x14ac:dyDescent="0.2">
      <c r="A303" s="28"/>
      <c r="E303" s="28"/>
    </row>
    <row r="304" spans="1:5" x14ac:dyDescent="0.2">
      <c r="A304" s="28"/>
      <c r="E304" s="28"/>
    </row>
    <row r="305" spans="1:5" x14ac:dyDescent="0.2">
      <c r="A305" s="28"/>
      <c r="E305" s="28"/>
    </row>
    <row r="306" spans="1:5" x14ac:dyDescent="0.2">
      <c r="A306" s="28"/>
      <c r="E306" s="28"/>
    </row>
    <row r="307" spans="1:5" x14ac:dyDescent="0.2">
      <c r="A307" s="28"/>
      <c r="E307" s="28"/>
    </row>
    <row r="308" spans="1:5" x14ac:dyDescent="0.2">
      <c r="E308" s="28"/>
    </row>
    <row r="309" spans="1:5" x14ac:dyDescent="0.2">
      <c r="E309" s="28"/>
    </row>
    <row r="310" spans="1:5" x14ac:dyDescent="0.2">
      <c r="E310" s="28"/>
    </row>
    <row r="311" spans="1:5" x14ac:dyDescent="0.2">
      <c r="E311" s="28"/>
    </row>
    <row r="312" spans="1:5" x14ac:dyDescent="0.2">
      <c r="E312" s="28"/>
    </row>
    <row r="313" spans="1:5" x14ac:dyDescent="0.2">
      <c r="E313" s="28"/>
    </row>
    <row r="314" spans="1:5" x14ac:dyDescent="0.2">
      <c r="E314" s="28"/>
    </row>
    <row r="315" spans="1:5" x14ac:dyDescent="0.2">
      <c r="E315" s="28"/>
    </row>
    <row r="316" spans="1:5" x14ac:dyDescent="0.2">
      <c r="E316" s="28"/>
    </row>
    <row r="317" spans="1:5" x14ac:dyDescent="0.2">
      <c r="E317" s="28"/>
    </row>
    <row r="318" spans="1:5" x14ac:dyDescent="0.2">
      <c r="E318" s="28"/>
    </row>
    <row r="319" spans="1:5" x14ac:dyDescent="0.2">
      <c r="E319" s="28"/>
    </row>
    <row r="320" spans="1:5" x14ac:dyDescent="0.2">
      <c r="E320" s="28"/>
    </row>
    <row r="321" spans="5:5" x14ac:dyDescent="0.2">
      <c r="E321" s="28"/>
    </row>
    <row r="322" spans="5:5" x14ac:dyDescent="0.2">
      <c r="E322" s="28"/>
    </row>
    <row r="323" spans="5:5" x14ac:dyDescent="0.2">
      <c r="E323" s="28"/>
    </row>
    <row r="324" spans="5:5" x14ac:dyDescent="0.2">
      <c r="E324" s="28"/>
    </row>
    <row r="325" spans="5:5" x14ac:dyDescent="0.2">
      <c r="E325" s="28"/>
    </row>
    <row r="326" spans="5:5" x14ac:dyDescent="0.2">
      <c r="E326" s="28"/>
    </row>
    <row r="327" spans="5:5" x14ac:dyDescent="0.2">
      <c r="E327" s="28"/>
    </row>
    <row r="328" spans="5:5" x14ac:dyDescent="0.2">
      <c r="E328" s="28"/>
    </row>
    <row r="329" spans="5:5" x14ac:dyDescent="0.2">
      <c r="E329" s="28"/>
    </row>
    <row r="330" spans="5:5" x14ac:dyDescent="0.2">
      <c r="E330" s="28"/>
    </row>
    <row r="331" spans="5:5" x14ac:dyDescent="0.2">
      <c r="E331" s="28"/>
    </row>
    <row r="332" spans="5:5" x14ac:dyDescent="0.2">
      <c r="E332" s="28"/>
    </row>
    <row r="333" spans="5:5" x14ac:dyDescent="0.2">
      <c r="E333" s="28"/>
    </row>
    <row r="334" spans="5:5" x14ac:dyDescent="0.2">
      <c r="E334" s="28"/>
    </row>
    <row r="335" spans="5:5" x14ac:dyDescent="0.2">
      <c r="E335" s="28"/>
    </row>
    <row r="336" spans="5:5" x14ac:dyDescent="0.2">
      <c r="E336" s="28"/>
    </row>
    <row r="337" spans="5:5" x14ac:dyDescent="0.2">
      <c r="E337" s="28"/>
    </row>
    <row r="338" spans="5:5" x14ac:dyDescent="0.2">
      <c r="E338" s="28"/>
    </row>
    <row r="339" spans="5:5" x14ac:dyDescent="0.2">
      <c r="E339" s="28"/>
    </row>
    <row r="340" spans="5:5" x14ac:dyDescent="0.2">
      <c r="E340" s="28"/>
    </row>
    <row r="341" spans="5:5" x14ac:dyDescent="0.2">
      <c r="E341" s="28"/>
    </row>
    <row r="342" spans="5:5" x14ac:dyDescent="0.2">
      <c r="E342" s="28"/>
    </row>
    <row r="343" spans="5:5" x14ac:dyDescent="0.2">
      <c r="E343" s="28"/>
    </row>
    <row r="344" spans="5:5" x14ac:dyDescent="0.2">
      <c r="E344" s="28"/>
    </row>
    <row r="345" spans="5:5" x14ac:dyDescent="0.2">
      <c r="E345" s="28"/>
    </row>
    <row r="346" spans="5:5" x14ac:dyDescent="0.2">
      <c r="E346" s="28"/>
    </row>
    <row r="347" spans="5:5" x14ac:dyDescent="0.2">
      <c r="E347" s="28"/>
    </row>
    <row r="348" spans="5:5" x14ac:dyDescent="0.2">
      <c r="E348" s="28"/>
    </row>
    <row r="349" spans="5:5" x14ac:dyDescent="0.2">
      <c r="E349" s="28"/>
    </row>
    <row r="350" spans="5:5" x14ac:dyDescent="0.2">
      <c r="E350" s="28"/>
    </row>
    <row r="351" spans="5:5" x14ac:dyDescent="0.2">
      <c r="E351" s="28"/>
    </row>
    <row r="352" spans="5:5" x14ac:dyDescent="0.2">
      <c r="E352" s="28"/>
    </row>
    <row r="353" spans="5:5" x14ac:dyDescent="0.2">
      <c r="E353" s="28"/>
    </row>
    <row r="354" spans="5:5" x14ac:dyDescent="0.2">
      <c r="E354" s="28"/>
    </row>
    <row r="355" spans="5:5" x14ac:dyDescent="0.2">
      <c r="E355" s="28"/>
    </row>
    <row r="356" spans="5:5" x14ac:dyDescent="0.2">
      <c r="E356" s="28"/>
    </row>
    <row r="357" spans="5:5" x14ac:dyDescent="0.2">
      <c r="E357" s="28"/>
    </row>
    <row r="358" spans="5:5" x14ac:dyDescent="0.2">
      <c r="E358" s="28"/>
    </row>
    <row r="359" spans="5:5" x14ac:dyDescent="0.2">
      <c r="E359" s="28"/>
    </row>
    <row r="360" spans="5:5" x14ac:dyDescent="0.2">
      <c r="E360" s="28"/>
    </row>
    <row r="361" spans="5:5" x14ac:dyDescent="0.2">
      <c r="E361" s="28"/>
    </row>
    <row r="362" spans="5:5" x14ac:dyDescent="0.2">
      <c r="E362" s="28"/>
    </row>
    <row r="363" spans="5:5" x14ac:dyDescent="0.2">
      <c r="E363" s="28"/>
    </row>
    <row r="364" spans="5:5" x14ac:dyDescent="0.2">
      <c r="E364" s="28"/>
    </row>
    <row r="365" spans="5:5" x14ac:dyDescent="0.2">
      <c r="E365" s="28"/>
    </row>
    <row r="366" spans="5:5" x14ac:dyDescent="0.2">
      <c r="E366" s="28"/>
    </row>
    <row r="367" spans="5:5" x14ac:dyDescent="0.2">
      <c r="E367" s="28"/>
    </row>
    <row r="368" spans="5:5" x14ac:dyDescent="0.2">
      <c r="E368" s="28"/>
    </row>
    <row r="369" spans="5:5" x14ac:dyDescent="0.2">
      <c r="E369" s="28"/>
    </row>
    <row r="370" spans="5:5" x14ac:dyDescent="0.2">
      <c r="E370" s="28"/>
    </row>
    <row r="371" spans="5:5" x14ac:dyDescent="0.2">
      <c r="E371" s="28"/>
    </row>
    <row r="372" spans="5:5" x14ac:dyDescent="0.2">
      <c r="E372" s="28"/>
    </row>
    <row r="373" spans="5:5" x14ac:dyDescent="0.2">
      <c r="E373" s="28"/>
    </row>
    <row r="374" spans="5:5" x14ac:dyDescent="0.2">
      <c r="E374" s="28"/>
    </row>
    <row r="375" spans="5:5" x14ac:dyDescent="0.2">
      <c r="E375" s="28"/>
    </row>
    <row r="376" spans="5:5" x14ac:dyDescent="0.2">
      <c r="E376" s="28"/>
    </row>
    <row r="377" spans="5:5" x14ac:dyDescent="0.2">
      <c r="E377" s="28"/>
    </row>
    <row r="378" spans="5:5" x14ac:dyDescent="0.2">
      <c r="E378" s="28"/>
    </row>
    <row r="379" spans="5:5" x14ac:dyDescent="0.2">
      <c r="E379" s="28"/>
    </row>
    <row r="380" spans="5:5" x14ac:dyDescent="0.2">
      <c r="E380" s="28"/>
    </row>
    <row r="381" spans="5:5" x14ac:dyDescent="0.2">
      <c r="E381" s="28"/>
    </row>
    <row r="382" spans="5:5" x14ac:dyDescent="0.2">
      <c r="E382" s="28"/>
    </row>
    <row r="383" spans="5:5" x14ac:dyDescent="0.2">
      <c r="E383" s="28"/>
    </row>
    <row r="384" spans="5:5" x14ac:dyDescent="0.2">
      <c r="E384" s="28"/>
    </row>
    <row r="385" spans="5:5" x14ac:dyDescent="0.2">
      <c r="E385" s="28"/>
    </row>
    <row r="386" spans="5:5" x14ac:dyDescent="0.2">
      <c r="E386" s="28"/>
    </row>
    <row r="387" spans="5:5" x14ac:dyDescent="0.2">
      <c r="E387" s="28"/>
    </row>
    <row r="388" spans="5:5" x14ac:dyDescent="0.2">
      <c r="E388" s="28"/>
    </row>
    <row r="389" spans="5:5" x14ac:dyDescent="0.2">
      <c r="E389" s="28"/>
    </row>
    <row r="390" spans="5:5" x14ac:dyDescent="0.2">
      <c r="E390" s="28"/>
    </row>
    <row r="391" spans="5:5" x14ac:dyDescent="0.2">
      <c r="E391" s="28"/>
    </row>
    <row r="392" spans="5:5" x14ac:dyDescent="0.2">
      <c r="E392" s="28"/>
    </row>
    <row r="393" spans="5:5" x14ac:dyDescent="0.2">
      <c r="E393" s="28"/>
    </row>
    <row r="394" spans="5:5" x14ac:dyDescent="0.2">
      <c r="E394" s="28"/>
    </row>
    <row r="395" spans="5:5" x14ac:dyDescent="0.2">
      <c r="E395" s="28"/>
    </row>
    <row r="396" spans="5:5" x14ac:dyDescent="0.2">
      <c r="E396" s="28"/>
    </row>
    <row r="397" spans="5:5" x14ac:dyDescent="0.2">
      <c r="E397" s="28"/>
    </row>
    <row r="398" spans="5:5" x14ac:dyDescent="0.2">
      <c r="E398" s="28"/>
    </row>
    <row r="399" spans="5:5" x14ac:dyDescent="0.2">
      <c r="E399" s="28"/>
    </row>
    <row r="400" spans="5:5" x14ac:dyDescent="0.2">
      <c r="E400" s="28"/>
    </row>
    <row r="401" spans="5:5" x14ac:dyDescent="0.2">
      <c r="E401" s="28"/>
    </row>
    <row r="402" spans="5:5" x14ac:dyDescent="0.2">
      <c r="E402" s="28"/>
    </row>
    <row r="403" spans="5:5" x14ac:dyDescent="0.2">
      <c r="E403" s="28"/>
    </row>
    <row r="404" spans="5:5" x14ac:dyDescent="0.2">
      <c r="E404" s="28"/>
    </row>
    <row r="405" spans="5:5" x14ac:dyDescent="0.2">
      <c r="E405" s="28"/>
    </row>
    <row r="406" spans="5:5" x14ac:dyDescent="0.2">
      <c r="E406" s="28"/>
    </row>
    <row r="407" spans="5:5" x14ac:dyDescent="0.2">
      <c r="E407" s="28"/>
    </row>
    <row r="408" spans="5:5" x14ac:dyDescent="0.2">
      <c r="E408" s="28"/>
    </row>
    <row r="409" spans="5:5" x14ac:dyDescent="0.2">
      <c r="E409" s="28"/>
    </row>
    <row r="410" spans="5:5" x14ac:dyDescent="0.2">
      <c r="E410" s="28"/>
    </row>
    <row r="411" spans="5:5" x14ac:dyDescent="0.2">
      <c r="E411" s="28"/>
    </row>
    <row r="412" spans="5:5" x14ac:dyDescent="0.2">
      <c r="E412" s="28"/>
    </row>
    <row r="413" spans="5:5" x14ac:dyDescent="0.2">
      <c r="E413" s="28"/>
    </row>
    <row r="414" spans="5:5" x14ac:dyDescent="0.2">
      <c r="E414" s="28"/>
    </row>
    <row r="415" spans="5:5" x14ac:dyDescent="0.2">
      <c r="E415" s="28"/>
    </row>
    <row r="416" spans="5:5" x14ac:dyDescent="0.2">
      <c r="E416" s="28"/>
    </row>
    <row r="417" spans="5:5" x14ac:dyDescent="0.2">
      <c r="E417" s="28"/>
    </row>
    <row r="418" spans="5:5" x14ac:dyDescent="0.2">
      <c r="E418" s="28"/>
    </row>
    <row r="419" spans="5:5" x14ac:dyDescent="0.2">
      <c r="E419" s="28"/>
    </row>
    <row r="420" spans="5:5" x14ac:dyDescent="0.2">
      <c r="E420" s="28"/>
    </row>
    <row r="421" spans="5:5" x14ac:dyDescent="0.2">
      <c r="E421" s="28"/>
    </row>
    <row r="422" spans="5:5" x14ac:dyDescent="0.2">
      <c r="E422" s="28"/>
    </row>
    <row r="423" spans="5:5" x14ac:dyDescent="0.2">
      <c r="E423" s="28"/>
    </row>
    <row r="424" spans="5:5" x14ac:dyDescent="0.2">
      <c r="E424" s="28"/>
    </row>
    <row r="425" spans="5:5" x14ac:dyDescent="0.2">
      <c r="E425" s="28"/>
    </row>
    <row r="426" spans="5:5" x14ac:dyDescent="0.2">
      <c r="E426" s="28"/>
    </row>
    <row r="427" spans="5:5" x14ac:dyDescent="0.2">
      <c r="E427" s="28"/>
    </row>
    <row r="428" spans="5:5" x14ac:dyDescent="0.2">
      <c r="E428" s="28"/>
    </row>
    <row r="429" spans="5:5" x14ac:dyDescent="0.2">
      <c r="E429" s="28"/>
    </row>
    <row r="430" spans="5:5" x14ac:dyDescent="0.2">
      <c r="E430" s="28"/>
    </row>
    <row r="431" spans="5:5" x14ac:dyDescent="0.2">
      <c r="E431" s="28"/>
    </row>
    <row r="432" spans="5:5" x14ac:dyDescent="0.2">
      <c r="E432" s="28"/>
    </row>
    <row r="433" spans="5:5" x14ac:dyDescent="0.2">
      <c r="E433" s="28"/>
    </row>
    <row r="434" spans="5:5" x14ac:dyDescent="0.2">
      <c r="E434" s="28"/>
    </row>
    <row r="435" spans="5:5" x14ac:dyDescent="0.2">
      <c r="E435" s="28"/>
    </row>
    <row r="436" spans="5:5" x14ac:dyDescent="0.2">
      <c r="E436" s="28"/>
    </row>
    <row r="437" spans="5:5" x14ac:dyDescent="0.2">
      <c r="E437" s="28"/>
    </row>
    <row r="438" spans="5:5" x14ac:dyDescent="0.2">
      <c r="E438" s="28"/>
    </row>
    <row r="439" spans="5:5" x14ac:dyDescent="0.2">
      <c r="E439" s="28"/>
    </row>
    <row r="440" spans="5:5" x14ac:dyDescent="0.2">
      <c r="E440" s="28"/>
    </row>
    <row r="441" spans="5:5" x14ac:dyDescent="0.2">
      <c r="E441" s="28"/>
    </row>
    <row r="442" spans="5:5" x14ac:dyDescent="0.2">
      <c r="E442" s="28"/>
    </row>
    <row r="443" spans="5:5" x14ac:dyDescent="0.2">
      <c r="E443" s="28"/>
    </row>
    <row r="444" spans="5:5" x14ac:dyDescent="0.2">
      <c r="E444" s="28"/>
    </row>
    <row r="445" spans="5:5" x14ac:dyDescent="0.2">
      <c r="E445" s="28"/>
    </row>
    <row r="446" spans="5:5" x14ac:dyDescent="0.2">
      <c r="E446" s="28"/>
    </row>
    <row r="447" spans="5:5" x14ac:dyDescent="0.2">
      <c r="E447" s="28"/>
    </row>
    <row r="448" spans="5:5" x14ac:dyDescent="0.2">
      <c r="E448" s="28"/>
    </row>
    <row r="449" spans="5:5" x14ac:dyDescent="0.2">
      <c r="E449" s="28"/>
    </row>
    <row r="450" spans="5:5" x14ac:dyDescent="0.2">
      <c r="E450" s="28"/>
    </row>
    <row r="451" spans="5:5" x14ac:dyDescent="0.2">
      <c r="E451" s="28"/>
    </row>
    <row r="452" spans="5:5" x14ac:dyDescent="0.2">
      <c r="E452" s="28"/>
    </row>
    <row r="453" spans="5:5" x14ac:dyDescent="0.2">
      <c r="E453" s="28"/>
    </row>
    <row r="454" spans="5:5" x14ac:dyDescent="0.2">
      <c r="E454" s="28"/>
    </row>
    <row r="455" spans="5:5" x14ac:dyDescent="0.2">
      <c r="E455" s="28"/>
    </row>
    <row r="456" spans="5:5" x14ac:dyDescent="0.2">
      <c r="E456" s="28"/>
    </row>
    <row r="457" spans="5:5" x14ac:dyDescent="0.2">
      <c r="E457" s="28"/>
    </row>
    <row r="458" spans="5:5" x14ac:dyDescent="0.2">
      <c r="E458" s="28"/>
    </row>
    <row r="459" spans="5:5" x14ac:dyDescent="0.2">
      <c r="E459" s="28"/>
    </row>
    <row r="460" spans="5:5" x14ac:dyDescent="0.2">
      <c r="E460" s="28"/>
    </row>
    <row r="461" spans="5:5" x14ac:dyDescent="0.2">
      <c r="E461" s="28"/>
    </row>
    <row r="462" spans="5:5" x14ac:dyDescent="0.2">
      <c r="E462" s="28"/>
    </row>
    <row r="463" spans="5:5" x14ac:dyDescent="0.2">
      <c r="E463" s="28"/>
    </row>
    <row r="464" spans="5:5" x14ac:dyDescent="0.2">
      <c r="E464" s="28"/>
    </row>
    <row r="465" spans="5:5" x14ac:dyDescent="0.2">
      <c r="E465" s="28"/>
    </row>
    <row r="466" spans="5:5" x14ac:dyDescent="0.2">
      <c r="E466" s="28"/>
    </row>
    <row r="467" spans="5:5" x14ac:dyDescent="0.2">
      <c r="E467" s="28"/>
    </row>
    <row r="468" spans="5:5" x14ac:dyDescent="0.2">
      <c r="E468" s="28"/>
    </row>
    <row r="469" spans="5:5" x14ac:dyDescent="0.2">
      <c r="E469" s="28"/>
    </row>
    <row r="470" spans="5:5" x14ac:dyDescent="0.2">
      <c r="E470" s="28"/>
    </row>
    <row r="471" spans="5:5" x14ac:dyDescent="0.2">
      <c r="E471" s="28"/>
    </row>
    <row r="472" spans="5:5" x14ac:dyDescent="0.2">
      <c r="E472" s="28"/>
    </row>
    <row r="473" spans="5:5" x14ac:dyDescent="0.2">
      <c r="E473" s="28"/>
    </row>
    <row r="474" spans="5:5" x14ac:dyDescent="0.2">
      <c r="E474" s="28"/>
    </row>
    <row r="475" spans="5:5" x14ac:dyDescent="0.2">
      <c r="E475" s="28"/>
    </row>
    <row r="476" spans="5:5" x14ac:dyDescent="0.2">
      <c r="E476" s="28"/>
    </row>
    <row r="477" spans="5:5" x14ac:dyDescent="0.2">
      <c r="E477" s="28"/>
    </row>
    <row r="478" spans="5:5" x14ac:dyDescent="0.2">
      <c r="E478" s="28"/>
    </row>
    <row r="479" spans="5:5" x14ac:dyDescent="0.2">
      <c r="E479" s="28"/>
    </row>
    <row r="480" spans="5:5" x14ac:dyDescent="0.2">
      <c r="E480" s="28"/>
    </row>
    <row r="481" spans="5:5" x14ac:dyDescent="0.2">
      <c r="E481" s="28"/>
    </row>
    <row r="482" spans="5:5" x14ac:dyDescent="0.2">
      <c r="E482" s="28"/>
    </row>
    <row r="483" spans="5:5" x14ac:dyDescent="0.2">
      <c r="E483" s="28"/>
    </row>
    <row r="484" spans="5:5" x14ac:dyDescent="0.2">
      <c r="E484" s="28"/>
    </row>
    <row r="485" spans="5:5" x14ac:dyDescent="0.2">
      <c r="E485" s="28"/>
    </row>
    <row r="486" spans="5:5" x14ac:dyDescent="0.2">
      <c r="E486" s="28"/>
    </row>
    <row r="487" spans="5:5" x14ac:dyDescent="0.2">
      <c r="E487" s="28"/>
    </row>
    <row r="488" spans="5:5" x14ac:dyDescent="0.2">
      <c r="E488" s="28"/>
    </row>
    <row r="489" spans="5:5" x14ac:dyDescent="0.2">
      <c r="E489" s="28"/>
    </row>
    <row r="490" spans="5:5" x14ac:dyDescent="0.2">
      <c r="E490" s="28"/>
    </row>
    <row r="491" spans="5:5" x14ac:dyDescent="0.2">
      <c r="E491" s="28"/>
    </row>
    <row r="492" spans="5:5" x14ac:dyDescent="0.2">
      <c r="E492" s="28"/>
    </row>
    <row r="493" spans="5:5" x14ac:dyDescent="0.2">
      <c r="E493" s="28"/>
    </row>
    <row r="494" spans="5:5" x14ac:dyDescent="0.2">
      <c r="E494" s="28"/>
    </row>
    <row r="495" spans="5:5" x14ac:dyDescent="0.2">
      <c r="E495" s="28"/>
    </row>
    <row r="496" spans="5:5" x14ac:dyDescent="0.2">
      <c r="E496" s="28"/>
    </row>
    <row r="497" spans="5:5" x14ac:dyDescent="0.2">
      <c r="E497" s="28"/>
    </row>
    <row r="498" spans="5:5" x14ac:dyDescent="0.2">
      <c r="E498" s="28"/>
    </row>
    <row r="499" spans="5:5" x14ac:dyDescent="0.2">
      <c r="E499" s="28"/>
    </row>
    <row r="500" spans="5:5" x14ac:dyDescent="0.2">
      <c r="E500" s="28"/>
    </row>
    <row r="501" spans="5:5" x14ac:dyDescent="0.2">
      <c r="E501" s="28"/>
    </row>
    <row r="502" spans="5:5" x14ac:dyDescent="0.2">
      <c r="E502" s="28"/>
    </row>
    <row r="503" spans="5:5" x14ac:dyDescent="0.2">
      <c r="E503" s="28"/>
    </row>
    <row r="504" spans="5:5" x14ac:dyDescent="0.2">
      <c r="E504" s="28"/>
    </row>
    <row r="505" spans="5:5" x14ac:dyDescent="0.2">
      <c r="E505" s="28"/>
    </row>
    <row r="506" spans="5:5" x14ac:dyDescent="0.2">
      <c r="E506" s="28"/>
    </row>
    <row r="507" spans="5:5" x14ac:dyDescent="0.2">
      <c r="E507" s="28"/>
    </row>
    <row r="508" spans="5:5" x14ac:dyDescent="0.2">
      <c r="E508" s="28"/>
    </row>
    <row r="509" spans="5:5" x14ac:dyDescent="0.2">
      <c r="E509" s="28"/>
    </row>
    <row r="510" spans="5:5" x14ac:dyDescent="0.2">
      <c r="E510" s="28"/>
    </row>
    <row r="511" spans="5:5" x14ac:dyDescent="0.2">
      <c r="E511" s="28"/>
    </row>
    <row r="512" spans="5:5" x14ac:dyDescent="0.2">
      <c r="E512" s="28"/>
    </row>
    <row r="513" spans="5:5" x14ac:dyDescent="0.2">
      <c r="E513" s="28"/>
    </row>
    <row r="514" spans="5:5" x14ac:dyDescent="0.2">
      <c r="E514" s="28"/>
    </row>
    <row r="515" spans="5:5" x14ac:dyDescent="0.2">
      <c r="E515" s="28"/>
    </row>
    <row r="516" spans="5:5" x14ac:dyDescent="0.2">
      <c r="E516" s="28"/>
    </row>
    <row r="517" spans="5:5" x14ac:dyDescent="0.2">
      <c r="E517" s="28"/>
    </row>
    <row r="518" spans="5:5" x14ac:dyDescent="0.2">
      <c r="E518" s="28"/>
    </row>
    <row r="519" spans="5:5" x14ac:dyDescent="0.2">
      <c r="E519" s="28"/>
    </row>
    <row r="520" spans="5:5" x14ac:dyDescent="0.2">
      <c r="E520" s="28"/>
    </row>
    <row r="521" spans="5:5" x14ac:dyDescent="0.2">
      <c r="E521" s="28"/>
    </row>
    <row r="522" spans="5:5" x14ac:dyDescent="0.2">
      <c r="E522" s="28"/>
    </row>
    <row r="523" spans="5:5" x14ac:dyDescent="0.2">
      <c r="E523" s="28"/>
    </row>
    <row r="524" spans="5:5" x14ac:dyDescent="0.2">
      <c r="E524" s="28"/>
    </row>
    <row r="525" spans="5:5" x14ac:dyDescent="0.2">
      <c r="E525" s="28"/>
    </row>
    <row r="526" spans="5:5" x14ac:dyDescent="0.2">
      <c r="E526" s="28"/>
    </row>
    <row r="527" spans="5:5" x14ac:dyDescent="0.2">
      <c r="E527" s="28"/>
    </row>
    <row r="528" spans="5:5" x14ac:dyDescent="0.2">
      <c r="E528" s="28"/>
    </row>
    <row r="529" spans="5:5" x14ac:dyDescent="0.2">
      <c r="E529" s="28"/>
    </row>
  </sheetData>
  <mergeCells count="2">
    <mergeCell ref="A6:C6"/>
    <mergeCell ref="E6:G6"/>
  </mergeCells>
  <phoneticPr fontId="5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"/>
  <sheetViews>
    <sheetView workbookViewId="0"/>
  </sheetViews>
  <sheetFormatPr defaultColWidth="9" defaultRowHeight="14" x14ac:dyDescent="0.2"/>
  <cols>
    <col min="1" max="1" width="11.36328125" style="1" customWidth="1"/>
    <col min="2" max="8" width="8.36328125" style="1" customWidth="1"/>
    <col min="9" max="16384" width="9" style="1"/>
  </cols>
  <sheetData>
    <row r="1" spans="1:8" x14ac:dyDescent="0.2">
      <c r="A1" s="13" t="s">
        <v>120</v>
      </c>
    </row>
    <row r="2" spans="1:8" x14ac:dyDescent="0.2">
      <c r="B2" s="19" t="s">
        <v>119</v>
      </c>
      <c r="C2" s="18">
        <v>3.0583362219337901E-2</v>
      </c>
      <c r="D2" s="19" t="s">
        <v>92</v>
      </c>
      <c r="E2" s="18">
        <v>0.44901157083581289</v>
      </c>
      <c r="G2" s="19" t="s">
        <v>91</v>
      </c>
      <c r="H2" s="18">
        <v>0.72836114284452147</v>
      </c>
    </row>
    <row r="3" spans="1:8" x14ac:dyDescent="0.2">
      <c r="A3" s="12" t="s">
        <v>16</v>
      </c>
      <c r="B3" s="12">
        <v>5.9999999999999995E-4</v>
      </c>
      <c r="C3" s="12">
        <v>3.0999999999999999E-3</v>
      </c>
      <c r="D3" s="49">
        <v>5.5999999999999999E-3</v>
      </c>
      <c r="E3" s="12">
        <v>8.0999999999999996E-3</v>
      </c>
      <c r="F3" s="12">
        <v>1.06E-2</v>
      </c>
      <c r="G3" s="12">
        <v>1.5599999999999999E-2</v>
      </c>
      <c r="H3" s="12">
        <v>2.5600000000000001E-2</v>
      </c>
    </row>
    <row r="4" spans="1:8" x14ac:dyDescent="0.2">
      <c r="A4" s="48" t="s">
        <v>118</v>
      </c>
      <c r="B4" s="48">
        <f t="shared" ref="B4:H4" si="0">$E$3</f>
        <v>8.0999999999999996E-3</v>
      </c>
      <c r="C4" s="48">
        <f t="shared" si="0"/>
        <v>8.0999999999999996E-3</v>
      </c>
      <c r="D4" s="48">
        <f t="shared" si="0"/>
        <v>8.0999999999999996E-3</v>
      </c>
      <c r="E4" s="48">
        <f t="shared" si="0"/>
        <v>8.0999999999999996E-3</v>
      </c>
      <c r="F4" s="48">
        <f t="shared" si="0"/>
        <v>8.0999999999999996E-3</v>
      </c>
      <c r="G4" s="48">
        <f t="shared" si="0"/>
        <v>8.0999999999999996E-3</v>
      </c>
      <c r="H4" s="48">
        <f t="shared" si="0"/>
        <v>8.0999999999999996E-3</v>
      </c>
    </row>
    <row r="5" spans="1:8" x14ac:dyDescent="0.2">
      <c r="A5" s="1" t="s">
        <v>117</v>
      </c>
      <c r="B5" s="23">
        <v>2</v>
      </c>
      <c r="C5" s="23">
        <v>2</v>
      </c>
      <c r="D5" s="23">
        <v>2</v>
      </c>
      <c r="E5" s="23">
        <v>2</v>
      </c>
      <c r="F5" s="23">
        <v>2</v>
      </c>
      <c r="G5" s="23">
        <v>2</v>
      </c>
      <c r="H5" s="23">
        <v>2</v>
      </c>
    </row>
    <row r="6" spans="1:8" x14ac:dyDescent="0.2">
      <c r="A6" s="1" t="s">
        <v>116</v>
      </c>
      <c r="B6" s="23">
        <f t="shared" ref="B6:H6" si="1">$C$2</f>
        <v>3.0583362219337901E-2</v>
      </c>
      <c r="C6" s="23">
        <f t="shared" si="1"/>
        <v>3.0583362219337901E-2</v>
      </c>
      <c r="D6" s="23">
        <f t="shared" si="1"/>
        <v>3.0583362219337901E-2</v>
      </c>
      <c r="E6" s="23">
        <f t="shared" si="1"/>
        <v>3.0583362219337901E-2</v>
      </c>
      <c r="F6" s="23">
        <f t="shared" si="1"/>
        <v>3.0583362219337901E-2</v>
      </c>
      <c r="G6" s="23">
        <f t="shared" si="1"/>
        <v>3.0583362219337901E-2</v>
      </c>
      <c r="H6" s="23">
        <f t="shared" si="1"/>
        <v>3.0583362219337901E-2</v>
      </c>
    </row>
    <row r="7" spans="1:8" x14ac:dyDescent="0.2">
      <c r="A7" s="1" t="s">
        <v>115</v>
      </c>
      <c r="B7" s="23">
        <v>0.5</v>
      </c>
      <c r="C7" s="23">
        <v>0.5</v>
      </c>
      <c r="D7" s="23">
        <v>0.5</v>
      </c>
      <c r="E7" s="23">
        <v>0.5</v>
      </c>
      <c r="F7" s="23">
        <v>0.5</v>
      </c>
      <c r="G7" s="23">
        <v>0.5</v>
      </c>
      <c r="H7" s="23">
        <v>0.5</v>
      </c>
    </row>
    <row r="8" spans="1:8" x14ac:dyDescent="0.2">
      <c r="A8" s="1" t="s">
        <v>114</v>
      </c>
      <c r="B8" s="23">
        <f t="shared" ref="B8:H8" si="2">$E$2</f>
        <v>0.44901157083581289</v>
      </c>
      <c r="C8" s="23">
        <f t="shared" si="2"/>
        <v>0.44901157083581289</v>
      </c>
      <c r="D8" s="23">
        <f t="shared" si="2"/>
        <v>0.44901157083581289</v>
      </c>
      <c r="E8" s="23">
        <f t="shared" si="2"/>
        <v>0.44901157083581289</v>
      </c>
      <c r="F8" s="23">
        <f t="shared" si="2"/>
        <v>0.44901157083581289</v>
      </c>
      <c r="G8" s="23">
        <f t="shared" si="2"/>
        <v>0.44901157083581289</v>
      </c>
      <c r="H8" s="23">
        <f t="shared" si="2"/>
        <v>0.44901157083581289</v>
      </c>
    </row>
    <row r="9" spans="1:8" x14ac:dyDescent="0.2">
      <c r="A9" s="1" t="s">
        <v>113</v>
      </c>
      <c r="B9" s="23">
        <f t="shared" ref="B9:H9" si="3">$H$2</f>
        <v>0.72836114284452147</v>
      </c>
      <c r="C9" s="23">
        <f t="shared" si="3"/>
        <v>0.72836114284452147</v>
      </c>
      <c r="D9" s="23">
        <f t="shared" si="3"/>
        <v>0.72836114284452147</v>
      </c>
      <c r="E9" s="23">
        <f t="shared" si="3"/>
        <v>0.72836114284452147</v>
      </c>
      <c r="F9" s="23">
        <f t="shared" si="3"/>
        <v>0.72836114284452147</v>
      </c>
      <c r="G9" s="23">
        <f t="shared" si="3"/>
        <v>0.72836114284452147</v>
      </c>
      <c r="H9" s="23">
        <f t="shared" si="3"/>
        <v>0.72836114284452147</v>
      </c>
    </row>
    <row r="10" spans="1:8" ht="15" customHeight="1" x14ac:dyDescent="0.35">
      <c r="A10" s="9" t="s">
        <v>87</v>
      </c>
      <c r="B10" s="25">
        <f t="shared" ref="B10:H10" si="4">1-B7</f>
        <v>0.5</v>
      </c>
      <c r="C10" s="25">
        <f t="shared" si="4"/>
        <v>0.5</v>
      </c>
      <c r="D10" s="25">
        <f t="shared" si="4"/>
        <v>0.5</v>
      </c>
      <c r="E10" s="25">
        <f t="shared" si="4"/>
        <v>0.5</v>
      </c>
      <c r="F10" s="25">
        <f t="shared" si="4"/>
        <v>0.5</v>
      </c>
      <c r="G10" s="25">
        <f t="shared" si="4"/>
        <v>0.5</v>
      </c>
      <c r="H10" s="25">
        <f t="shared" si="4"/>
        <v>0.5</v>
      </c>
    </row>
    <row r="11" spans="1:8" x14ac:dyDescent="0.2">
      <c r="A11" s="1" t="s">
        <v>112</v>
      </c>
      <c r="B11" s="23">
        <f t="shared" ref="B11:H11" si="5">B4*B3</f>
        <v>4.8599999999999992E-6</v>
      </c>
      <c r="C11" s="23">
        <f t="shared" si="5"/>
        <v>2.5109999999999998E-5</v>
      </c>
      <c r="D11" s="23">
        <f t="shared" si="5"/>
        <v>4.5359999999999999E-5</v>
      </c>
      <c r="E11" s="23">
        <f t="shared" si="5"/>
        <v>6.560999999999999E-5</v>
      </c>
      <c r="F11" s="23">
        <f t="shared" si="5"/>
        <v>8.5859999999999994E-5</v>
      </c>
      <c r="G11" s="23">
        <f t="shared" si="5"/>
        <v>1.2635999999999998E-4</v>
      </c>
      <c r="H11" s="23">
        <f t="shared" si="5"/>
        <v>2.0735999999999999E-4</v>
      </c>
    </row>
    <row r="12" spans="1:8" x14ac:dyDescent="0.2">
      <c r="A12" s="1" t="s">
        <v>111</v>
      </c>
      <c r="B12" s="23">
        <f t="shared" ref="B12:H12" si="6">LN(B4/B3)</f>
        <v>2.6026896854443837</v>
      </c>
      <c r="C12" s="23">
        <f t="shared" si="6"/>
        <v>0.96046195018729252</v>
      </c>
      <c r="D12" s="23">
        <f t="shared" si="6"/>
        <v>0.36909746393728948</v>
      </c>
      <c r="E12" s="23">
        <f t="shared" si="6"/>
        <v>0</v>
      </c>
      <c r="F12" s="23">
        <f t="shared" si="6"/>
        <v>-0.26898993943962846</v>
      </c>
      <c r="G12" s="23">
        <f t="shared" si="6"/>
        <v>-0.65540685257709819</v>
      </c>
      <c r="H12" s="23">
        <f t="shared" si="6"/>
        <v>-1.1507282898071238</v>
      </c>
    </row>
    <row r="13" spans="1:8" x14ac:dyDescent="0.2">
      <c r="A13" s="1" t="s">
        <v>110</v>
      </c>
      <c r="B13" s="6">
        <f t="shared" ref="B13:H13" si="7" xml:space="preserve"> B9/B6 * B11^ (0.5 * B10) * B12</f>
        <v>2.91033510949647</v>
      </c>
      <c r="C13" s="6">
        <f t="shared" si="7"/>
        <v>1.6192107665877948</v>
      </c>
      <c r="D13" s="6">
        <f t="shared" si="7"/>
        <v>0.72139123773427016</v>
      </c>
      <c r="E13" s="6">
        <f t="shared" si="7"/>
        <v>0</v>
      </c>
      <c r="F13" s="6">
        <f t="shared" si="7"/>
        <v>-0.61665931827228038</v>
      </c>
      <c r="G13" s="6">
        <f t="shared" si="7"/>
        <v>-1.6549120659240082</v>
      </c>
      <c r="H13" s="6">
        <f t="shared" si="7"/>
        <v>-3.2886342564552087</v>
      </c>
    </row>
    <row r="14" spans="1:8" x14ac:dyDescent="0.2">
      <c r="A14" s="1" t="s">
        <v>109</v>
      </c>
      <c r="B14" s="6">
        <f t="shared" ref="B14:H14" si="8">LN((SQRT(1- 2*B8*B13 + B13^2) + B13 - B8) / (1 - B8))</f>
        <v>2.2213164877022571</v>
      </c>
      <c r="C14" s="6">
        <f t="shared" si="8"/>
        <v>1.5677778462216845</v>
      </c>
      <c r="D14" s="6">
        <f t="shared" si="8"/>
        <v>0.78376440835553352</v>
      </c>
      <c r="E14" s="6">
        <f t="shared" si="8"/>
        <v>0</v>
      </c>
      <c r="F14" s="6">
        <f t="shared" si="8"/>
        <v>-0.52780286062198889</v>
      </c>
      <c r="G14" s="6">
        <f t="shared" si="8"/>
        <v>-1.1083847051535169</v>
      </c>
      <c r="H14" s="6">
        <f t="shared" si="8"/>
        <v>-1.6547122167111064</v>
      </c>
    </row>
    <row r="15" spans="1:8" x14ac:dyDescent="0.2">
      <c r="A15" s="1" t="s">
        <v>63</v>
      </c>
      <c r="B15" s="6">
        <f t="shared" ref="B15:H15" si="9">IF(B3=B4,1,B13/B14)</f>
        <v>1.3101848050958906</v>
      </c>
      <c r="C15" s="6">
        <f t="shared" si="9"/>
        <v>1.0328062553569453</v>
      </c>
      <c r="D15" s="6">
        <f t="shared" si="9"/>
        <v>0.92041847019803757</v>
      </c>
      <c r="E15" s="6">
        <f t="shared" si="9"/>
        <v>1</v>
      </c>
      <c r="F15" s="6">
        <f t="shared" si="9"/>
        <v>1.168351602993547</v>
      </c>
      <c r="G15" s="6">
        <f t="shared" si="9"/>
        <v>1.4930845384543576</v>
      </c>
      <c r="H15" s="6">
        <f t="shared" si="9"/>
        <v>1.9874357747788154</v>
      </c>
    </row>
    <row r="16" spans="1:8" x14ac:dyDescent="0.35">
      <c r="A16" s="9" t="s">
        <v>61</v>
      </c>
      <c r="B16" s="6">
        <f t="shared" ref="B16:H16" si="10">B10^2 /24 * B6^2 / B11^B10</f>
        <v>4.4195809111451136E-3</v>
      </c>
      <c r="C16" s="6">
        <f t="shared" si="10"/>
        <v>1.9443563706686246E-3</v>
      </c>
      <c r="D16" s="6">
        <f t="shared" si="10"/>
        <v>1.4466474332360275E-3</v>
      </c>
      <c r="E16" s="6">
        <f t="shared" si="10"/>
        <v>1.2028575676944764E-3</v>
      </c>
      <c r="F16" s="6">
        <f t="shared" si="10"/>
        <v>1.0514866949379819E-3</v>
      </c>
      <c r="G16" s="6">
        <f t="shared" si="10"/>
        <v>8.6675112722427367E-4</v>
      </c>
      <c r="H16" s="6">
        <f t="shared" si="10"/>
        <v>6.7660738182814296E-4</v>
      </c>
    </row>
    <row r="17" spans="1:11" x14ac:dyDescent="0.35">
      <c r="A17" s="9" t="s">
        <v>59</v>
      </c>
      <c r="B17" s="6">
        <f t="shared" ref="B17:H17" si="11">B6*B7*B8*B9 / (4*B11^(B10/2))</f>
        <v>2.6628118163923624E-2</v>
      </c>
      <c r="C17" s="6">
        <f t="shared" si="11"/>
        <v>1.7661918021122793E-2</v>
      </c>
      <c r="D17" s="6">
        <f t="shared" si="11"/>
        <v>1.523460790940397E-2</v>
      </c>
      <c r="E17" s="6">
        <f t="shared" si="11"/>
        <v>1.3891752378242094E-2</v>
      </c>
      <c r="F17" s="6">
        <f t="shared" si="11"/>
        <v>1.2988285360516902E-2</v>
      </c>
      <c r="G17" s="6">
        <f t="shared" si="11"/>
        <v>1.1792262508854116E-2</v>
      </c>
      <c r="H17" s="6">
        <f t="shared" si="11"/>
        <v>1.0418814283681568E-2</v>
      </c>
    </row>
    <row r="18" spans="1:11" x14ac:dyDescent="0.35">
      <c r="A18" s="9" t="s">
        <v>57</v>
      </c>
      <c r="B18" s="6">
        <f t="shared" ref="B18:H18" si="12">(2-3*B8^2)/24 * B9^2</f>
        <v>3.0839556653208054E-2</v>
      </c>
      <c r="C18" s="6">
        <f t="shared" si="12"/>
        <v>3.0839556653208054E-2</v>
      </c>
      <c r="D18" s="6">
        <f t="shared" si="12"/>
        <v>3.0839556653208054E-2</v>
      </c>
      <c r="E18" s="6">
        <f t="shared" si="12"/>
        <v>3.0839556653208054E-2</v>
      </c>
      <c r="F18" s="6">
        <f t="shared" si="12"/>
        <v>3.0839556653208054E-2</v>
      </c>
      <c r="G18" s="6">
        <f t="shared" si="12"/>
        <v>3.0839556653208054E-2</v>
      </c>
      <c r="H18" s="6">
        <f t="shared" si="12"/>
        <v>3.0839556653208054E-2</v>
      </c>
    </row>
    <row r="19" spans="1:11" x14ac:dyDescent="0.35">
      <c r="A19" s="9" t="s">
        <v>55</v>
      </c>
      <c r="B19" s="6">
        <f t="shared" ref="B19:H19" si="13">B11^ (0.5*B10)</f>
        <v>4.695253740219861E-2</v>
      </c>
      <c r="C19" s="6">
        <f t="shared" si="13"/>
        <v>7.0788331853117017E-2</v>
      </c>
      <c r="D19" s="6">
        <f t="shared" si="13"/>
        <v>8.2066943992042826E-2</v>
      </c>
      <c r="E19" s="6">
        <f t="shared" si="13"/>
        <v>8.9999999999999983E-2</v>
      </c>
      <c r="F19" s="6">
        <f t="shared" si="13"/>
        <v>9.6260413082888338E-2</v>
      </c>
      <c r="G19" s="6">
        <f t="shared" si="13"/>
        <v>0.10602356529148187</v>
      </c>
      <c r="H19" s="6">
        <f t="shared" si="13"/>
        <v>0.12000000000000001</v>
      </c>
      <c r="K19" s="21"/>
    </row>
    <row r="20" spans="1:11" x14ac:dyDescent="0.35">
      <c r="A20" s="9" t="s">
        <v>53</v>
      </c>
      <c r="B20" s="22">
        <f t="shared" ref="B20:H20" si="14" xml:space="preserve"> 1+B10^2/24 * B12^2 + B10^4/1920 * B12^ 4</f>
        <v>1.0720561504187964</v>
      </c>
      <c r="C20" s="22">
        <f t="shared" si="14"/>
        <v>1.0096369424817271</v>
      </c>
      <c r="D20" s="22">
        <f t="shared" si="14"/>
        <v>1.0014196972505385</v>
      </c>
      <c r="E20" s="22">
        <f t="shared" si="14"/>
        <v>1</v>
      </c>
      <c r="F20" s="22">
        <f t="shared" si="14"/>
        <v>1.0007538744575963</v>
      </c>
      <c r="G20" s="22">
        <f t="shared" si="14"/>
        <v>1.004480570500238</v>
      </c>
      <c r="H20" s="22">
        <f t="shared" si="14"/>
        <v>1.0138505739596213</v>
      </c>
      <c r="K20" s="21"/>
    </row>
    <row r="21" spans="1:11" x14ac:dyDescent="0.35">
      <c r="A21" s="4" t="s">
        <v>108</v>
      </c>
      <c r="B21" s="6">
        <f t="shared" ref="B21:H21" si="15">B6*(1+(B16+B17+B18)*B5) / (B19*B20) * B15</f>
        <v>0.89458243022985906</v>
      </c>
      <c r="C21" s="6">
        <f t="shared" si="15"/>
        <v>0.4865435945773951</v>
      </c>
      <c r="D21" s="6">
        <f t="shared" si="15"/>
        <v>0.37507385335106475</v>
      </c>
      <c r="E21" s="47">
        <f t="shared" si="15"/>
        <v>0.37103338588920015</v>
      </c>
      <c r="F21" s="6">
        <f t="shared" si="15"/>
        <v>0.40421657121817151</v>
      </c>
      <c r="G21" s="6">
        <f t="shared" si="15"/>
        <v>0.46607314875610117</v>
      </c>
      <c r="H21" s="6">
        <f t="shared" si="15"/>
        <v>0.54150230855071491</v>
      </c>
    </row>
    <row r="22" spans="1:11" x14ac:dyDescent="0.2">
      <c r="A22" s="1" t="s">
        <v>107</v>
      </c>
      <c r="B22" s="6">
        <v>0.90780000000000005</v>
      </c>
      <c r="C22" s="6">
        <v>0.46089999999999998</v>
      </c>
      <c r="D22" s="47">
        <v>0.45300000000000001</v>
      </c>
      <c r="E22" s="6">
        <v>0.50170000000000003</v>
      </c>
      <c r="F22" s="6">
        <v>0.53849999999999998</v>
      </c>
      <c r="G22" s="6">
        <v>0.58420000000000005</v>
      </c>
      <c r="H22" s="6">
        <v>0.62719999999999998</v>
      </c>
    </row>
    <row r="23" spans="1:11" x14ac:dyDescent="0.2">
      <c r="D23" s="46" t="s">
        <v>106</v>
      </c>
      <c r="E23" s="46" t="s">
        <v>105</v>
      </c>
    </row>
  </sheetData>
  <phoneticPr fontId="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8.3</vt:lpstr>
      <vt:lpstr>8.4B</vt:lpstr>
      <vt:lpstr>8.4A</vt:lpstr>
      <vt:lpstr>8.5</vt:lpstr>
      <vt:lpstr>8.7</vt:lpstr>
      <vt:lpstr>8.8</vt:lpstr>
      <vt:lpstr>8.12</vt:lpstr>
      <vt:lpstr>8.15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 O</cp:lastModifiedBy>
  <cp:lastPrinted>2014-07-25T05:57:19Z</cp:lastPrinted>
  <dcterms:created xsi:type="dcterms:W3CDTF">2008-08-13T03:15:15Z</dcterms:created>
  <dcterms:modified xsi:type="dcterms:W3CDTF">2024-01-06T02:31:43Z</dcterms:modified>
</cp:coreProperties>
</file>