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ドキュメント\MyBook\LecNotes\"/>
    </mc:Choice>
  </mc:AlternateContent>
  <xr:revisionPtr revIDLastSave="0" documentId="13_ncr:1_{76FD6640-852F-4399-87EA-DD84D204F138}" xr6:coauthVersionLast="47" xr6:coauthVersionMax="47" xr10:uidLastSave="{00000000-0000-0000-0000-000000000000}"/>
  <bookViews>
    <workbookView xWindow="39610" yWindow="1600" windowWidth="26020" windowHeight="18950" xr2:uid="{00000000-000D-0000-FFFF-FFFF00000000}"/>
  </bookViews>
  <sheets>
    <sheet name="4.3" sheetId="44" r:id="rId1"/>
    <sheet name="4.4" sheetId="54" r:id="rId2"/>
    <sheet name="4.6" sheetId="52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'4.6'!$C$5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52" l="1"/>
  <c r="H52" i="52"/>
  <c r="H51" i="52"/>
  <c r="H50" i="52"/>
  <c r="H49" i="52"/>
  <c r="H48" i="52"/>
  <c r="H47" i="52"/>
  <c r="H46" i="52"/>
  <c r="H45" i="52"/>
  <c r="H44" i="52"/>
  <c r="H43" i="52"/>
  <c r="H42" i="52"/>
  <c r="H41" i="52"/>
  <c r="H40" i="52"/>
  <c r="H39" i="52"/>
  <c r="H38" i="52"/>
  <c r="H37" i="52"/>
  <c r="H36" i="52"/>
  <c r="H35" i="52"/>
  <c r="A28" i="52" l="1"/>
  <c r="B17" i="52" l="1"/>
  <c r="B18" i="52"/>
  <c r="B19" i="52"/>
  <c r="B20" i="52"/>
  <c r="B21" i="52"/>
  <c r="B22" i="52"/>
  <c r="B23" i="52"/>
  <c r="B24" i="52"/>
  <c r="B25" i="52"/>
  <c r="B26" i="52"/>
  <c r="B27" i="52"/>
  <c r="B11" i="54" l="1"/>
  <c r="B10" i="54"/>
  <c r="B9" i="54"/>
  <c r="B8" i="54"/>
  <c r="E8" i="54" s="1"/>
  <c r="F8" i="54" l="1"/>
  <c r="E9" i="54"/>
  <c r="F9" i="54" s="1"/>
  <c r="B16" i="52"/>
  <c r="B15" i="52"/>
  <c r="B14" i="52"/>
  <c r="B13" i="52"/>
  <c r="B12" i="52"/>
  <c r="B11" i="52"/>
  <c r="B10" i="52"/>
  <c r="B9" i="52"/>
  <c r="B8" i="52"/>
  <c r="D28" i="52"/>
  <c r="D8" i="52" l="1"/>
  <c r="D9" i="52" s="1"/>
  <c r="D10" i="52" s="1"/>
  <c r="D11" i="52" s="1"/>
  <c r="D12" i="52" s="1"/>
  <c r="D13" i="52" s="1"/>
  <c r="D14" i="52" s="1"/>
  <c r="D15" i="52" s="1"/>
  <c r="D16" i="52" s="1"/>
  <c r="E10" i="54"/>
  <c r="B9" i="44"/>
  <c r="B8" i="44"/>
  <c r="B10" i="44"/>
  <c r="B11" i="44"/>
  <c r="E8" i="52" l="1"/>
  <c r="F8" i="52"/>
  <c r="D17" i="52"/>
  <c r="E9" i="52"/>
  <c r="F9" i="52"/>
  <c r="E11" i="54"/>
  <c r="F11" i="54" s="1"/>
  <c r="F12" i="54"/>
  <c r="F2" i="54" s="1"/>
  <c r="F10" i="54"/>
  <c r="F10" i="52"/>
  <c r="E10" i="52"/>
  <c r="E8" i="44"/>
  <c r="E9" i="44" s="1"/>
  <c r="D18" i="52" l="1"/>
  <c r="F18" i="52" s="1"/>
  <c r="E17" i="52"/>
  <c r="F17" i="52"/>
  <c r="F13" i="54"/>
  <c r="F11" i="52"/>
  <c r="E11" i="52"/>
  <c r="F8" i="44"/>
  <c r="F9" i="44"/>
  <c r="E10" i="44"/>
  <c r="E18" i="52" l="1"/>
  <c r="D19" i="52"/>
  <c r="F19" i="52" s="1"/>
  <c r="F3" i="54"/>
  <c r="F4" i="54" s="1"/>
  <c r="F5" i="54"/>
  <c r="F14" i="54" s="1"/>
  <c r="F12" i="52"/>
  <c r="E12" i="52"/>
  <c r="F10" i="44"/>
  <c r="E11" i="44"/>
  <c r="F11" i="44" s="1"/>
  <c r="E19" i="52" l="1"/>
  <c r="D20" i="52"/>
  <c r="F20" i="52" s="1"/>
  <c r="F13" i="52"/>
  <c r="E13" i="52"/>
  <c r="F13" i="44"/>
  <c r="F12" i="44"/>
  <c r="F2" i="44" s="1"/>
  <c r="E20" i="52" l="1"/>
  <c r="D21" i="52"/>
  <c r="F21" i="52" s="1"/>
  <c r="F14" i="52"/>
  <c r="E14" i="52"/>
  <c r="F5" i="44"/>
  <c r="F3" i="44"/>
  <c r="F4" i="44" s="1"/>
  <c r="E21" i="52" l="1"/>
  <c r="D22" i="52"/>
  <c r="F22" i="52" s="1"/>
  <c r="F15" i="52"/>
  <c r="E15" i="52"/>
  <c r="E22" i="52" l="1"/>
  <c r="D23" i="52"/>
  <c r="F23" i="52" s="1"/>
  <c r="F16" i="52"/>
  <c r="E16" i="52"/>
  <c r="E23" i="52" l="1"/>
  <c r="D24" i="52"/>
  <c r="F24" i="52" s="1"/>
  <c r="E24" i="52" l="1"/>
  <c r="D25" i="52"/>
  <c r="E25" i="52" s="1"/>
  <c r="F25" i="52" l="1"/>
  <c r="D26" i="52"/>
  <c r="E26" i="52" s="1"/>
  <c r="F26" i="52" l="1"/>
  <c r="D27" i="52"/>
  <c r="F27" i="52" l="1"/>
  <c r="F29" i="52" s="1"/>
  <c r="E27" i="52"/>
  <c r="F28" i="52" s="1"/>
  <c r="F3" i="52" l="1"/>
  <c r="F5" i="52" l="1"/>
  <c r="F30" i="52" s="1"/>
  <c r="F2" i="52" l="1"/>
  <c r="F4" i="52" s="1"/>
</calcChain>
</file>

<file path=xl/sharedStrings.xml><?xml version="1.0" encoding="utf-8"?>
<sst xmlns="http://schemas.openxmlformats.org/spreadsheetml/2006/main" count="90" uniqueCount="43">
  <si>
    <t>RPV01</t>
  </si>
  <si>
    <t>ｸｰﾎﾟﾝ C</t>
    <phoneticPr fontId="2"/>
  </si>
  <si>
    <t>回収率 R</t>
    <rPh sb="0" eb="2">
      <t>カイシュウ</t>
    </rPh>
    <rPh sb="2" eb="3">
      <t>リツ</t>
    </rPh>
    <phoneticPr fontId="2"/>
  </si>
  <si>
    <t>額面</t>
    <rPh sb="0" eb="2">
      <t>ガクメン</t>
    </rPh>
    <phoneticPr fontId="2"/>
  </si>
  <si>
    <t>ｸｫｰﾄｽﾌﾟﾚｯﾄﾞ</t>
    <phoneticPr fontId="2"/>
  </si>
  <si>
    <t>δ</t>
  </si>
  <si>
    <t>ﾃﾞｨｽｶｳﾝﾄ
ﾌｧｸﾀｰ D</t>
  </si>
  <si>
    <t>年</t>
  </si>
  <si>
    <t>=D7-D8</t>
  </si>
  <si>
    <t>=D8-D9</t>
  </si>
  <si>
    <t>(1-R)ｘΣ(D dQ)</t>
  </si>
  <si>
    <t>dQ</t>
  </si>
  <si>
    <t>生存確率Q</t>
  </si>
  <si>
    <t>ﾌﾟﾚﾐｱﾑ ﾚｸﾞ</t>
  </si>
  <si>
    <t>ﾃﾞﾌｫﾙﾄ ﾚｸﾞ</t>
  </si>
  <si>
    <t>ﾊｻﾞｰﾄﾞ λ</t>
  </si>
  <si>
    <t>=-F2+F3</t>
  </si>
  <si>
    <t xml:space="preserve">    ( F列 計算式 )</t>
  </si>
  <si>
    <t>(以下 同じ）</t>
  </si>
  <si>
    <t>=C2*C3*F12</t>
  </si>
  <si>
    <t>=C2*F13</t>
  </si>
  <si>
    <t>=F13/F12</t>
  </si>
  <si>
    <t>=SUMPRODUCT(B8:B11,C8:C11,E8:E11)</t>
  </si>
  <si>
    <t>=(1-C4)*SUMPRODUCT(C8:C11,F8:F11)</t>
  </si>
  <si>
    <t>平均Q
(D列平均値)</t>
  </si>
  <si>
    <t xml:space="preserve">    ( F列等 計算式 )</t>
  </si>
  <si>
    <t xml:space="preserve">*** E8セル = (D7+D8) / 2 </t>
  </si>
  <si>
    <t>時価(元本)</t>
  </si>
  <si>
    <t>(Goal Seek)</t>
  </si>
  <si>
    <t>=F5*10^4</t>
  </si>
  <si>
    <t>*** B28セル =(A28-A27+1)/360</t>
  </si>
  <si>
    <t>=SUMPRODUCT(B8:B27,C8:C27,E8:E27)</t>
    <phoneticPr fontId="2"/>
  </si>
  <si>
    <t>=SUMPRODUCT(C8:C27,F8:F27)*(1-C4)</t>
    <phoneticPr fontId="2"/>
  </si>
  <si>
    <t>=C2*C3*F28</t>
    <phoneticPr fontId="2"/>
  </si>
  <si>
    <t>=C2*F29</t>
    <phoneticPr fontId="2"/>
  </si>
  <si>
    <t>=F29/F28</t>
    <phoneticPr fontId="2"/>
  </si>
  <si>
    <t>Date</t>
  </si>
  <si>
    <t>Act Cashflow</t>
  </si>
  <si>
    <t>Disc Factor</t>
  </si>
  <si>
    <t>Survival Prob</t>
  </si>
  <si>
    <t>Disc Cashflow</t>
  </si>
  <si>
    <t>(Goal Seek)</t>
    <phoneticPr fontId="2"/>
  </si>
  <si>
    <t>Original data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</si>
</sst>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%"/>
    <numFmt numFmtId="177" formatCode="0.000_ "/>
    <numFmt numFmtId="178" formatCode="#,##0.000;[Red]\-#,##0.000"/>
    <numFmt numFmtId="179" formatCode="0.00000%"/>
    <numFmt numFmtId="180" formatCode="mm/dd/yy;@"/>
    <numFmt numFmtId="181" formatCode="0.00000"/>
    <numFmt numFmtId="182" formatCode="0.000000"/>
    <numFmt numFmtId="183" formatCode="#,##0.000000;[Red]\-#,##0.000000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 applyFill="1" applyBorder="1" applyAlignment="1">
      <alignment horizontal="right" vertical="center"/>
    </xf>
    <xf numFmtId="179" fontId="4" fillId="0" borderId="0" xfId="2" applyNumberFormat="1" applyFont="1" applyAlignment="1">
      <alignment horizontal="right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78" fontId="4" fillId="0" borderId="0" xfId="1" applyNumberFormat="1" applyFont="1" applyBorder="1" applyAlignment="1">
      <alignment horizontal="center" vertical="center"/>
    </xf>
    <xf numFmtId="176" fontId="4" fillId="0" borderId="0" xfId="2" applyNumberFormat="1" applyFont="1" applyBorder="1" applyAlignment="1">
      <alignment horizontal="center" vertical="center"/>
    </xf>
    <xf numFmtId="179" fontId="4" fillId="0" borderId="0" xfId="2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38" fontId="4" fillId="0" borderId="0" xfId="1" applyFont="1" applyAlignment="1">
      <alignment horizontal="center" vertical="center"/>
    </xf>
    <xf numFmtId="10" fontId="4" fillId="0" borderId="0" xfId="2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1" xfId="0" applyFont="1" applyBorder="1">
      <alignment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1" xfId="0" quotePrefix="1" applyFont="1" applyBorder="1">
      <alignment vertical="center"/>
    </xf>
    <xf numFmtId="182" fontId="4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right" vertical="center"/>
    </xf>
    <xf numFmtId="9" fontId="6" fillId="3" borderId="0" xfId="0" applyNumberFormat="1" applyFont="1" applyFill="1" applyAlignment="1">
      <alignment horizontal="center" vertical="center"/>
    </xf>
    <xf numFmtId="38" fontId="4" fillId="3" borderId="0" xfId="1" applyFont="1" applyFill="1" applyAlignment="1">
      <alignment horizontal="right" vertical="center"/>
    </xf>
    <xf numFmtId="0" fontId="5" fillId="0" borderId="2" xfId="0" applyFont="1" applyBorder="1" applyAlignment="1"/>
    <xf numFmtId="176" fontId="4" fillId="0" borderId="0" xfId="2" applyNumberFormat="1" applyFont="1" applyFill="1" applyBorder="1" applyAlignment="1">
      <alignment horizontal="center" vertical="center"/>
    </xf>
    <xf numFmtId="183" fontId="4" fillId="0" borderId="0" xfId="1" applyNumberFormat="1" applyFont="1" applyBorder="1" applyAlignment="1">
      <alignment horizontal="center" vertical="center"/>
    </xf>
    <xf numFmtId="180" fontId="4" fillId="2" borderId="0" xfId="0" applyNumberFormat="1" applyFont="1" applyFill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 indent="1"/>
    </xf>
    <xf numFmtId="176" fontId="4" fillId="4" borderId="0" xfId="2" applyNumberFormat="1" applyFont="1" applyFill="1" applyBorder="1" applyAlignment="1">
      <alignment horizontal="center" vertical="center"/>
    </xf>
    <xf numFmtId="176" fontId="7" fillId="4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2"/>
    </xf>
    <xf numFmtId="0" fontId="5" fillId="0" borderId="1" xfId="0" quotePrefix="1" applyFont="1" applyBorder="1" applyAlignment="1">
      <alignment horizontal="left" vertical="center" indent="1"/>
    </xf>
    <xf numFmtId="181" fontId="4" fillId="0" borderId="0" xfId="1" applyNumberFormat="1" applyFont="1" applyBorder="1" applyAlignment="1">
      <alignment horizontal="center" vertical="center"/>
    </xf>
    <xf numFmtId="0" fontId="4" fillId="5" borderId="0" xfId="0" applyFont="1" applyFill="1">
      <alignment vertical="center"/>
    </xf>
    <xf numFmtId="182" fontId="4" fillId="0" borderId="0" xfId="0" applyNumberFormat="1" applyFont="1" applyAlignment="1">
      <alignment horizontal="center"/>
    </xf>
    <xf numFmtId="182" fontId="4" fillId="0" borderId="1" xfId="0" applyNumberFormat="1" applyFont="1" applyBorder="1" applyAlignment="1">
      <alignment horizontal="center"/>
    </xf>
    <xf numFmtId="178" fontId="7" fillId="0" borderId="0" xfId="1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183" fontId="4" fillId="0" borderId="0" xfId="1" applyNumberFormat="1" applyFont="1" applyBorder="1" applyAlignment="1">
      <alignment horizontal="center"/>
    </xf>
    <xf numFmtId="176" fontId="4" fillId="0" borderId="0" xfId="2" applyNumberFormat="1" applyFont="1" applyBorder="1" applyAlignment="1">
      <alignment horizontal="center"/>
    </xf>
    <xf numFmtId="179" fontId="4" fillId="0" borderId="0" xfId="2" applyNumberFormat="1" applyFont="1" applyBorder="1" applyAlignment="1">
      <alignment horizontal="center"/>
    </xf>
    <xf numFmtId="3" fontId="8" fillId="0" borderId="0" xfId="1" applyNumberFormat="1" applyFont="1" applyFill="1" applyBorder="1" applyAlignment="1">
      <alignment horizontal="right" vertical="center"/>
    </xf>
    <xf numFmtId="183" fontId="4" fillId="0" borderId="1" xfId="1" applyNumberFormat="1" applyFont="1" applyBorder="1" applyAlignment="1">
      <alignment horizontal="center"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3" fillId="0" borderId="0" xfId="0" applyFont="1" applyAlignment="1">
      <alignment horizontal="right" vertical="center"/>
    </xf>
    <xf numFmtId="2" fontId="4" fillId="5" borderId="0" xfId="0" applyNumberFormat="1" applyFont="1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22225</xdr:colOff>
      <xdr:row>23</xdr:row>
      <xdr:rowOff>3175</xdr:rowOff>
    </xdr:from>
    <xdr:ext cx="1607363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2225" y="4391025"/>
          <a:ext cx="160736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/>
            <a:t>(</a:t>
          </a:r>
          <a:r>
            <a:rPr lang="ja-JP" altLang="en-US" sz="1100"/>
            <a:t> </a:t>
          </a:r>
          <a:r>
            <a:rPr lang="en-US" sz="1100"/>
            <a:t>13</a:t>
          </a:r>
          <a:r>
            <a:rPr lang="ja-JP" altLang="en-US" sz="1100"/>
            <a:t>行～</a:t>
          </a:r>
          <a:r>
            <a:rPr lang="en-US" altLang="ja-JP" sz="1100"/>
            <a:t>23</a:t>
          </a:r>
          <a:r>
            <a:rPr lang="ja-JP" altLang="en-US" sz="1100"/>
            <a:t>行は非表示 </a:t>
          </a:r>
          <a:r>
            <a:rPr lang="en-US" altLang="ja-JP" sz="1100"/>
            <a:t>)</a:t>
          </a:r>
          <a:endParaRPr lang="en-US" sz="1100"/>
        </a:p>
      </xdr:txBody>
    </xdr:sp>
    <xdr:clientData/>
  </xdr:oneCellAnchor>
  <xdr:twoCellAnchor editAs="oneCell">
    <xdr:from>
      <xdr:col>7</xdr:col>
      <xdr:colOff>152400</xdr:colOff>
      <xdr:row>0</xdr:row>
      <xdr:rowOff>152400</xdr:rowOff>
    </xdr:from>
    <xdr:to>
      <xdr:col>15</xdr:col>
      <xdr:colOff>295393</xdr:colOff>
      <xdr:row>29</xdr:row>
      <xdr:rowOff>63500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6B57843-6873-4AA3-9ABC-46CCB432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52400"/>
          <a:ext cx="5559543" cy="36195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249271</xdr:colOff>
      <xdr:row>25</xdr:row>
      <xdr:rowOff>128632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D33BF89-8EC1-4202-A414-5C6D468F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4200" y="177800"/>
          <a:ext cx="5278471" cy="294803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</xdr:row>
      <xdr:rowOff>0</xdr:rowOff>
    </xdr:from>
    <xdr:to>
      <xdr:col>24</xdr:col>
      <xdr:colOff>249271</xdr:colOff>
      <xdr:row>42</xdr:row>
      <xdr:rowOff>103231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6147D66-FE44-4E9E-BF6D-B1F40B76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4200" y="3175000"/>
          <a:ext cx="5278471" cy="294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A1:G16"/>
  <sheetViews>
    <sheetView tabSelected="1" workbookViewId="0"/>
  </sheetViews>
  <sheetFormatPr defaultColWidth="9" defaultRowHeight="14" x14ac:dyDescent="0.2"/>
  <cols>
    <col min="1" max="1" width="10.54296875" style="1" bestFit="1" customWidth="1"/>
    <col min="2" max="2" width="6.36328125" style="1" bestFit="1" customWidth="1"/>
    <col min="3" max="3" width="10.36328125" style="1" bestFit="1" customWidth="1"/>
    <col min="4" max="4" width="2.36328125" style="1" customWidth="1"/>
    <col min="5" max="5" width="14.26953125" style="1" bestFit="1" customWidth="1"/>
    <col min="6" max="6" width="9.453125" style="1" bestFit="1" customWidth="1"/>
    <col min="7" max="7" width="26.26953125" style="1" customWidth="1"/>
    <col min="8" max="8" width="10" style="1" bestFit="1" customWidth="1"/>
    <col min="9" max="9" width="8.7265625" style="1" bestFit="1" customWidth="1"/>
    <col min="10" max="10" width="12.08984375" style="1" bestFit="1" customWidth="1"/>
    <col min="11" max="16384" width="9" style="1"/>
  </cols>
  <sheetData>
    <row r="1" spans="1:7" x14ac:dyDescent="0.2">
      <c r="A1" s="2"/>
      <c r="B1" s="2"/>
      <c r="C1" s="2"/>
      <c r="D1" s="2"/>
      <c r="E1" s="2"/>
      <c r="F1" s="2"/>
      <c r="G1" s="21" t="s">
        <v>17</v>
      </c>
    </row>
    <row r="2" spans="1:7" x14ac:dyDescent="0.2">
      <c r="A2" s="20" t="s">
        <v>3</v>
      </c>
      <c r="B2" s="2"/>
      <c r="C2" s="17">
        <v>10000000</v>
      </c>
      <c r="D2" s="17"/>
      <c r="E2" s="29" t="s">
        <v>13</v>
      </c>
      <c r="F2" s="30">
        <f>C2*C3*F12</f>
        <v>74131.216499473638</v>
      </c>
      <c r="G2" s="39" t="s">
        <v>19</v>
      </c>
    </row>
    <row r="3" spans="1:7" x14ac:dyDescent="0.2">
      <c r="A3" s="20" t="s">
        <v>1</v>
      </c>
      <c r="B3" s="2"/>
      <c r="C3" s="18">
        <v>0.01</v>
      </c>
      <c r="D3" s="18"/>
      <c r="E3" s="31" t="s">
        <v>14</v>
      </c>
      <c r="F3" s="32">
        <f>C2*F13</f>
        <v>96611.909949460533</v>
      </c>
      <c r="G3" s="39" t="s">
        <v>20</v>
      </c>
    </row>
    <row r="4" spans="1:7" x14ac:dyDescent="0.2">
      <c r="A4" s="20" t="s">
        <v>2</v>
      </c>
      <c r="B4" s="2"/>
      <c r="C4" s="19">
        <v>0.35</v>
      </c>
      <c r="D4" s="19"/>
      <c r="E4" s="6" t="s">
        <v>27</v>
      </c>
      <c r="F4" s="3">
        <f>-F2+F3</f>
        <v>22480.693449986895</v>
      </c>
      <c r="G4" s="39" t="s">
        <v>16</v>
      </c>
    </row>
    <row r="5" spans="1:7" x14ac:dyDescent="0.2">
      <c r="A5" s="20" t="s">
        <v>15</v>
      </c>
      <c r="B5" s="2"/>
      <c r="C5" s="18">
        <v>0.02</v>
      </c>
      <c r="D5" s="18"/>
      <c r="E5" s="6" t="s">
        <v>4</v>
      </c>
      <c r="F5" s="4">
        <f>F13/F12</f>
        <v>1.303255423444272E-2</v>
      </c>
      <c r="G5" s="39" t="s">
        <v>21</v>
      </c>
    </row>
    <row r="6" spans="1:7" ht="25" x14ac:dyDescent="0.25">
      <c r="A6" s="27" t="s">
        <v>7</v>
      </c>
      <c r="B6" s="27" t="s">
        <v>5</v>
      </c>
      <c r="C6" s="28" t="s">
        <v>6</v>
      </c>
      <c r="D6" s="28"/>
      <c r="E6" s="27" t="s">
        <v>12</v>
      </c>
      <c r="F6" s="27" t="s">
        <v>11</v>
      </c>
      <c r="G6" s="33" t="s">
        <v>17</v>
      </c>
    </row>
    <row r="7" spans="1:7" x14ac:dyDescent="0.2">
      <c r="A7" s="9">
        <v>0</v>
      </c>
      <c r="B7" s="5"/>
      <c r="C7" s="6"/>
      <c r="D7" s="6"/>
      <c r="E7" s="7">
        <v>1</v>
      </c>
      <c r="F7" s="8"/>
      <c r="G7" s="23"/>
    </row>
    <row r="8" spans="1:7" x14ac:dyDescent="0.2">
      <c r="A8" s="9">
        <v>0.25</v>
      </c>
      <c r="B8" s="5">
        <f>A8-A7</f>
        <v>0.25</v>
      </c>
      <c r="C8" s="9">
        <v>0.9</v>
      </c>
      <c r="D8" s="9"/>
      <c r="E8" s="10">
        <f>E7*EXP(-$C$5*B8)</f>
        <v>0.99501247919268232</v>
      </c>
      <c r="F8" s="11">
        <f>E7-E8</f>
        <v>4.9875208073176802E-3</v>
      </c>
      <c r="G8" s="39" t="s">
        <v>8</v>
      </c>
    </row>
    <row r="9" spans="1:7" x14ac:dyDescent="0.2">
      <c r="A9" s="9">
        <v>0.5</v>
      </c>
      <c r="B9" s="5">
        <f>A9-A8</f>
        <v>0.25</v>
      </c>
      <c r="C9" s="9">
        <v>0.8</v>
      </c>
      <c r="D9" s="9"/>
      <c r="E9" s="10">
        <f>E8*EXP(-$C$5*B9)</f>
        <v>0.99004983374916811</v>
      </c>
      <c r="F9" s="11">
        <f>E8-E9</f>
        <v>4.9626454435142131E-3</v>
      </c>
      <c r="G9" s="39" t="s">
        <v>9</v>
      </c>
    </row>
    <row r="10" spans="1:7" x14ac:dyDescent="0.2">
      <c r="A10" s="9">
        <v>0.75</v>
      </c>
      <c r="B10" s="5">
        <f>A10-A9</f>
        <v>0.25</v>
      </c>
      <c r="C10" s="9">
        <v>0.7</v>
      </c>
      <c r="D10" s="9"/>
      <c r="E10" s="10">
        <f>E9*EXP(-$C$5*B10)</f>
        <v>0.98511193960306276</v>
      </c>
      <c r="F10" s="11">
        <f>E9-E10</f>
        <v>4.9378941461053483E-3</v>
      </c>
      <c r="G10" s="39" t="s">
        <v>18</v>
      </c>
    </row>
    <row r="11" spans="1:7" x14ac:dyDescent="0.2">
      <c r="A11" s="13">
        <v>1</v>
      </c>
      <c r="B11" s="12">
        <f>A11-A10</f>
        <v>0.25</v>
      </c>
      <c r="C11" s="13">
        <v>0.6</v>
      </c>
      <c r="D11" s="13"/>
      <c r="E11" s="14">
        <f>E10*EXP(-$C$5*B11)</f>
        <v>0.98019867330675536</v>
      </c>
      <c r="F11" s="15">
        <f>E10-E11</f>
        <v>4.9132662963073948E-3</v>
      </c>
      <c r="G11" s="24"/>
    </row>
    <row r="12" spans="1:7" x14ac:dyDescent="0.2">
      <c r="A12" s="2"/>
      <c r="B12" s="6"/>
      <c r="C12" s="16"/>
      <c r="D12" s="16"/>
      <c r="E12" s="6" t="s">
        <v>0</v>
      </c>
      <c r="F12" s="25">
        <f>SUMPRODUCT(B8:B11,C8:C11,E8:E11)</f>
        <v>0.7413121649947364</v>
      </c>
      <c r="G12" s="22" t="s">
        <v>22</v>
      </c>
    </row>
    <row r="13" spans="1:7" x14ac:dyDescent="0.2">
      <c r="A13" s="2"/>
      <c r="B13" s="2"/>
      <c r="C13" s="2"/>
      <c r="D13" s="2"/>
      <c r="E13" s="26" t="s">
        <v>10</v>
      </c>
      <c r="F13" s="7">
        <f>SUMPRODUCT(C8:C11,F8:F11)*(1-C4)</f>
        <v>9.6611909949460527E-3</v>
      </c>
      <c r="G13" s="22" t="s">
        <v>23</v>
      </c>
    </row>
    <row r="14" spans="1:7" x14ac:dyDescent="0.2">
      <c r="A14" s="2"/>
      <c r="B14" s="2"/>
      <c r="C14" s="2"/>
      <c r="D14" s="2"/>
      <c r="G14" s="2"/>
    </row>
    <row r="16" spans="1:7" x14ac:dyDescent="0.2">
      <c r="E16" s="6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F14" sqref="F14"/>
    </sheetView>
  </sheetViews>
  <sheetFormatPr defaultColWidth="9" defaultRowHeight="14" x14ac:dyDescent="0.2"/>
  <cols>
    <col min="1" max="1" width="10.54296875" style="1" bestFit="1" customWidth="1"/>
    <col min="2" max="2" width="6.36328125" style="1" bestFit="1" customWidth="1"/>
    <col min="3" max="3" width="10.36328125" style="1" bestFit="1" customWidth="1"/>
    <col min="4" max="4" width="2.36328125" style="1" customWidth="1"/>
    <col min="5" max="5" width="14.26953125" style="1" bestFit="1" customWidth="1"/>
    <col min="6" max="6" width="12.453125" style="1" bestFit="1" customWidth="1"/>
    <col min="7" max="7" width="26.26953125" style="1" customWidth="1"/>
    <col min="8" max="8" width="10" style="1" bestFit="1" customWidth="1"/>
    <col min="9" max="9" width="8.7265625" style="1" bestFit="1" customWidth="1"/>
    <col min="10" max="10" width="12.08984375" style="1" bestFit="1" customWidth="1"/>
    <col min="11" max="16384" width="9" style="1"/>
  </cols>
  <sheetData>
    <row r="1" spans="1:7" x14ac:dyDescent="0.2">
      <c r="A1" s="2"/>
      <c r="B1" s="2"/>
      <c r="C1" s="2"/>
      <c r="D1" s="2"/>
      <c r="G1" s="21" t="s">
        <v>17</v>
      </c>
    </row>
    <row r="2" spans="1:7" x14ac:dyDescent="0.2">
      <c r="A2" s="20" t="s">
        <v>3</v>
      </c>
      <c r="B2" s="2"/>
      <c r="C2" s="17">
        <v>10000000</v>
      </c>
      <c r="D2" s="17"/>
      <c r="E2" s="29" t="s">
        <v>13</v>
      </c>
      <c r="F2" s="30">
        <f>C2*C3*F12</f>
        <v>74001.508080772721</v>
      </c>
      <c r="G2" s="39" t="s">
        <v>19</v>
      </c>
    </row>
    <row r="3" spans="1:7" x14ac:dyDescent="0.2">
      <c r="A3" s="20" t="s">
        <v>1</v>
      </c>
      <c r="B3" s="2"/>
      <c r="C3" s="18">
        <v>0.01</v>
      </c>
      <c r="D3" s="18"/>
      <c r="E3" s="31" t="s">
        <v>14</v>
      </c>
      <c r="F3" s="32">
        <f>C2*F13</f>
        <v>111002.26198152962</v>
      </c>
      <c r="G3" s="39" t="s">
        <v>20</v>
      </c>
    </row>
    <row r="4" spans="1:7" x14ac:dyDescent="0.2">
      <c r="A4" s="20" t="s">
        <v>2</v>
      </c>
      <c r="B4" s="2"/>
      <c r="C4" s="19">
        <v>0.35</v>
      </c>
      <c r="D4" s="19"/>
      <c r="E4" s="6" t="s">
        <v>27</v>
      </c>
      <c r="F4" s="3">
        <f>-F2+F3</f>
        <v>37000.753900756899</v>
      </c>
      <c r="G4" s="39" t="s">
        <v>16</v>
      </c>
    </row>
    <row r="5" spans="1:7" x14ac:dyDescent="0.2">
      <c r="A5" s="20" t="s">
        <v>15</v>
      </c>
      <c r="B5" s="2"/>
      <c r="C5" s="34">
        <v>2.3010609928937508E-2</v>
      </c>
      <c r="D5" s="18"/>
      <c r="E5" s="6" t="s">
        <v>4</v>
      </c>
      <c r="F5" s="4">
        <f>F13/F12</f>
        <v>1.4999999981131537E-2</v>
      </c>
      <c r="G5" s="39" t="s">
        <v>21</v>
      </c>
    </row>
    <row r="6" spans="1:7" ht="25" x14ac:dyDescent="0.25">
      <c r="A6" s="27" t="s">
        <v>7</v>
      </c>
      <c r="B6" s="27" t="s">
        <v>5</v>
      </c>
      <c r="C6" s="28" t="s">
        <v>6</v>
      </c>
      <c r="D6" s="28"/>
      <c r="E6" s="27" t="s">
        <v>12</v>
      </c>
      <c r="F6" s="27" t="s">
        <v>11</v>
      </c>
      <c r="G6" s="33" t="s">
        <v>17</v>
      </c>
    </row>
    <row r="7" spans="1:7" x14ac:dyDescent="0.2">
      <c r="A7" s="9">
        <v>0</v>
      </c>
      <c r="B7" s="5"/>
      <c r="C7" s="6"/>
      <c r="D7" s="6"/>
      <c r="E7" s="7">
        <v>1</v>
      </c>
      <c r="F7" s="8"/>
      <c r="G7" s="23"/>
    </row>
    <row r="8" spans="1:7" x14ac:dyDescent="0.2">
      <c r="A8" s="9">
        <v>0.25</v>
      </c>
      <c r="B8" s="5">
        <f>A8-A7</f>
        <v>0.25</v>
      </c>
      <c r="C8" s="9">
        <v>0.9</v>
      </c>
      <c r="D8" s="9"/>
      <c r="E8" s="10">
        <f>E7*EXP(-$C$5*B8)</f>
        <v>0.99426386233987007</v>
      </c>
      <c r="F8" s="11">
        <f>E7-E8</f>
        <v>5.7361376601299252E-3</v>
      </c>
      <c r="G8" s="39" t="s">
        <v>8</v>
      </c>
    </row>
    <row r="9" spans="1:7" x14ac:dyDescent="0.2">
      <c r="A9" s="9">
        <v>0.5</v>
      </c>
      <c r="B9" s="5">
        <f>A9-A8</f>
        <v>0.25</v>
      </c>
      <c r="C9" s="9">
        <v>0.8</v>
      </c>
      <c r="D9" s="9"/>
      <c r="E9" s="10">
        <f>E8*EXP(-$C$5*B9)</f>
        <v>0.98856062795499611</v>
      </c>
      <c r="F9" s="11">
        <f>E8-E9</f>
        <v>5.7032343848739675E-3</v>
      </c>
      <c r="G9" s="39" t="s">
        <v>9</v>
      </c>
    </row>
    <row r="10" spans="1:7" x14ac:dyDescent="0.2">
      <c r="A10" s="9">
        <v>0.75</v>
      </c>
      <c r="B10" s="5">
        <f>A10-A9</f>
        <v>0.25</v>
      </c>
      <c r="C10" s="9">
        <v>0.7</v>
      </c>
      <c r="D10" s="9"/>
      <c r="E10" s="10">
        <f>E9*EXP(-$C$5*B10)</f>
        <v>0.98289010810766175</v>
      </c>
      <c r="F10" s="11">
        <f>E9-E10</f>
        <v>5.6705198473343543E-3</v>
      </c>
      <c r="G10" s="39" t="s">
        <v>18</v>
      </c>
    </row>
    <row r="11" spans="1:7" x14ac:dyDescent="0.2">
      <c r="A11" s="13">
        <v>1</v>
      </c>
      <c r="B11" s="12">
        <f>A11-A10</f>
        <v>0.25</v>
      </c>
      <c r="C11" s="13">
        <v>0.6</v>
      </c>
      <c r="D11" s="13"/>
      <c r="E11" s="14">
        <f>E10*EXP(-$C$5*B11)</f>
        <v>0.97725211514277621</v>
      </c>
      <c r="F11" s="15">
        <f>E10-E11</f>
        <v>5.6379929648855409E-3</v>
      </c>
      <c r="G11" s="24"/>
    </row>
    <row r="12" spans="1:7" x14ac:dyDescent="0.2">
      <c r="A12" s="2"/>
      <c r="B12" s="6"/>
      <c r="C12" s="16"/>
      <c r="D12" s="16"/>
      <c r="E12" s="6" t="s">
        <v>0</v>
      </c>
      <c r="F12" s="25">
        <f>SUMPRODUCT(B8:B11,C8:C11,E8:E11)</f>
        <v>0.74001508080772727</v>
      </c>
      <c r="G12" s="22" t="s">
        <v>22</v>
      </c>
    </row>
    <row r="13" spans="1:7" x14ac:dyDescent="0.2">
      <c r="A13" s="2"/>
      <c r="B13" s="2"/>
      <c r="C13" s="2"/>
      <c r="D13" s="2"/>
      <c r="E13" s="26" t="s">
        <v>10</v>
      </c>
      <c r="F13" s="7">
        <f>SUMPRODUCT(C8:C11,F8:F11)*(1-C4)</f>
        <v>1.1100226198152962E-2</v>
      </c>
      <c r="G13" s="22" t="s">
        <v>23</v>
      </c>
    </row>
    <row r="14" spans="1:7" x14ac:dyDescent="0.2">
      <c r="A14" s="2"/>
      <c r="B14" s="2"/>
      <c r="C14" s="2"/>
      <c r="D14" s="2"/>
      <c r="E14" s="45" t="s">
        <v>28</v>
      </c>
      <c r="F14" s="59">
        <f>F5*10^4</f>
        <v>149.99999981131538</v>
      </c>
      <c r="G14" s="22" t="s">
        <v>29</v>
      </c>
    </row>
    <row r="16" spans="1:7" x14ac:dyDescent="0.2">
      <c r="E16" s="6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workbookViewId="0">
      <selection activeCell="A7" sqref="A7"/>
    </sheetView>
  </sheetViews>
  <sheetFormatPr defaultColWidth="9" defaultRowHeight="14" x14ac:dyDescent="0.2"/>
  <cols>
    <col min="1" max="1" width="10" style="1" customWidth="1"/>
    <col min="2" max="2" width="9.36328125" style="1" customWidth="1"/>
    <col min="3" max="3" width="10.26953125" style="1" bestFit="1" customWidth="1"/>
    <col min="4" max="4" width="10.26953125" style="1" customWidth="1"/>
    <col min="5" max="5" width="10.08984375" style="1" customWidth="1"/>
    <col min="6" max="6" width="9.7265625" style="1" customWidth="1"/>
    <col min="7" max="7" width="28.36328125" style="1" customWidth="1"/>
    <col min="8" max="8" width="10" style="1" bestFit="1" customWidth="1"/>
    <col min="9" max="9" width="11.36328125" style="1" bestFit="1" customWidth="1"/>
    <col min="10" max="10" width="11.1796875" style="1" bestFit="1" customWidth="1"/>
    <col min="11" max="16384" width="9" style="1"/>
  </cols>
  <sheetData>
    <row r="1" spans="1:10" x14ac:dyDescent="0.2">
      <c r="A1" s="2"/>
      <c r="B1" s="2"/>
      <c r="C1" s="2"/>
      <c r="D1" s="2"/>
      <c r="E1" s="2"/>
      <c r="F1" s="2"/>
      <c r="G1" s="21" t="s">
        <v>17</v>
      </c>
    </row>
    <row r="2" spans="1:10" x14ac:dyDescent="0.2">
      <c r="A2" s="42" t="s">
        <v>3</v>
      </c>
      <c r="B2" s="2"/>
      <c r="C2" s="17">
        <v>10000000</v>
      </c>
      <c r="D2" s="17"/>
      <c r="E2" s="29" t="s">
        <v>13</v>
      </c>
      <c r="F2" s="30">
        <f>C2*C3*F28</f>
        <v>484005.51256231987</v>
      </c>
      <c r="G2" s="39" t="s">
        <v>33</v>
      </c>
    </row>
    <row r="3" spans="1:10" x14ac:dyDescent="0.2">
      <c r="A3" s="42" t="s">
        <v>1</v>
      </c>
      <c r="B3" s="2"/>
      <c r="C3" s="18">
        <v>0.01</v>
      </c>
      <c r="D3" s="18"/>
      <c r="E3" s="31" t="s">
        <v>14</v>
      </c>
      <c r="F3" s="32">
        <f>C2*F29</f>
        <v>147263.51691464739</v>
      </c>
      <c r="G3" s="39" t="s">
        <v>34</v>
      </c>
    </row>
    <row r="4" spans="1:10" x14ac:dyDescent="0.2">
      <c r="A4" s="42" t="s">
        <v>2</v>
      </c>
      <c r="B4" s="2"/>
      <c r="C4" s="19">
        <v>0.35</v>
      </c>
      <c r="D4" s="19"/>
      <c r="E4" s="6" t="s">
        <v>27</v>
      </c>
      <c r="F4" s="53">
        <f>-F2+F3</f>
        <v>-336741.99564767245</v>
      </c>
      <c r="G4" s="39" t="s">
        <v>16</v>
      </c>
    </row>
    <row r="5" spans="1:10" x14ac:dyDescent="0.2">
      <c r="A5" s="42" t="s">
        <v>15</v>
      </c>
      <c r="B5" s="2"/>
      <c r="C5" s="34">
        <v>4.6809236077956784E-3</v>
      </c>
      <c r="D5" s="34"/>
      <c r="E5" s="6" t="s">
        <v>4</v>
      </c>
      <c r="F5" s="4">
        <f>F29/F28</f>
        <v>3.0425999930256153E-3</v>
      </c>
      <c r="G5" s="39" t="s">
        <v>35</v>
      </c>
    </row>
    <row r="6" spans="1:10" ht="37.5" x14ac:dyDescent="0.25">
      <c r="A6" s="27" t="s">
        <v>7</v>
      </c>
      <c r="B6" s="27" t="s">
        <v>5</v>
      </c>
      <c r="C6" s="28" t="s">
        <v>6</v>
      </c>
      <c r="D6" s="28" t="s">
        <v>12</v>
      </c>
      <c r="E6" s="28" t="s">
        <v>24</v>
      </c>
      <c r="F6" s="27" t="s">
        <v>11</v>
      </c>
      <c r="G6" s="33" t="s">
        <v>25</v>
      </c>
    </row>
    <row r="7" spans="1:10" x14ac:dyDescent="0.2">
      <c r="A7" s="36">
        <v>44793</v>
      </c>
      <c r="B7" s="5"/>
      <c r="C7" s="6"/>
      <c r="D7" s="10">
        <v>1</v>
      </c>
      <c r="E7" s="10"/>
      <c r="F7" s="8"/>
      <c r="G7" s="39" t="s">
        <v>26</v>
      </c>
    </row>
    <row r="8" spans="1:10" x14ac:dyDescent="0.25">
      <c r="A8" s="37">
        <v>44824</v>
      </c>
      <c r="B8" s="35">
        <f>(A8-A7)/360</f>
        <v>8.611111111111111E-2</v>
      </c>
      <c r="C8" s="46">
        <v>1.00001451</v>
      </c>
      <c r="D8" s="10">
        <f>D7*EXP(-$C$5*B8)</f>
        <v>0.99959700169274757</v>
      </c>
      <c r="E8" s="40">
        <f>(D7+D8)/2</f>
        <v>0.99979850084637378</v>
      </c>
      <c r="F8" s="11">
        <f>D7-D8</f>
        <v>4.0299830725243346E-4</v>
      </c>
      <c r="G8" s="39" t="s">
        <v>8</v>
      </c>
    </row>
    <row r="9" spans="1:10" x14ac:dyDescent="0.25">
      <c r="A9" s="37">
        <v>44915</v>
      </c>
      <c r="B9" s="35">
        <f t="shared" ref="B9:B27" si="0">(A9-A8)/360</f>
        <v>0.25277777777777777</v>
      </c>
      <c r="C9" s="46">
        <v>1.00005721</v>
      </c>
      <c r="D9" s="10">
        <f>D8*EXP(-$C$5*B9)</f>
        <v>0.99841494452901502</v>
      </c>
      <c r="E9" s="10">
        <f t="shared" ref="E9:E27" si="1">(D8+D9)/2</f>
        <v>0.99900597311088135</v>
      </c>
      <c r="F9" s="11">
        <f t="shared" ref="F9:F27" si="2">D8-D9</f>
        <v>1.1820571637325417E-3</v>
      </c>
      <c r="G9" s="39" t="s">
        <v>9</v>
      </c>
    </row>
    <row r="10" spans="1:10" x14ac:dyDescent="0.25">
      <c r="A10" s="37">
        <v>45005</v>
      </c>
      <c r="B10" s="35">
        <f t="shared" si="0"/>
        <v>0.25</v>
      </c>
      <c r="C10" s="46">
        <v>1.0000438</v>
      </c>
      <c r="D10" s="10">
        <f t="shared" ref="D10:D27" si="3">D9*EXP(-$C$5*B10)</f>
        <v>0.99724725187622987</v>
      </c>
      <c r="E10" s="10">
        <f t="shared" si="1"/>
        <v>0.99783109820262239</v>
      </c>
      <c r="F10" s="11">
        <f t="shared" si="2"/>
        <v>1.1676926527851572E-3</v>
      </c>
      <c r="G10" s="39" t="s">
        <v>18</v>
      </c>
    </row>
    <row r="11" spans="1:10" x14ac:dyDescent="0.25">
      <c r="A11" s="37">
        <v>45097</v>
      </c>
      <c r="B11" s="35">
        <f t="shared" si="0"/>
        <v>0.25555555555555554</v>
      </c>
      <c r="C11" s="46">
        <v>0.99996907999999995</v>
      </c>
      <c r="D11" s="10">
        <f t="shared" si="3"/>
        <v>0.99605502201595308</v>
      </c>
      <c r="E11" s="10">
        <f t="shared" si="1"/>
        <v>0.99665113694609153</v>
      </c>
      <c r="F11" s="11">
        <f t="shared" si="2"/>
        <v>1.1922298602767833E-3</v>
      </c>
      <c r="G11" s="22"/>
    </row>
    <row r="12" spans="1:10" x14ac:dyDescent="0.25">
      <c r="A12" s="37">
        <v>45189</v>
      </c>
      <c r="B12" s="35">
        <f t="shared" si="0"/>
        <v>0.25555555555555554</v>
      </c>
      <c r="C12" s="46">
        <v>0.99982992000000004</v>
      </c>
      <c r="D12" s="10">
        <f t="shared" si="3"/>
        <v>0.99486421749130594</v>
      </c>
      <c r="E12" s="10">
        <f t="shared" si="1"/>
        <v>0.99545961975362951</v>
      </c>
      <c r="F12" s="11">
        <f t="shared" si="2"/>
        <v>1.1908045246471488E-3</v>
      </c>
    </row>
    <row r="13" spans="1:10" hidden="1" x14ac:dyDescent="0.25">
      <c r="A13" s="37">
        <v>45280</v>
      </c>
      <c r="B13" s="35">
        <f t="shared" si="0"/>
        <v>0.25277777777777777</v>
      </c>
      <c r="C13" s="46">
        <v>0.99966783000000004</v>
      </c>
      <c r="D13" s="10">
        <f t="shared" si="3"/>
        <v>0.99368775700449452</v>
      </c>
      <c r="E13" s="10">
        <f t="shared" si="1"/>
        <v>0.99427598724790023</v>
      </c>
      <c r="F13" s="11">
        <f t="shared" si="2"/>
        <v>1.1764604868114148E-3</v>
      </c>
      <c r="J13" s="55"/>
    </row>
    <row r="14" spans="1:10" hidden="1" x14ac:dyDescent="0.25">
      <c r="A14" s="37">
        <v>45372</v>
      </c>
      <c r="B14" s="35">
        <f t="shared" si="0"/>
        <v>0.25555555555555554</v>
      </c>
      <c r="C14" s="46">
        <v>0.99945625999999999</v>
      </c>
      <c r="D14" s="10">
        <f t="shared" si="3"/>
        <v>0.99249978259447402</v>
      </c>
      <c r="E14" s="10">
        <f t="shared" si="1"/>
        <v>0.99309376979948427</v>
      </c>
      <c r="F14" s="11">
        <f t="shared" si="2"/>
        <v>1.1879744100204981E-3</v>
      </c>
      <c r="G14" s="2"/>
      <c r="J14" s="55"/>
    </row>
    <row r="15" spans="1:10" hidden="1" x14ac:dyDescent="0.25">
      <c r="A15" s="37">
        <v>45463</v>
      </c>
      <c r="B15" s="35">
        <f t="shared" si="0"/>
        <v>0.25277777777777777</v>
      </c>
      <c r="C15" s="46">
        <v>0.99920366000000005</v>
      </c>
      <c r="D15" s="10">
        <f t="shared" si="3"/>
        <v>0.99132611813166349</v>
      </c>
      <c r="E15" s="10">
        <f t="shared" si="1"/>
        <v>0.99191295036306881</v>
      </c>
      <c r="F15" s="11">
        <f t="shared" si="2"/>
        <v>1.1736644628105308E-3</v>
      </c>
    </row>
    <row r="16" spans="1:10" hidden="1" x14ac:dyDescent="0.25">
      <c r="A16" s="37">
        <v>45555</v>
      </c>
      <c r="B16" s="35">
        <f t="shared" si="0"/>
        <v>0.25555555555555554</v>
      </c>
      <c r="C16" s="46">
        <v>0.99893145000000005</v>
      </c>
      <c r="D16" s="10">
        <f t="shared" si="3"/>
        <v>0.99014096711010358</v>
      </c>
      <c r="E16" s="10">
        <f t="shared" si="1"/>
        <v>0.99073354262088353</v>
      </c>
      <c r="F16" s="11">
        <f t="shared" si="2"/>
        <v>1.1851510215599159E-3</v>
      </c>
    </row>
    <row r="17" spans="1:7" hidden="1" x14ac:dyDescent="0.25">
      <c r="A17" s="37">
        <v>45646</v>
      </c>
      <c r="B17" s="35">
        <f t="shared" si="0"/>
        <v>0.25277777777777777</v>
      </c>
      <c r="C17" s="46">
        <v>0.99862408000000003</v>
      </c>
      <c r="D17" s="10">
        <f t="shared" si="3"/>
        <v>0.98897009202614916</v>
      </c>
      <c r="E17" s="10">
        <f t="shared" si="1"/>
        <v>0.98955552956812642</v>
      </c>
      <c r="F17" s="11">
        <f t="shared" si="2"/>
        <v>1.1708750839544146E-3</v>
      </c>
    </row>
    <row r="18" spans="1:7" hidden="1" x14ac:dyDescent="0.25">
      <c r="A18" s="37">
        <v>45737</v>
      </c>
      <c r="B18" s="35">
        <f t="shared" si="0"/>
        <v>0.25277777777777777</v>
      </c>
      <c r="C18" s="46">
        <v>0.99831681000000005</v>
      </c>
      <c r="D18" s="10">
        <f t="shared" si="3"/>
        <v>0.98780060154146676</v>
      </c>
      <c r="E18" s="10">
        <f t="shared" si="1"/>
        <v>0.98838534678380796</v>
      </c>
      <c r="F18" s="11">
        <f t="shared" si="2"/>
        <v>1.1694904846824006E-3</v>
      </c>
    </row>
    <row r="19" spans="1:7" hidden="1" x14ac:dyDescent="0.25">
      <c r="A19" s="37">
        <v>45828</v>
      </c>
      <c r="B19" s="35">
        <f t="shared" si="0"/>
        <v>0.25277777777777777</v>
      </c>
      <c r="C19" s="46">
        <v>0.99800962999999998</v>
      </c>
      <c r="D19" s="10">
        <f t="shared" si="3"/>
        <v>0.986632494018721</v>
      </c>
      <c r="E19" s="10">
        <f t="shared" si="1"/>
        <v>0.98721654778009382</v>
      </c>
      <c r="F19" s="11">
        <f t="shared" si="2"/>
        <v>1.1681075227457649E-3</v>
      </c>
    </row>
    <row r="20" spans="1:7" hidden="1" x14ac:dyDescent="0.25">
      <c r="A20" s="37">
        <v>45922</v>
      </c>
      <c r="B20" s="35">
        <f t="shared" si="0"/>
        <v>0.26111111111111113</v>
      </c>
      <c r="C20" s="46">
        <v>0.99766577999999995</v>
      </c>
      <c r="D20" s="10">
        <f t="shared" si="3"/>
        <v>0.98542732782243492</v>
      </c>
      <c r="E20" s="10">
        <f t="shared" si="1"/>
        <v>0.9860299109205779</v>
      </c>
      <c r="F20" s="11">
        <f t="shared" si="2"/>
        <v>1.2051661962860782E-3</v>
      </c>
    </row>
    <row r="21" spans="1:7" hidden="1" x14ac:dyDescent="0.25">
      <c r="A21" s="37">
        <v>46013</v>
      </c>
      <c r="B21" s="35">
        <f t="shared" si="0"/>
        <v>0.25277777777777777</v>
      </c>
      <c r="C21" s="46">
        <v>0.99727224999999997</v>
      </c>
      <c r="D21" s="10">
        <f t="shared" si="3"/>
        <v>0.98426202677589547</v>
      </c>
      <c r="E21" s="10">
        <f t="shared" si="1"/>
        <v>0.98484467729916525</v>
      </c>
      <c r="F21" s="11">
        <f t="shared" si="2"/>
        <v>1.1653010465394464E-3</v>
      </c>
    </row>
    <row r="22" spans="1:7" hidden="1" x14ac:dyDescent="0.25">
      <c r="A22" s="37">
        <v>46104</v>
      </c>
      <c r="B22" s="35">
        <f t="shared" si="0"/>
        <v>0.25277777777777777</v>
      </c>
      <c r="C22" s="46">
        <v>0.99687886999999997</v>
      </c>
      <c r="D22" s="10">
        <f t="shared" si="3"/>
        <v>0.98309810373714079</v>
      </c>
      <c r="E22" s="10">
        <f t="shared" si="1"/>
        <v>0.98368006525651808</v>
      </c>
      <c r="F22" s="11">
        <f t="shared" si="2"/>
        <v>1.1639230387546773E-3</v>
      </c>
    </row>
    <row r="23" spans="1:7" hidden="1" x14ac:dyDescent="0.25">
      <c r="A23" s="37">
        <v>46195</v>
      </c>
      <c r="B23" s="35">
        <f t="shared" si="0"/>
        <v>0.25277777777777777</v>
      </c>
      <c r="C23" s="46">
        <v>0.99648566000000005</v>
      </c>
      <c r="D23" s="10">
        <f t="shared" si="3"/>
        <v>0.98193555707663016</v>
      </c>
      <c r="E23" s="10">
        <f t="shared" si="1"/>
        <v>0.98251683040688542</v>
      </c>
      <c r="F23" s="11">
        <f t="shared" si="2"/>
        <v>1.1625466605106327E-3</v>
      </c>
    </row>
    <row r="24" spans="1:7" ht="30.75" customHeight="1" x14ac:dyDescent="0.25">
      <c r="A24" s="49">
        <v>46289</v>
      </c>
      <c r="B24" s="50">
        <f t="shared" si="0"/>
        <v>0.26111111111111113</v>
      </c>
      <c r="C24" s="46">
        <v>0.99603244000000002</v>
      </c>
      <c r="D24" s="51">
        <f t="shared" si="3"/>
        <v>0.98073612816313482</v>
      </c>
      <c r="E24" s="51">
        <f t="shared" si="1"/>
        <v>0.98133584261988249</v>
      </c>
      <c r="F24" s="52">
        <f t="shared" si="2"/>
        <v>1.1994289134953373E-3</v>
      </c>
    </row>
    <row r="25" spans="1:7" x14ac:dyDescent="0.25">
      <c r="A25" s="37">
        <v>46377</v>
      </c>
      <c r="B25" s="35">
        <f t="shared" si="0"/>
        <v>0.24444444444444444</v>
      </c>
      <c r="C25" s="46">
        <v>0.99551858999999998</v>
      </c>
      <c r="D25" s="10">
        <f t="shared" si="3"/>
        <v>0.97961458638181109</v>
      </c>
      <c r="E25" s="10">
        <f t="shared" si="1"/>
        <v>0.98017535727247296</v>
      </c>
      <c r="F25" s="11">
        <f t="shared" si="2"/>
        <v>1.1215417813237316E-3</v>
      </c>
    </row>
    <row r="26" spans="1:7" x14ac:dyDescent="0.25">
      <c r="A26" s="37">
        <v>46469</v>
      </c>
      <c r="B26" s="35">
        <f t="shared" si="0"/>
        <v>0.25555555555555554</v>
      </c>
      <c r="C26" s="46">
        <v>0.99498167000000004</v>
      </c>
      <c r="D26" s="10">
        <f t="shared" si="3"/>
        <v>0.97844343674038592</v>
      </c>
      <c r="E26" s="10">
        <f t="shared" si="1"/>
        <v>0.97902901156109845</v>
      </c>
      <c r="F26" s="11">
        <f t="shared" si="2"/>
        <v>1.1711496414251732E-3</v>
      </c>
    </row>
    <row r="27" spans="1:7" x14ac:dyDescent="0.25">
      <c r="A27" s="38">
        <v>46559</v>
      </c>
      <c r="B27" s="54">
        <f t="shared" si="0"/>
        <v>0.25</v>
      </c>
      <c r="C27" s="47">
        <v>0.99445669999999997</v>
      </c>
      <c r="D27" s="14">
        <f t="shared" si="3"/>
        <v>0.97729910169361178</v>
      </c>
      <c r="E27" s="14">
        <f t="shared" si="1"/>
        <v>0.97787126921699885</v>
      </c>
      <c r="F27" s="15">
        <f t="shared" si="2"/>
        <v>1.1443350467741364E-3</v>
      </c>
      <c r="G27" s="43" t="s">
        <v>30</v>
      </c>
    </row>
    <row r="28" spans="1:7" x14ac:dyDescent="0.2">
      <c r="A28" s="48">
        <f>(A27-A7+1)/360</f>
        <v>4.9083333333333332</v>
      </c>
      <c r="C28" s="16"/>
      <c r="D28" s="41">
        <f>EXP(-C5*A28)</f>
        <v>0.97728639438056686</v>
      </c>
      <c r="E28" s="6" t="s">
        <v>0</v>
      </c>
      <c r="F28" s="44">
        <f>SUMPRODUCT(B8:B27,C8:C27,E8:E27)</f>
        <v>4.8400551256231985</v>
      </c>
      <c r="G28" s="22" t="s">
        <v>31</v>
      </c>
    </row>
    <row r="29" spans="1:7" x14ac:dyDescent="0.2">
      <c r="C29" s="2"/>
      <c r="D29" s="2"/>
      <c r="E29" s="26" t="s">
        <v>10</v>
      </c>
      <c r="F29" s="7">
        <f>SUMPRODUCT(C8:C27,F8:F27)*(1-C4)</f>
        <v>1.4726351691464738E-2</v>
      </c>
      <c r="G29" s="22" t="s">
        <v>32</v>
      </c>
    </row>
    <row r="30" spans="1:7" x14ac:dyDescent="0.2">
      <c r="E30" s="58" t="s">
        <v>41</v>
      </c>
      <c r="F30" s="1">
        <f>F5*10^4</f>
        <v>30.425999930256154</v>
      </c>
    </row>
    <row r="33" spans="1:13" x14ac:dyDescent="0.2">
      <c r="A33" s="2"/>
      <c r="B33" s="6"/>
      <c r="H33" s="1" t="s">
        <v>42</v>
      </c>
    </row>
    <row r="34" spans="1:13" x14ac:dyDescent="0.2">
      <c r="A34" s="2"/>
      <c r="B34" s="2"/>
      <c r="H34"/>
      <c r="I34" t="s">
        <v>36</v>
      </c>
      <c r="J34" t="s">
        <v>37</v>
      </c>
      <c r="K34" t="s">
        <v>38</v>
      </c>
      <c r="L34" t="s">
        <v>39</v>
      </c>
      <c r="M34" t="s">
        <v>40</v>
      </c>
    </row>
    <row r="35" spans="1:13" x14ac:dyDescent="0.2">
      <c r="H35">
        <f>I36-I35</f>
        <v>91</v>
      </c>
      <c r="I35" s="56">
        <v>44824</v>
      </c>
      <c r="J35" s="57">
        <v>25555.56</v>
      </c>
      <c r="K35">
        <v>1.00001451</v>
      </c>
      <c r="L35">
        <v>0.99960000000000004</v>
      </c>
      <c r="M35" s="57">
        <v>25545.63</v>
      </c>
    </row>
    <row r="36" spans="1:13" x14ac:dyDescent="0.2">
      <c r="H36">
        <f t="shared" ref="H36:H53" si="4">I37-I36</f>
        <v>90</v>
      </c>
      <c r="I36" s="56">
        <v>44915</v>
      </c>
      <c r="J36" s="57">
        <v>25277.78</v>
      </c>
      <c r="K36">
        <v>1.00005721</v>
      </c>
      <c r="L36">
        <v>0.99839999999999995</v>
      </c>
      <c r="M36" s="57">
        <v>25239.16</v>
      </c>
    </row>
    <row r="37" spans="1:13" x14ac:dyDescent="0.2">
      <c r="H37">
        <f t="shared" si="4"/>
        <v>92</v>
      </c>
      <c r="I37" s="56">
        <v>45005</v>
      </c>
      <c r="J37" s="57">
        <v>25000</v>
      </c>
      <c r="K37">
        <v>1.0000438</v>
      </c>
      <c r="L37">
        <v>0.99719999999999998</v>
      </c>
      <c r="M37" s="57">
        <v>24932.28</v>
      </c>
    </row>
    <row r="38" spans="1:13" x14ac:dyDescent="0.2">
      <c r="H38">
        <f t="shared" si="4"/>
        <v>92</v>
      </c>
      <c r="I38" s="56">
        <v>45097</v>
      </c>
      <c r="J38" s="57">
        <v>25555.56</v>
      </c>
      <c r="K38">
        <v>0.99996907999999995</v>
      </c>
      <c r="L38">
        <v>0.99609999999999999</v>
      </c>
      <c r="M38" s="57">
        <v>25453.97</v>
      </c>
    </row>
    <row r="39" spans="1:13" x14ac:dyDescent="0.2">
      <c r="H39">
        <f t="shared" si="4"/>
        <v>91</v>
      </c>
      <c r="I39" s="56">
        <v>45189</v>
      </c>
      <c r="J39" s="57">
        <v>25555.56</v>
      </c>
      <c r="K39">
        <v>0.99982992000000004</v>
      </c>
      <c r="L39">
        <v>0.99490000000000001</v>
      </c>
      <c r="M39" s="57">
        <v>25420</v>
      </c>
    </row>
    <row r="40" spans="1:13" x14ac:dyDescent="0.2">
      <c r="H40">
        <f t="shared" si="4"/>
        <v>92</v>
      </c>
      <c r="I40" s="56">
        <v>45280</v>
      </c>
      <c r="J40" s="57">
        <v>25277.78</v>
      </c>
      <c r="K40">
        <v>0.99966783000000004</v>
      </c>
      <c r="L40">
        <v>0.99370000000000003</v>
      </c>
      <c r="M40" s="57">
        <v>25109.9</v>
      </c>
    </row>
    <row r="41" spans="1:13" x14ac:dyDescent="0.2">
      <c r="H41">
        <f t="shared" si="4"/>
        <v>91</v>
      </c>
      <c r="I41" s="56">
        <v>45372</v>
      </c>
      <c r="J41" s="57">
        <v>25555.56</v>
      </c>
      <c r="K41">
        <v>0.99945625999999999</v>
      </c>
      <c r="L41">
        <v>0.99250000000000005</v>
      </c>
      <c r="M41" s="57">
        <v>25350.12</v>
      </c>
    </row>
    <row r="42" spans="1:13" x14ac:dyDescent="0.2">
      <c r="H42">
        <f t="shared" si="4"/>
        <v>92</v>
      </c>
      <c r="I42" s="56">
        <v>45463</v>
      </c>
      <c r="J42" s="57">
        <v>25277.78</v>
      </c>
      <c r="K42">
        <v>0.99920366000000005</v>
      </c>
      <c r="L42">
        <v>0.99129999999999996</v>
      </c>
      <c r="M42" s="57">
        <v>25038.6</v>
      </c>
    </row>
    <row r="43" spans="1:13" x14ac:dyDescent="0.2">
      <c r="H43">
        <f t="shared" si="4"/>
        <v>91</v>
      </c>
      <c r="I43" s="56">
        <v>45555</v>
      </c>
      <c r="J43" s="57">
        <v>25555.56</v>
      </c>
      <c r="K43">
        <v>0.99893145000000005</v>
      </c>
      <c r="L43">
        <v>0.99009999999999998</v>
      </c>
      <c r="M43" s="57">
        <v>25276.6</v>
      </c>
    </row>
    <row r="44" spans="1:13" x14ac:dyDescent="0.2">
      <c r="H44">
        <f t="shared" si="4"/>
        <v>91</v>
      </c>
      <c r="I44" s="56">
        <v>45646</v>
      </c>
      <c r="J44" s="57">
        <v>25277.78</v>
      </c>
      <c r="K44">
        <v>0.99862408000000003</v>
      </c>
      <c r="L44">
        <v>0.98899999999999999</v>
      </c>
      <c r="M44" s="57">
        <v>24964.61</v>
      </c>
    </row>
    <row r="45" spans="1:13" x14ac:dyDescent="0.2">
      <c r="H45">
        <f t="shared" si="4"/>
        <v>91</v>
      </c>
      <c r="I45" s="56">
        <v>45737</v>
      </c>
      <c r="J45" s="57">
        <v>25277.78</v>
      </c>
      <c r="K45">
        <v>0.99831681000000005</v>
      </c>
      <c r="L45">
        <v>0.98780000000000001</v>
      </c>
      <c r="M45" s="57">
        <v>24927.42</v>
      </c>
    </row>
    <row r="46" spans="1:13" x14ac:dyDescent="0.2">
      <c r="H46">
        <f t="shared" si="4"/>
        <v>94</v>
      </c>
      <c r="I46" s="56">
        <v>45828</v>
      </c>
      <c r="J46" s="57">
        <v>25277.78</v>
      </c>
      <c r="K46">
        <v>0.99800962999999998</v>
      </c>
      <c r="L46">
        <v>0.98660000000000003</v>
      </c>
      <c r="M46" s="57">
        <v>24890.28</v>
      </c>
    </row>
    <row r="47" spans="1:13" x14ac:dyDescent="0.2">
      <c r="H47">
        <f t="shared" si="4"/>
        <v>91</v>
      </c>
      <c r="I47" s="56">
        <v>45922</v>
      </c>
      <c r="J47" s="57">
        <v>26111.11</v>
      </c>
      <c r="K47">
        <v>0.99766577999999995</v>
      </c>
      <c r="L47">
        <v>0.98540000000000005</v>
      </c>
      <c r="M47" s="57">
        <v>25670.6</v>
      </c>
    </row>
    <row r="48" spans="1:13" x14ac:dyDescent="0.2">
      <c r="H48">
        <f t="shared" si="4"/>
        <v>91</v>
      </c>
      <c r="I48" s="56">
        <v>46013</v>
      </c>
      <c r="J48" s="57">
        <v>25277.78</v>
      </c>
      <c r="K48">
        <v>0.99727224999999997</v>
      </c>
      <c r="L48">
        <v>0.98429999999999995</v>
      </c>
      <c r="M48" s="57">
        <v>24812.15</v>
      </c>
    </row>
    <row r="49" spans="8:13" x14ac:dyDescent="0.2">
      <c r="H49">
        <f t="shared" si="4"/>
        <v>91</v>
      </c>
      <c r="I49" s="56">
        <v>46104</v>
      </c>
      <c r="J49" s="57">
        <v>25277.78</v>
      </c>
      <c r="K49">
        <v>0.99687886999999997</v>
      </c>
      <c r="L49">
        <v>0.98309999999999997</v>
      </c>
      <c r="M49" s="57">
        <v>24773.03</v>
      </c>
    </row>
    <row r="50" spans="8:13" x14ac:dyDescent="0.2">
      <c r="H50">
        <f t="shared" si="4"/>
        <v>94</v>
      </c>
      <c r="I50" s="56">
        <v>46195</v>
      </c>
      <c r="J50" s="57">
        <v>25277.78</v>
      </c>
      <c r="K50">
        <v>0.99648566000000005</v>
      </c>
      <c r="L50">
        <v>0.9819</v>
      </c>
      <c r="M50" s="57">
        <v>24733.98</v>
      </c>
    </row>
    <row r="51" spans="8:13" x14ac:dyDescent="0.2">
      <c r="H51">
        <f t="shared" si="4"/>
        <v>88</v>
      </c>
      <c r="I51" s="56">
        <v>46289</v>
      </c>
      <c r="J51" s="57">
        <v>26111.11</v>
      </c>
      <c r="K51">
        <v>0.99603244000000002</v>
      </c>
      <c r="L51">
        <v>0.98070000000000002</v>
      </c>
      <c r="M51" s="57">
        <v>25506.58</v>
      </c>
    </row>
    <row r="52" spans="8:13" x14ac:dyDescent="0.2">
      <c r="H52">
        <f t="shared" si="4"/>
        <v>92</v>
      </c>
      <c r="I52" s="56">
        <v>46377</v>
      </c>
      <c r="J52" s="57">
        <v>24444.44</v>
      </c>
      <c r="K52">
        <v>0.99551858999999998</v>
      </c>
      <c r="L52">
        <v>0.97960000000000003</v>
      </c>
      <c r="M52" s="57">
        <v>23838.89</v>
      </c>
    </row>
    <row r="53" spans="8:13" x14ac:dyDescent="0.2">
      <c r="H53">
        <f t="shared" si="4"/>
        <v>90</v>
      </c>
      <c r="I53" s="56">
        <v>46469</v>
      </c>
      <c r="J53" s="57">
        <v>25555.56</v>
      </c>
      <c r="K53">
        <v>0.99498167000000004</v>
      </c>
      <c r="L53">
        <v>0.97840000000000005</v>
      </c>
      <c r="M53" s="57">
        <v>24879.26</v>
      </c>
    </row>
    <row r="54" spans="8:13" x14ac:dyDescent="0.2">
      <c r="H54"/>
      <c r="I54" s="56">
        <v>46559</v>
      </c>
      <c r="J54" s="57">
        <v>25000</v>
      </c>
      <c r="K54">
        <v>0.99445669999999997</v>
      </c>
      <c r="L54">
        <v>0.97729999999999995</v>
      </c>
      <c r="M54" s="57">
        <v>24297.119999999999</v>
      </c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4.3</vt:lpstr>
      <vt:lpstr>4.4</vt:lpstr>
      <vt:lpstr>4.6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2016-12-15T09:54:22Z</cp:lastPrinted>
  <dcterms:created xsi:type="dcterms:W3CDTF">2009-02-14T15:18:18Z</dcterms:created>
  <dcterms:modified xsi:type="dcterms:W3CDTF">2023-12-15T04:36:40Z</dcterms:modified>
</cp:coreProperties>
</file>