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ドキュメント\MyBook\LecNotes\"/>
    </mc:Choice>
  </mc:AlternateContent>
  <xr:revisionPtr revIDLastSave="0" documentId="13_ncr:1_{5B9EEBD7-2DFA-4C88-B0DA-D298466E0565}" xr6:coauthVersionLast="47" xr6:coauthVersionMax="47" xr10:uidLastSave="{00000000-0000-0000-0000-000000000000}"/>
  <bookViews>
    <workbookView xWindow="41320" yWindow="1390" windowWidth="16190" windowHeight="17710" xr2:uid="{2D7C0F1A-14B0-4294-9B04-62DFEE1A8B36}"/>
  </bookViews>
  <sheets>
    <sheet name="1.10" sheetId="52" r:id="rId1"/>
    <sheet name="1.13" sheetId="59" r:id="rId2"/>
    <sheet name="2.3" sheetId="57" r:id="rId3"/>
    <sheet name="2.5" sheetId="56" r:id="rId4"/>
    <sheet name="(2.7)" sheetId="58" r:id="rId5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'2.5'!$G$11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81029"/>
</workbook>
</file>

<file path=xl/calcChain.xml><?xml version="1.0" encoding="utf-8"?>
<calcChain xmlns="http://schemas.openxmlformats.org/spreadsheetml/2006/main">
  <c r="H3" i="59" l="1"/>
  <c r="H4" i="59"/>
  <c r="H5" i="59"/>
  <c r="H6" i="59"/>
  <c r="M6" i="59" s="1"/>
  <c r="H2" i="59"/>
  <c r="C6" i="59"/>
  <c r="C2" i="59"/>
  <c r="D3" i="59" s="1"/>
  <c r="D4" i="59" l="1"/>
  <c r="D5" i="59"/>
  <c r="D6" i="59"/>
  <c r="E6" i="59" s="1"/>
  <c r="M5" i="59"/>
  <c r="M2" i="59"/>
  <c r="M4" i="59"/>
  <c r="M3" i="59"/>
  <c r="D10" i="58"/>
  <c r="B10" i="56"/>
  <c r="C10" i="56"/>
  <c r="C5" i="56"/>
  <c r="C6" i="56"/>
  <c r="C7" i="56"/>
  <c r="C8" i="56"/>
  <c r="C9" i="56"/>
  <c r="F9" i="56"/>
  <c r="G9" i="56" s="1"/>
  <c r="F10" i="56"/>
  <c r="B9" i="56"/>
  <c r="B8" i="56"/>
  <c r="B7" i="56"/>
  <c r="B6" i="56"/>
  <c r="B5" i="56"/>
  <c r="F11" i="57"/>
  <c r="H11" i="57"/>
  <c r="H14" i="57" s="1"/>
  <c r="D10" i="57"/>
  <c r="D8" i="57"/>
  <c r="F13" i="58"/>
  <c r="F12" i="58"/>
  <c r="B10" i="58"/>
  <c r="C10" i="58" s="1"/>
  <c r="C9" i="58"/>
  <c r="B9" i="58"/>
  <c r="B8" i="58"/>
  <c r="C8" i="58" s="1"/>
  <c r="B7" i="58"/>
  <c r="C7" i="58" s="1"/>
  <c r="B6" i="58"/>
  <c r="C6" i="58" s="1"/>
  <c r="B5" i="58"/>
  <c r="C5" i="58" s="1"/>
  <c r="F12" i="57"/>
  <c r="C10" i="57"/>
  <c r="B9" i="57"/>
  <c r="C9" i="57" s="1"/>
  <c r="B10" i="57"/>
  <c r="F6" i="56"/>
  <c r="F7" i="56"/>
  <c r="F8" i="56"/>
  <c r="B7" i="57"/>
  <c r="C7" i="57" s="1"/>
  <c r="B8" i="57"/>
  <c r="C8" i="57" s="1"/>
  <c r="B6" i="57"/>
  <c r="C6" i="57" s="1"/>
  <c r="E5" i="59" l="1"/>
  <c r="I6" i="59" s="1"/>
  <c r="J6" i="59" s="1"/>
  <c r="E4" i="59"/>
  <c r="D2" i="59"/>
  <c r="M7" i="59"/>
  <c r="D6" i="58"/>
  <c r="F11" i="58" s="1"/>
  <c r="F14" i="58" s="1"/>
  <c r="F15" i="58" s="1"/>
  <c r="D8" i="58"/>
  <c r="G10" i="56"/>
  <c r="G8" i="56"/>
  <c r="G7" i="56"/>
  <c r="G6" i="56"/>
  <c r="F13" i="57"/>
  <c r="B5" i="57"/>
  <c r="I5" i="59" l="1"/>
  <c r="J5" i="59" s="1"/>
  <c r="E2" i="59"/>
  <c r="I2" i="59" s="1"/>
  <c r="E3" i="59"/>
  <c r="I4" i="59" s="1"/>
  <c r="J4" i="59" s="1"/>
  <c r="C5" i="57"/>
  <c r="F14" i="57" s="1"/>
  <c r="D6" i="57"/>
  <c r="F5" i="56"/>
  <c r="J2" i="59" l="1"/>
  <c r="I3" i="59"/>
  <c r="J3" i="59" s="1"/>
  <c r="G5" i="56"/>
  <c r="G11" i="56" s="1"/>
  <c r="J7" i="59" l="1"/>
  <c r="B6" i="52"/>
  <c r="B7" i="52"/>
  <c r="B8" i="52"/>
  <c r="B9" i="52"/>
  <c r="D10" i="52" l="1"/>
  <c r="D11" i="52" s="1"/>
</calcChain>
</file>

<file path=xl/sharedStrings.xml><?xml version="1.0" encoding="utf-8"?>
<sst xmlns="http://schemas.openxmlformats.org/spreadsheetml/2006/main" count="93" uniqueCount="68">
  <si>
    <t>支払日</t>
  </si>
  <si>
    <t>計算式</t>
    <rPh sb="0" eb="2">
      <t>ケイサン</t>
    </rPh>
    <rPh sb="2" eb="3">
      <t>シキ</t>
    </rPh>
    <phoneticPr fontId="2"/>
  </si>
  <si>
    <t>（以下同じ）</t>
    <rPh sb="1" eb="3">
      <t>イカ</t>
    </rPh>
    <rPh sb="3" eb="4">
      <t>オナ</t>
    </rPh>
    <phoneticPr fontId="2"/>
  </si>
  <si>
    <t>1Yx2Yスワップレート</t>
    <phoneticPr fontId="2"/>
  </si>
  <si>
    <t>=(A6-A5)/365</t>
    <phoneticPr fontId="2"/>
  </si>
  <si>
    <t>Act/365</t>
    <phoneticPr fontId="2"/>
  </si>
  <si>
    <t>τ:テナー（年）</t>
    <rPh sb="6" eb="7">
      <t>ネン</t>
    </rPh>
    <phoneticPr fontId="2"/>
  </si>
  <si>
    <t>1年先２年のスワップレートの計算</t>
    <rPh sb="1" eb="2">
      <t>ネン</t>
    </rPh>
    <rPh sb="2" eb="3">
      <t>サキ</t>
    </rPh>
    <rPh sb="4" eb="5">
      <t>ネン</t>
    </rPh>
    <rPh sb="14" eb="16">
      <t>ケイサン</t>
    </rPh>
    <phoneticPr fontId="2"/>
  </si>
  <si>
    <t>Daily
 Compound</t>
    <phoneticPr fontId="2"/>
  </si>
  <si>
    <t>Annuity</t>
  </si>
  <si>
    <t>factor</t>
  </si>
  <si>
    <t>Days</t>
  </si>
  <si>
    <t>Pay Date</t>
  </si>
  <si>
    <t>Discount</t>
  </si>
  <si>
    <t>Tenor</t>
  </si>
  <si>
    <t>ASW Spread</t>
  </si>
  <si>
    <t>=D2+E2</t>
  </si>
  <si>
    <t>Dirty price</t>
  </si>
  <si>
    <t xml:space="preserve">   ( Formula of column E)</t>
  </si>
  <si>
    <t>Payment</t>
  </si>
  <si>
    <t>Bond</t>
  </si>
  <si>
    <t>Accrued</t>
  </si>
  <si>
    <t>Clean</t>
  </si>
  <si>
    <t>Settle Date</t>
  </si>
  <si>
    <t>Z-Spread</t>
  </si>
  <si>
    <t>Year</t>
  </si>
  <si>
    <t>+ ZSprd</t>
  </si>
  <si>
    <t>=1/(1+F5)^C5</t>
  </si>
  <si>
    <t>=1/(1+F6)^C6</t>
  </si>
  <si>
    <t>=1/(1+F7)^C7</t>
  </si>
  <si>
    <t xml:space="preserve">   ( Formula of column G)</t>
  </si>
  <si>
    <t>RHS of formula Zsprd</t>
  </si>
  <si>
    <t>payment</t>
  </si>
  <si>
    <t>(ZeroRate)</t>
  </si>
  <si>
    <t>Spot rate</t>
  </si>
  <si>
    <t>=SUMPRODUCT(B6:B9,D6:D9)</t>
  </si>
  <si>
    <t>=(D5-D9)/D10</t>
  </si>
  <si>
    <t>アニュイティ</t>
  </si>
  <si>
    <t>D列  計算式</t>
  </si>
  <si>
    <t>=SUMPRODUCT(C5:C8,D5:D8)</t>
    <phoneticPr fontId="2"/>
  </si>
  <si>
    <t>=SUMPRODUCT(D5:D8,E5:E8)</t>
    <phoneticPr fontId="2"/>
  </si>
  <si>
    <t>=(E10-E11)/E9*100</t>
    <phoneticPr fontId="2"/>
  </si>
  <si>
    <t>(Act/365)</t>
    <phoneticPr fontId="2"/>
  </si>
  <si>
    <t>D : ディスカウント</t>
    <phoneticPr fontId="2"/>
  </si>
  <si>
    <r>
      <t>ファクター</t>
    </r>
    <r>
      <rPr>
        <sz val="11"/>
        <rFont val="Arial Unicode MS"/>
        <family val="3"/>
        <charset val="128"/>
      </rPr>
      <t>(</t>
    </r>
    <r>
      <rPr>
        <sz val="10"/>
        <rFont val="Arial Unicode MS"/>
        <family val="3"/>
        <charset val="128"/>
      </rPr>
      <t>割引率）</t>
    </r>
    <rPh sb="6" eb="8">
      <t>ワリビキ</t>
    </rPh>
    <rPh sb="8" eb="9">
      <t>リツ</t>
    </rPh>
    <phoneticPr fontId="2"/>
  </si>
  <si>
    <t>(SWPM数値)</t>
    <rPh sb="5" eb="7">
      <t>スウチ</t>
    </rPh>
    <phoneticPr fontId="2"/>
  </si>
  <si>
    <t>イールドカーブの1年のDFを参照</t>
    <rPh sb="9" eb="10">
      <t>ネン</t>
    </rPh>
    <rPh sb="14" eb="16">
      <t>サンショウ</t>
    </rPh>
    <phoneticPr fontId="2"/>
  </si>
  <si>
    <t>Proceed base</t>
    <phoneticPr fontId="2"/>
  </si>
  <si>
    <t>(Act/365 sa)</t>
    <phoneticPr fontId="2"/>
  </si>
  <si>
    <t>(pa)</t>
    <phoneticPr fontId="2"/>
  </si>
  <si>
    <t>=SUMPRODUCT(E5:E10,F5:F10)</t>
    <phoneticPr fontId="2"/>
  </si>
  <si>
    <t>Annuity(pa)</t>
    <phoneticPr fontId="2"/>
  </si>
  <si>
    <t>(sa)</t>
    <phoneticPr fontId="2"/>
  </si>
  <si>
    <t>=E2+F2</t>
    <phoneticPr fontId="2"/>
  </si>
  <si>
    <t>=(F12-F13)/F11*100</t>
    <phoneticPr fontId="2"/>
  </si>
  <si>
    <t xml:space="preserve">   ( Formula of column F)</t>
    <phoneticPr fontId="2"/>
  </si>
  <si>
    <t>B swap</t>
    <phoneticPr fontId="2"/>
  </si>
  <si>
    <t>=SUMPRODUCT(D5:D10,E5:E10)</t>
    <phoneticPr fontId="2"/>
  </si>
  <si>
    <t>=SUMPRODUCT(D5:D10,G5:G10)</t>
    <phoneticPr fontId="2"/>
  </si>
  <si>
    <t>市場レート</t>
    <rPh sb="0" eb="2">
      <t>シジョウ</t>
    </rPh>
    <phoneticPr fontId="2"/>
  </si>
  <si>
    <t>フォワード
レート</t>
    <phoneticPr fontId="2"/>
  </si>
  <si>
    <t>テナー
(ACT/365)</t>
    <phoneticPr fontId="2"/>
  </si>
  <si>
    <t>ﾃﾞｨｽｶｳﾝﾄ
ﾌｧｸﾀｰのln()</t>
    <phoneticPr fontId="2"/>
  </si>
  <si>
    <t>フォワード
レート( by QuantLib)</t>
    <phoneticPr fontId="2"/>
  </si>
  <si>
    <t>満期日</t>
    <rPh sb="0" eb="3">
      <t>マンキビ</t>
    </rPh>
    <phoneticPr fontId="2"/>
  </si>
  <si>
    <t>フォワード
スタート日</t>
    <rPh sb="10" eb="11">
      <t>ビ</t>
    </rPh>
    <phoneticPr fontId="2"/>
  </si>
  <si>
    <t>C列の
線形補間</t>
    <rPh sb="1" eb="2">
      <t>レツ</t>
    </rPh>
    <rPh sb="4" eb="6">
      <t>センケイ</t>
    </rPh>
    <rPh sb="6" eb="8">
      <t>ホカン</t>
    </rPh>
    <phoneticPr fontId="2"/>
  </si>
  <si>
    <t>補間DF
(D列のexp)</t>
    <rPh sb="0" eb="2">
      <t>ホカン</t>
    </rPh>
    <rPh sb="7" eb="8">
      <t>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</si>
</sst>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176" formatCode="0.0000%"/>
    <numFmt numFmtId="177" formatCode="0.00000%"/>
    <numFmt numFmtId="178" formatCode="#,##0.0000;[Red]\-#,##0.0000"/>
    <numFmt numFmtId="179" formatCode="#,##0.00000;[Red]\-#,##0.00000"/>
    <numFmt numFmtId="180" formatCode="#,##0.000000;[Red]\-#,##0.000000"/>
    <numFmt numFmtId="181" formatCode="#,##0.0000000;[Red]\-#,##0.0000000"/>
    <numFmt numFmtId="182" formatCode="0.000000000_ "/>
    <numFmt numFmtId="183" formatCode="mm/dd/yyyy;@"/>
    <numFmt numFmtId="184" formatCode="0.000000"/>
    <numFmt numFmtId="185" formatCode="0.000"/>
    <numFmt numFmtId="186" formatCode="0.0"/>
    <numFmt numFmtId="187" formatCode="#,##0.000"/>
    <numFmt numFmtId="188" formatCode="#,##0.0000"/>
    <numFmt numFmtId="189" formatCode="0.000%"/>
    <numFmt numFmtId="190" formatCode="0.0000"/>
    <numFmt numFmtId="191" formatCode="0.0000000"/>
    <numFmt numFmtId="192" formatCode="0.00000"/>
    <numFmt numFmtId="193" formatCode="0.000000%"/>
    <numFmt numFmtId="194" formatCode="0.00000000_ "/>
    <numFmt numFmtId="195" formatCode="#,##0.00000000000;[Red]\-#,##0.00000000000"/>
    <numFmt numFmtId="196" formatCode="0.0000000%"/>
  </numFmts>
  <fonts count="1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Arial"/>
      <family val="2"/>
    </font>
    <font>
      <sz val="10.5"/>
      <name val="ＭＳ Ｐゴシック"/>
      <family val="3"/>
      <charset val="128"/>
    </font>
    <font>
      <sz val="8"/>
      <name val="Arial"/>
      <family val="2"/>
    </font>
    <font>
      <sz val="11"/>
      <name val="ＭＳ Ｐゴシック"/>
      <family val="3"/>
      <charset val="128"/>
    </font>
    <font>
      <sz val="10"/>
      <name val="Arial Unicode MS"/>
      <family val="3"/>
      <charset val="128"/>
    </font>
    <font>
      <sz val="11"/>
      <name val="Arial Unicode MS"/>
      <family val="3"/>
      <charset val="128"/>
    </font>
    <font>
      <sz val="8"/>
      <name val="Arial Unicode MS"/>
      <family val="3"/>
      <charset val="128"/>
    </font>
    <font>
      <b/>
      <sz val="10"/>
      <name val="Arial Unicode MS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 applyNumberFormat="0"/>
    <xf numFmtId="0" fontId="3" fillId="0" borderId="0" applyNumberFormat="0"/>
    <xf numFmtId="0" fontId="3" fillId="0" borderId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3" fillId="0" borderId="0" xfId="6"/>
    <xf numFmtId="0" fontId="5" fillId="0" borderId="0" xfId="6" quotePrefix="1" applyFont="1"/>
    <xf numFmtId="0" fontId="3" fillId="0" borderId="0" xfId="6" applyAlignment="1">
      <alignment horizontal="right"/>
    </xf>
    <xf numFmtId="185" fontId="3" fillId="0" borderId="0" xfId="6" applyNumberFormat="1" applyAlignment="1">
      <alignment horizontal="center"/>
    </xf>
    <xf numFmtId="0" fontId="3" fillId="0" borderId="0" xfId="6" applyAlignment="1">
      <alignment horizontal="center"/>
    </xf>
    <xf numFmtId="183" fontId="3" fillId="0" borderId="0" xfId="6" applyNumberFormat="1"/>
    <xf numFmtId="0" fontId="5" fillId="0" borderId="1" xfId="6" applyFont="1" applyBorder="1" applyAlignment="1">
      <alignment horizontal="left"/>
    </xf>
    <xf numFmtId="186" fontId="3" fillId="0" borderId="2" xfId="6" applyNumberFormat="1" applyBorder="1"/>
    <xf numFmtId="185" fontId="3" fillId="0" borderId="0" xfId="6" applyNumberFormat="1"/>
    <xf numFmtId="187" fontId="3" fillId="0" borderId="0" xfId="6" applyNumberFormat="1"/>
    <xf numFmtId="187" fontId="3" fillId="0" borderId="1" xfId="6" applyNumberFormat="1" applyBorder="1"/>
    <xf numFmtId="188" fontId="3" fillId="0" borderId="1" xfId="6" applyNumberFormat="1" applyBorder="1"/>
    <xf numFmtId="0" fontId="3" fillId="0" borderId="1" xfId="6" applyBorder="1"/>
    <xf numFmtId="184" fontId="3" fillId="0" borderId="0" xfId="6" applyNumberFormat="1"/>
    <xf numFmtId="188" fontId="3" fillId="0" borderId="0" xfId="6" applyNumberFormat="1"/>
    <xf numFmtId="183" fontId="3" fillId="0" borderId="0" xfId="6" applyNumberFormat="1" applyAlignment="1">
      <alignment horizontal="center"/>
    </xf>
    <xf numFmtId="0" fontId="3" fillId="0" borderId="1" xfId="6" applyBorder="1" applyAlignment="1">
      <alignment horizontal="center"/>
    </xf>
    <xf numFmtId="176" fontId="3" fillId="0" borderId="0" xfId="8" applyNumberFormat="1" applyFont="1" applyAlignment="1">
      <alignment horizontal="center"/>
    </xf>
    <xf numFmtId="176" fontId="3" fillId="0" borderId="0" xfId="6" applyNumberFormat="1" applyAlignment="1">
      <alignment horizontal="center"/>
    </xf>
    <xf numFmtId="0" fontId="3" fillId="0" borderId="1" xfId="6" quotePrefix="1" applyBorder="1" applyAlignment="1">
      <alignment horizontal="center"/>
    </xf>
    <xf numFmtId="176" fontId="3" fillId="0" borderId="1" xfId="8" applyNumberFormat="1" applyFont="1" applyBorder="1" applyAlignment="1">
      <alignment horizontal="center"/>
    </xf>
    <xf numFmtId="176" fontId="3" fillId="0" borderId="1" xfId="6" applyNumberFormat="1" applyBorder="1" applyAlignment="1">
      <alignment horizontal="center"/>
    </xf>
    <xf numFmtId="184" fontId="3" fillId="0" borderId="0" xfId="6" applyNumberFormat="1" applyAlignment="1">
      <alignment horizontal="center"/>
    </xf>
    <xf numFmtId="184" fontId="3" fillId="0" borderId="1" xfId="6" applyNumberFormat="1" applyBorder="1" applyAlignment="1">
      <alignment horizontal="center"/>
    </xf>
    <xf numFmtId="0" fontId="0" fillId="0" borderId="0" xfId="0" applyAlignment="1">
      <alignment horizontal="right" vertical="center" wrapText="1"/>
    </xf>
    <xf numFmtId="192" fontId="3" fillId="0" borderId="0" xfId="6" applyNumberFormat="1"/>
    <xf numFmtId="176" fontId="3" fillId="0" borderId="0" xfId="8" applyNumberFormat="1" applyFont="1"/>
    <xf numFmtId="190" fontId="3" fillId="0" borderId="5" xfId="6" applyNumberFormat="1" applyBorder="1" applyAlignment="1">
      <alignment horizontal="center"/>
    </xf>
    <xf numFmtId="0" fontId="7" fillId="0" borderId="0" xfId="4" applyFont="1"/>
    <xf numFmtId="0" fontId="7" fillId="0" borderId="0" xfId="4" applyFont="1" applyAlignment="1">
      <alignment horizontal="center"/>
    </xf>
    <xf numFmtId="0" fontId="7" fillId="0" borderId="0" xfId="4" applyFont="1" applyAlignment="1">
      <alignment horizontal="left"/>
    </xf>
    <xf numFmtId="0" fontId="9" fillId="0" borderId="1" xfId="4" applyFont="1" applyBorder="1" applyAlignment="1">
      <alignment horizontal="center"/>
    </xf>
    <xf numFmtId="0" fontId="7" fillId="0" borderId="1" xfId="4" applyFont="1" applyBorder="1" applyAlignment="1">
      <alignment horizontal="center"/>
    </xf>
    <xf numFmtId="14" fontId="7" fillId="0" borderId="0" xfId="4" applyNumberFormat="1" applyFont="1" applyAlignment="1">
      <alignment horizontal="left"/>
    </xf>
    <xf numFmtId="0" fontId="9" fillId="0" borderId="0" xfId="4" applyFont="1" applyAlignment="1">
      <alignment horizontal="center"/>
    </xf>
    <xf numFmtId="181" fontId="10" fillId="0" borderId="4" xfId="2" applyNumberFormat="1" applyFont="1" applyBorder="1" applyAlignment="1">
      <alignment horizontal="center"/>
    </xf>
    <xf numFmtId="0" fontId="9" fillId="0" borderId="0" xfId="4" applyFont="1" applyAlignment="1">
      <alignment horizontal="left"/>
    </xf>
    <xf numFmtId="180" fontId="7" fillId="0" borderId="0" xfId="2" applyNumberFormat="1" applyFont="1" applyAlignment="1">
      <alignment horizontal="center"/>
    </xf>
    <xf numFmtId="0" fontId="7" fillId="0" borderId="0" xfId="4" quotePrefix="1" applyFont="1" applyAlignment="1">
      <alignment horizontal="center"/>
    </xf>
    <xf numFmtId="181" fontId="7" fillId="0" borderId="0" xfId="2" applyNumberFormat="1" applyFont="1" applyAlignment="1">
      <alignment horizontal="center"/>
    </xf>
    <xf numFmtId="0" fontId="7" fillId="0" borderId="0" xfId="4" quotePrefix="1" applyFont="1" applyAlignment="1">
      <alignment horizontal="left"/>
    </xf>
    <xf numFmtId="0" fontId="7" fillId="0" borderId="0" xfId="4" applyFont="1" applyAlignment="1">
      <alignment horizontal="right"/>
    </xf>
    <xf numFmtId="191" fontId="7" fillId="0" borderId="0" xfId="4" applyNumberFormat="1" applyFont="1" applyAlignment="1">
      <alignment horizontal="center"/>
    </xf>
    <xf numFmtId="181" fontId="9" fillId="0" borderId="0" xfId="4" quotePrefix="1" applyNumberFormat="1" applyFont="1" applyAlignment="1">
      <alignment horizontal="left"/>
    </xf>
    <xf numFmtId="193" fontId="7" fillId="2" borderId="0" xfId="1" applyNumberFormat="1" applyFont="1" applyFill="1" applyAlignment="1">
      <alignment horizontal="center"/>
    </xf>
    <xf numFmtId="0" fontId="9" fillId="0" borderId="0" xfId="4" quotePrefix="1" applyFont="1" applyAlignment="1">
      <alignment horizontal="left"/>
    </xf>
    <xf numFmtId="0" fontId="5" fillId="0" borderId="0" xfId="6" applyFont="1" applyAlignment="1">
      <alignment horizontal="left"/>
    </xf>
    <xf numFmtId="190" fontId="3" fillId="0" borderId="0" xfId="6" applyNumberFormat="1" applyAlignment="1">
      <alignment horizontal="center"/>
    </xf>
    <xf numFmtId="186" fontId="3" fillId="0" borderId="0" xfId="6" applyNumberFormat="1"/>
    <xf numFmtId="190" fontId="3" fillId="0" borderId="0" xfId="6" applyNumberFormat="1"/>
    <xf numFmtId="185" fontId="3" fillId="0" borderId="2" xfId="6" applyNumberFormat="1" applyBorder="1"/>
    <xf numFmtId="176" fontId="3" fillId="0" borderId="0" xfId="8" applyNumberFormat="1" applyFont="1" applyBorder="1" applyAlignment="1">
      <alignment horizontal="center"/>
    </xf>
    <xf numFmtId="189" fontId="3" fillId="3" borderId="0" xfId="6" applyNumberFormat="1" applyFill="1" applyAlignment="1">
      <alignment horizontal="center"/>
    </xf>
    <xf numFmtId="183" fontId="3" fillId="4" borderId="1" xfId="6" applyNumberFormat="1" applyFill="1" applyBorder="1"/>
    <xf numFmtId="0" fontId="7" fillId="0" borderId="1" xfId="5" applyFont="1" applyBorder="1" applyAlignment="1">
      <alignment horizontal="center"/>
    </xf>
    <xf numFmtId="0" fontId="7" fillId="0" borderId="1" xfId="5" applyFont="1" applyBorder="1" applyAlignment="1">
      <alignment horizontal="center" wrapText="1"/>
    </xf>
    <xf numFmtId="0" fontId="7" fillId="0" borderId="0" xfId="5" applyFont="1"/>
    <xf numFmtId="183" fontId="7" fillId="0" borderId="0" xfId="5" applyNumberFormat="1" applyFont="1"/>
    <xf numFmtId="178" fontId="7" fillId="0" borderId="0" xfId="2" applyNumberFormat="1" applyFont="1" applyFill="1" applyAlignment="1"/>
    <xf numFmtId="177" fontId="7" fillId="0" borderId="0" xfId="1" applyNumberFormat="1" applyFont="1" applyFill="1" applyAlignment="1">
      <alignment horizontal="center"/>
    </xf>
    <xf numFmtId="194" fontId="7" fillId="0" borderId="0" xfId="5" applyNumberFormat="1" applyFont="1" applyAlignment="1">
      <alignment horizontal="center"/>
    </xf>
    <xf numFmtId="182" fontId="7" fillId="0" borderId="0" xfId="5" applyNumberFormat="1" applyFont="1"/>
    <xf numFmtId="182" fontId="7" fillId="0" borderId="0" xfId="5" applyNumberFormat="1" applyFont="1" applyAlignment="1">
      <alignment horizontal="center"/>
    </xf>
    <xf numFmtId="0" fontId="8" fillId="0" borderId="0" xfId="0" applyFont="1">
      <alignment vertical="center"/>
    </xf>
    <xf numFmtId="182" fontId="7" fillId="0" borderId="3" xfId="5" applyNumberFormat="1" applyFont="1" applyBorder="1"/>
    <xf numFmtId="177" fontId="7" fillId="0" borderId="0" xfId="1" applyNumberFormat="1" applyFont="1" applyFill="1" applyAlignment="1"/>
    <xf numFmtId="183" fontId="7" fillId="0" borderId="1" xfId="5" applyNumberFormat="1" applyFont="1" applyBorder="1" applyAlignment="1">
      <alignment horizontal="center" wrapText="1"/>
    </xf>
    <xf numFmtId="183" fontId="9" fillId="0" borderId="1" xfId="5" applyNumberFormat="1" applyFont="1" applyBorder="1" applyAlignment="1">
      <alignment horizontal="center"/>
    </xf>
    <xf numFmtId="0" fontId="9" fillId="0" borderId="0" xfId="5" quotePrefix="1" applyFont="1"/>
    <xf numFmtId="0" fontId="9" fillId="0" borderId="0" xfId="5" applyFont="1"/>
    <xf numFmtId="179" fontId="7" fillId="0" borderId="0" xfId="2" applyNumberFormat="1" applyFont="1" applyFill="1" applyAlignment="1">
      <alignment horizontal="center"/>
    </xf>
    <xf numFmtId="194" fontId="7" fillId="6" borderId="0" xfId="5" applyNumberFormat="1" applyFont="1" applyFill="1" applyAlignment="1">
      <alignment horizontal="center"/>
    </xf>
    <xf numFmtId="182" fontId="7" fillId="5" borderId="0" xfId="5" applyNumberFormat="1" applyFont="1" applyFill="1" applyAlignment="1">
      <alignment horizontal="center"/>
    </xf>
    <xf numFmtId="182" fontId="7" fillId="4" borderId="0" xfId="5" applyNumberFormat="1" applyFont="1" applyFill="1" applyAlignment="1">
      <alignment horizontal="center"/>
    </xf>
    <xf numFmtId="195" fontId="7" fillId="0" borderId="0" xfId="10" applyNumberFormat="1" applyFont="1" applyAlignment="1"/>
    <xf numFmtId="196" fontId="7" fillId="0" borderId="0" xfId="1" applyNumberFormat="1" applyFont="1" applyFill="1" applyAlignment="1">
      <alignment horizontal="center"/>
    </xf>
    <xf numFmtId="0" fontId="3" fillId="0" borderId="1" xfId="6" applyBorder="1" applyAlignment="1">
      <alignment horizontal="center"/>
    </xf>
  </cellXfs>
  <cellStyles count="11">
    <cellStyle name="Normal 2" xfId="6" xr:uid="{00000000-0005-0000-0000-000001000000}"/>
    <cellStyle name="Percent 2" xfId="7" xr:uid="{00000000-0005-0000-0000-000003000000}"/>
    <cellStyle name="Percent 3" xfId="9" xr:uid="{00000000-0005-0000-0000-000004000000}"/>
    <cellStyle name="パーセント" xfId="8" builtinId="5"/>
    <cellStyle name="パーセント 2" xfId="1" xr:uid="{00000000-0005-0000-0000-000005000000}"/>
    <cellStyle name="桁区切り" xfId="10" builtinId="6"/>
    <cellStyle name="桁区切り 2" xfId="2" xr:uid="{00000000-0005-0000-0000-000006000000}"/>
    <cellStyle name="標準" xfId="0" builtinId="0"/>
    <cellStyle name="標準 2" xfId="3" xr:uid="{00000000-0005-0000-0000-000007000000}"/>
    <cellStyle name="標準 3" xfId="4" xr:uid="{00000000-0005-0000-0000-000008000000}"/>
    <cellStyle name="標準_OIS Calc" xfId="5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6</xdr:row>
      <xdr:rowOff>133350</xdr:rowOff>
    </xdr:from>
    <xdr:to>
      <xdr:col>8</xdr:col>
      <xdr:colOff>177800</xdr:colOff>
      <xdr:row>12</xdr:row>
      <xdr:rowOff>139700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43872F3-8083-DAF2-3715-61C5389A6E03}"/>
            </a:ext>
          </a:extLst>
        </xdr:cNvPr>
        <xdr:cNvSpPr txBox="1"/>
      </xdr:nvSpPr>
      <xdr:spPr>
        <a:xfrm>
          <a:off x="2438400" y="1377950"/>
          <a:ext cx="3092450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(</a:t>
          </a:r>
          <a:r>
            <a:rPr kumimoji="1" lang="ja-JP" altLang="en-US" sz="1100"/>
            <a:t>計算式</a:t>
          </a:r>
          <a:r>
            <a:rPr kumimoji="1" lang="en-US" altLang="ja-JP" sz="1100"/>
            <a:t>)</a:t>
          </a:r>
        </a:p>
        <a:p>
          <a:r>
            <a:rPr kumimoji="1" lang="ja-JP" altLang="en-US" sz="1100"/>
            <a:t>    </a:t>
          </a:r>
          <a:r>
            <a:rPr kumimoji="1" lang="en-US" altLang="ja-JP" sz="1100"/>
            <a:t>D3</a:t>
          </a:r>
          <a:r>
            <a:rPr kumimoji="1" lang="ja-JP" altLang="en-US" sz="1100"/>
            <a:t>セル</a:t>
          </a:r>
          <a:r>
            <a:rPr kumimoji="1" lang="ja-JP" altLang="en-US" sz="1100" baseline="0"/>
            <a:t> </a:t>
          </a:r>
          <a:r>
            <a:rPr kumimoji="1" lang="en-US" altLang="ja-JP" sz="1100"/>
            <a:t>=FORECAST(A3, C2:C6, A2:A6)</a:t>
          </a:r>
        </a:p>
        <a:p>
          <a:r>
            <a:rPr kumimoji="1" lang="ja-JP" altLang="en-US" sz="1100"/>
            <a:t>    </a:t>
          </a:r>
          <a:r>
            <a:rPr kumimoji="1" lang="en-US" altLang="ja-JP" sz="1100"/>
            <a:t>E3</a:t>
          </a:r>
          <a:r>
            <a:rPr kumimoji="1" lang="ja-JP" altLang="en-US" sz="1100"/>
            <a:t>セル</a:t>
          </a:r>
          <a:r>
            <a:rPr kumimoji="1" lang="en-US" altLang="ja-JP" sz="1100"/>
            <a:t>=EXP(D3)</a:t>
          </a:r>
        </a:p>
        <a:p>
          <a:r>
            <a:rPr kumimoji="1" lang="ja-JP" altLang="en-US" sz="1100"/>
            <a:t>    </a:t>
          </a:r>
          <a:r>
            <a:rPr kumimoji="1" lang="en-US" altLang="ja-JP" sz="1100"/>
            <a:t>I3</a:t>
          </a:r>
          <a:r>
            <a:rPr kumimoji="1" lang="ja-JP" altLang="en-US" sz="1100"/>
            <a:t>セル</a:t>
          </a:r>
          <a:r>
            <a:rPr kumimoji="1" lang="en-US" altLang="ja-JP" sz="1100"/>
            <a:t>=(E2/E3-1)/H3</a:t>
          </a:r>
        </a:p>
        <a:p>
          <a:r>
            <a:rPr kumimoji="1" lang="ja-JP" altLang="en-US" sz="1100"/>
            <a:t>    </a:t>
          </a:r>
          <a:r>
            <a:rPr kumimoji="1" lang="en-US" altLang="ja-JP" sz="1100"/>
            <a:t>J3</a:t>
          </a:r>
          <a:r>
            <a:rPr kumimoji="1" lang="ja-JP" altLang="en-US" sz="1100"/>
            <a:t>セル</a:t>
          </a:r>
          <a:r>
            <a:rPr kumimoji="1" lang="en-US" altLang="ja-JP" sz="1100"/>
            <a:t>=(1+I3*H3)</a:t>
          </a:r>
        </a:p>
        <a:p>
          <a:r>
            <a:rPr kumimoji="1" lang="en-US" altLang="ja-JP" sz="1100"/>
            <a:t>    J7</a:t>
          </a:r>
          <a:r>
            <a:rPr kumimoji="1" lang="ja-JP" altLang="en-US" sz="1100"/>
            <a:t>セル</a:t>
          </a:r>
          <a:r>
            <a:rPr kumimoji="1" lang="en-US" altLang="ja-JP" sz="1100"/>
            <a:t>=PRODUCT(J2:J6)-1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FFFF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25400" cap="flat" cmpd="sng" algn="ctr">
          <a:solidFill>
            <a:srgbClr val="00FFFF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/>
  </sheetViews>
  <sheetFormatPr defaultColWidth="9" defaultRowHeight="14"/>
  <cols>
    <col min="1" max="1" width="12.453125" style="29" customWidth="1"/>
    <col min="2" max="2" width="8.26953125" style="29" customWidth="1"/>
    <col min="3" max="3" width="17.453125" style="29" bestFit="1" customWidth="1"/>
    <col min="4" max="4" width="11.26953125" style="29" customWidth="1"/>
    <col min="5" max="5" width="23.1796875" style="29" bestFit="1" customWidth="1"/>
    <col min="6" max="16384" width="9" style="29"/>
  </cols>
  <sheetData>
    <row r="1" spans="1:5">
      <c r="A1" s="29" t="s">
        <v>7</v>
      </c>
    </row>
    <row r="2" spans="1:5">
      <c r="D2" s="30" t="s">
        <v>43</v>
      </c>
    </row>
    <row r="3" spans="1:5" ht="16.5">
      <c r="A3" s="30" t="s">
        <v>0</v>
      </c>
      <c r="B3" s="31" t="s">
        <v>6</v>
      </c>
      <c r="C3" s="31"/>
      <c r="D3" s="30" t="s">
        <v>44</v>
      </c>
      <c r="E3" s="30"/>
    </row>
    <row r="4" spans="1:5">
      <c r="A4" s="32" t="s">
        <v>45</v>
      </c>
      <c r="B4" s="33" t="s">
        <v>5</v>
      </c>
      <c r="C4" s="32" t="s">
        <v>1</v>
      </c>
      <c r="D4" s="32" t="s">
        <v>45</v>
      </c>
      <c r="E4" s="32" t="s">
        <v>38</v>
      </c>
    </row>
    <row r="5" spans="1:5">
      <c r="A5" s="34">
        <v>45161</v>
      </c>
      <c r="B5" s="30"/>
      <c r="C5" s="35"/>
      <c r="D5" s="36">
        <v>0.99847699999999995</v>
      </c>
      <c r="E5" s="37" t="s">
        <v>46</v>
      </c>
    </row>
    <row r="6" spans="1:5">
      <c r="A6" s="34">
        <v>45348</v>
      </c>
      <c r="B6" s="38">
        <f>(A6-A5)/365</f>
        <v>0.51232876712328768</v>
      </c>
      <c r="C6" s="39" t="s">
        <v>4</v>
      </c>
      <c r="D6" s="40">
        <v>0.99717</v>
      </c>
      <c r="E6" s="41"/>
    </row>
    <row r="7" spans="1:5">
      <c r="A7" s="34">
        <v>45527</v>
      </c>
      <c r="B7" s="38">
        <f>(A7-A6)/365</f>
        <v>0.49041095890410957</v>
      </c>
      <c r="C7" s="30" t="s">
        <v>2</v>
      </c>
      <c r="D7" s="40">
        <v>0.99589499999999997</v>
      </c>
      <c r="E7" s="30"/>
    </row>
    <row r="8" spans="1:5">
      <c r="A8" s="34">
        <v>45713</v>
      </c>
      <c r="B8" s="38">
        <f>(A8-A7)/365</f>
        <v>0.50958904109589043</v>
      </c>
      <c r="D8" s="40">
        <v>0.99445700000000004</v>
      </c>
      <c r="E8" s="31"/>
    </row>
    <row r="9" spans="1:5">
      <c r="A9" s="34">
        <v>45895</v>
      </c>
      <c r="B9" s="38">
        <f>(A9-A8)/365</f>
        <v>0.49863013698630138</v>
      </c>
      <c r="C9" s="35"/>
      <c r="D9" s="36">
        <v>0.99304999999999999</v>
      </c>
      <c r="E9" s="31"/>
    </row>
    <row r="10" spans="1:5">
      <c r="A10" s="30"/>
      <c r="B10" s="30"/>
      <c r="C10" s="42" t="s">
        <v>37</v>
      </c>
      <c r="D10" s="43">
        <f>SUMPRODUCT(B6:B9,D6:D9)</f>
        <v>2.0012057452054792</v>
      </c>
      <c r="E10" s="44" t="s">
        <v>35</v>
      </c>
    </row>
    <row r="11" spans="1:5">
      <c r="C11" s="42" t="s">
        <v>3</v>
      </c>
      <c r="D11" s="45">
        <f>(D5-D9)/D10</f>
        <v>2.7118650908343899E-3</v>
      </c>
      <c r="E11" s="46" t="s">
        <v>36</v>
      </c>
    </row>
  </sheetData>
  <phoneticPr fontId="2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EC2F-DF70-4FCE-A65C-2E7F4774532F}">
  <dimension ref="A1:M12"/>
  <sheetViews>
    <sheetView workbookViewId="0"/>
  </sheetViews>
  <sheetFormatPr defaultColWidth="9" defaultRowHeight="16.5"/>
  <cols>
    <col min="1" max="2" width="10.36328125" style="57" bestFit="1" customWidth="1"/>
    <col min="3" max="4" width="12.54296875" style="57" bestFit="1" customWidth="1"/>
    <col min="5" max="5" width="11.453125" style="57" customWidth="1"/>
    <col min="6" max="6" width="1.6328125" style="57" customWidth="1"/>
    <col min="7" max="7" width="10.36328125" style="57" bestFit="1" customWidth="1"/>
    <col min="8" max="8" width="9.54296875" style="57" customWidth="1"/>
    <col min="9" max="9" width="13.36328125" style="64" bestFit="1" customWidth="1"/>
    <col min="10" max="10" width="13.26953125" style="57" bestFit="1" customWidth="1"/>
    <col min="11" max="11" width="15.6328125" style="57" customWidth="1"/>
    <col min="12" max="12" width="20.36328125" style="57" customWidth="1"/>
    <col min="13" max="13" width="13.26953125" style="57" bestFit="1" customWidth="1"/>
    <col min="14" max="16384" width="9" style="57"/>
  </cols>
  <sheetData>
    <row r="1" spans="1:13" ht="28">
      <c r="A1" s="56" t="s">
        <v>64</v>
      </c>
      <c r="B1" s="55" t="s">
        <v>59</v>
      </c>
      <c r="C1" s="56" t="s">
        <v>62</v>
      </c>
      <c r="D1" s="56" t="s">
        <v>66</v>
      </c>
      <c r="E1" s="56" t="s">
        <v>67</v>
      </c>
      <c r="G1" s="56" t="s">
        <v>65</v>
      </c>
      <c r="H1" s="67" t="s">
        <v>61</v>
      </c>
      <c r="I1" s="56" t="s">
        <v>60</v>
      </c>
      <c r="J1" s="56" t="s">
        <v>8</v>
      </c>
      <c r="K1" s="68"/>
      <c r="L1" s="56" t="s">
        <v>63</v>
      </c>
      <c r="M1" s="56" t="s">
        <v>8</v>
      </c>
    </row>
    <row r="2" spans="1:13" ht="14">
      <c r="A2" s="58">
        <v>44797</v>
      </c>
      <c r="B2" s="60">
        <v>-9.0000000000000006E-5</v>
      </c>
      <c r="C2" s="73">
        <f>LN(1/(1+B2*1/365))</f>
        <v>2.4657537280689615E-7</v>
      </c>
      <c r="D2" s="73">
        <f>C2</f>
        <v>2.4657537280689615E-7</v>
      </c>
      <c r="E2" s="72">
        <f>EXP(D2)</f>
        <v>1.0000002465754032</v>
      </c>
      <c r="G2" s="58">
        <v>44796</v>
      </c>
      <c r="H2" s="71">
        <f>(A2-G2)/365</f>
        <v>2.7397260273972603E-3</v>
      </c>
      <c r="I2" s="76">
        <f>(1/E2-1)/H2</f>
        <v>-8.9999999963730204E-5</v>
      </c>
      <c r="J2" s="62">
        <f>(1+I2*H2)</f>
        <v>0.99999975342465763</v>
      </c>
      <c r="K2" s="69"/>
      <c r="L2" s="60">
        <v>-8.9999999963730204E-5</v>
      </c>
      <c r="M2" s="62">
        <f>(1+L2*H2)</f>
        <v>0.99999975342465763</v>
      </c>
    </row>
    <row r="3" spans="1:13" ht="14">
      <c r="A3" s="58">
        <v>44798</v>
      </c>
      <c r="B3" s="60"/>
      <c r="C3" s="63"/>
      <c r="D3" s="74">
        <f>FORECAST(A3,$C$2:$C$6,$A$2:$A$6)</f>
        <v>6.0853932544457923E-7</v>
      </c>
      <c r="E3" s="61">
        <f>EXP(D3)</f>
        <v>1.0000006085395106</v>
      </c>
      <c r="G3" s="58">
        <v>44797</v>
      </c>
      <c r="H3" s="71">
        <f>(A3-G3)/365</f>
        <v>2.7397260273972603E-3</v>
      </c>
      <c r="I3" s="76">
        <f>(E2/E3-1)/H3</f>
        <v>-1.3211681878622095E-4</v>
      </c>
      <c r="J3" s="62">
        <f>(1+I3*H3)</f>
        <v>0.99999963803611291</v>
      </c>
      <c r="K3" s="69"/>
      <c r="L3" s="60">
        <v>-1.3211681927249801E-4</v>
      </c>
      <c r="M3" s="62">
        <f>(1+L3*H3)</f>
        <v>0.99999963803611158</v>
      </c>
    </row>
    <row r="4" spans="1:13" ht="14">
      <c r="A4" s="58">
        <v>44799</v>
      </c>
      <c r="B4" s="60"/>
      <c r="C4" s="63"/>
      <c r="D4" s="74">
        <f>FORECAST(A4,$C$2:$C$6,$A$2:$A$6)</f>
        <v>9.7050327808184678E-7</v>
      </c>
      <c r="E4" s="61">
        <f t="shared" ref="E4:E6" si="0">EXP(D4)</f>
        <v>1.0000009705037489</v>
      </c>
      <c r="G4" s="58">
        <v>44798</v>
      </c>
      <c r="H4" s="71">
        <f>(A4-G4)/365</f>
        <v>2.7397260273972603E-3</v>
      </c>
      <c r="I4" s="76">
        <f>(E3/E4-1)/H4</f>
        <v>-1.3211681878622095E-4</v>
      </c>
      <c r="J4" s="62">
        <f>(1+I4*H4)</f>
        <v>0.99999963803611291</v>
      </c>
      <c r="K4" s="70"/>
      <c r="L4" s="60">
        <v>-1.3211681927249801E-4</v>
      </c>
      <c r="M4" s="62">
        <f>(1+L4*H4)</f>
        <v>0.99999963803611158</v>
      </c>
    </row>
    <row r="5" spans="1:13" ht="14">
      <c r="A5" s="58">
        <v>44802</v>
      </c>
      <c r="C5" s="62"/>
      <c r="D5" s="74">
        <f>FORECAST(A5,$C$2:$C$6,$A$2:$A$6)</f>
        <v>2.0563951359971189E-6</v>
      </c>
      <c r="E5" s="61">
        <f t="shared" si="0"/>
        <v>1.0000020563972505</v>
      </c>
      <c r="G5" s="58">
        <v>44799</v>
      </c>
      <c r="H5" s="71">
        <f>(A5-G5)/365</f>
        <v>8.21917808219178E-3</v>
      </c>
      <c r="I5" s="76">
        <f>(E4/E5-1)/H5</f>
        <v>-1.3211677100943842E-4</v>
      </c>
      <c r="J5" s="62">
        <f>(1+I5*H5)</f>
        <v>0.99999891410873143</v>
      </c>
      <c r="K5" s="70"/>
      <c r="L5" s="60">
        <v>-1.3211681935354399E-4</v>
      </c>
      <c r="M5" s="62">
        <f>(1+L5*H5)</f>
        <v>0.99999891410833408</v>
      </c>
    </row>
    <row r="6" spans="1:13" ht="14">
      <c r="A6" s="58">
        <v>44803</v>
      </c>
      <c r="B6" s="60">
        <v>-1.261E-4</v>
      </c>
      <c r="C6" s="73">
        <f>LN(1/(1+B6*7/365))</f>
        <v>2.41835908863546E-6</v>
      </c>
      <c r="D6" s="73">
        <f>C6</f>
        <v>2.41835908863546E-6</v>
      </c>
      <c r="E6" s="72">
        <f t="shared" si="0"/>
        <v>1.0000024183620129</v>
      </c>
      <c r="G6" s="58">
        <v>44802</v>
      </c>
      <c r="H6" s="71">
        <f>(A6-G6)/365</f>
        <v>2.7397260273972603E-3</v>
      </c>
      <c r="I6" s="76">
        <f>(E5/E6-1)/H6</f>
        <v>-1.3211681874569781E-4</v>
      </c>
      <c r="J6" s="62">
        <f>(1+I6*H6)</f>
        <v>0.99999963803611303</v>
      </c>
      <c r="K6" s="70"/>
      <c r="L6" s="60">
        <v>-1.32116819231975E-4</v>
      </c>
      <c r="M6" s="62">
        <f>(1+L6*H6)</f>
        <v>0.99999963803611169</v>
      </c>
    </row>
    <row r="7" spans="1:13" ht="14">
      <c r="G7" s="58"/>
      <c r="H7" s="59"/>
      <c r="I7" s="60"/>
      <c r="J7" s="65">
        <f>PRODUCT(J2:J6)-1</f>
        <v>-2.4183561644353091E-6</v>
      </c>
      <c r="K7" s="69"/>
      <c r="L7" s="66"/>
      <c r="M7" s="65">
        <f>PRODUCT(M2:M6)-1</f>
        <v>-2.4183565657809325E-6</v>
      </c>
    </row>
    <row r="8" spans="1:13" ht="14">
      <c r="I8" s="57"/>
    </row>
    <row r="12" spans="1:13">
      <c r="L12" s="75"/>
    </row>
  </sheetData>
  <phoneticPr fontId="2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"/>
  <sheetViews>
    <sheetView workbookViewId="0">
      <selection activeCell="D8" sqref="D8"/>
    </sheetView>
  </sheetViews>
  <sheetFormatPr defaultColWidth="9" defaultRowHeight="12.5"/>
  <cols>
    <col min="1" max="1" width="10.36328125" style="1" bestFit="1" customWidth="1"/>
    <col min="2" max="2" width="4.6328125" style="1" bestFit="1" customWidth="1"/>
    <col min="3" max="4" width="6.81640625" style="1" bestFit="1" customWidth="1"/>
    <col min="5" max="5" width="11.90625" style="1" bestFit="1" customWidth="1"/>
    <col min="6" max="6" width="8.81640625" style="1" bestFit="1" customWidth="1"/>
    <col min="7" max="7" width="23" style="1" bestFit="1" customWidth="1"/>
    <col min="8" max="16384" width="9" style="1"/>
  </cols>
  <sheetData>
    <row r="1" spans="1:8">
      <c r="A1" s="17" t="s">
        <v>23</v>
      </c>
      <c r="B1" s="5"/>
      <c r="E1" s="17" t="s">
        <v>22</v>
      </c>
      <c r="F1" s="17" t="s">
        <v>21</v>
      </c>
    </row>
    <row r="2" spans="1:8">
      <c r="A2" s="16">
        <v>44796</v>
      </c>
      <c r="B2" s="5"/>
      <c r="E2" s="4">
        <v>100.342</v>
      </c>
      <c r="F2" s="48">
        <v>2.5600000000000001E-2</v>
      </c>
    </row>
    <row r="3" spans="1:8" ht="17.25" customHeight="1">
      <c r="A3" s="5"/>
      <c r="B3" s="77" t="s">
        <v>48</v>
      </c>
      <c r="C3" s="77"/>
      <c r="D3" s="17" t="s">
        <v>49</v>
      </c>
      <c r="E3" s="5"/>
      <c r="F3" s="5" t="s">
        <v>20</v>
      </c>
    </row>
    <row r="4" spans="1:8">
      <c r="A4" s="17" t="s">
        <v>12</v>
      </c>
      <c r="B4" s="17" t="s">
        <v>11</v>
      </c>
      <c r="C4" s="17" t="s">
        <v>14</v>
      </c>
      <c r="D4" s="17" t="s">
        <v>14</v>
      </c>
      <c r="E4" s="17" t="s">
        <v>13</v>
      </c>
      <c r="F4" s="17" t="s">
        <v>19</v>
      </c>
    </row>
    <row r="5" spans="1:8">
      <c r="A5" s="6">
        <v>44954</v>
      </c>
      <c r="B5" s="1">
        <f>A5-A2</f>
        <v>158</v>
      </c>
      <c r="C5" s="15">
        <f>B5/365</f>
        <v>0.43287671232876712</v>
      </c>
      <c r="D5" s="15"/>
      <c r="E5" s="14">
        <v>1.0000579999999999</v>
      </c>
      <c r="F5" s="10">
        <v>0.185</v>
      </c>
    </row>
    <row r="6" spans="1:8">
      <c r="A6" s="6">
        <v>45135</v>
      </c>
      <c r="B6" s="1">
        <f>A6-A5</f>
        <v>181</v>
      </c>
      <c r="C6" s="15">
        <f t="shared" ref="C6:C10" si="0">B6/365</f>
        <v>0.49589041095890413</v>
      </c>
      <c r="D6" s="15">
        <f>(B5+B6)/365</f>
        <v>0.92876712328767119</v>
      </c>
      <c r="E6" s="14">
        <v>0.99991300000000005</v>
      </c>
      <c r="F6" s="10">
        <v>0.185</v>
      </c>
    </row>
    <row r="7" spans="1:8">
      <c r="A7" s="6">
        <v>45319</v>
      </c>
      <c r="B7" s="1">
        <f t="shared" ref="B7:B10" si="1">A7-A6</f>
        <v>184</v>
      </c>
      <c r="C7" s="15">
        <f t="shared" si="0"/>
        <v>0.50410958904109593</v>
      </c>
      <c r="D7" s="15"/>
      <c r="E7" s="14">
        <v>0.99958800000000003</v>
      </c>
      <c r="F7" s="10">
        <v>0.185</v>
      </c>
    </row>
    <row r="8" spans="1:8">
      <c r="A8" s="6">
        <v>45501</v>
      </c>
      <c r="B8" s="1">
        <f t="shared" si="1"/>
        <v>182</v>
      </c>
      <c r="C8" s="15">
        <f t="shared" si="0"/>
        <v>0.49863013698630138</v>
      </c>
      <c r="D8" s="15">
        <f>(B7+B8)/365</f>
        <v>1.0027397260273974</v>
      </c>
      <c r="E8" s="14">
        <v>0.99909800000000004</v>
      </c>
      <c r="F8" s="10">
        <v>0.185</v>
      </c>
    </row>
    <row r="9" spans="1:8">
      <c r="A9" s="6">
        <v>45685</v>
      </c>
      <c r="B9" s="1">
        <f t="shared" si="1"/>
        <v>184</v>
      </c>
      <c r="C9" s="15">
        <f t="shared" si="0"/>
        <v>0.50410958904109593</v>
      </c>
      <c r="D9" s="15"/>
      <c r="E9" s="14">
        <v>0.99849100000000002</v>
      </c>
      <c r="F9" s="10">
        <v>0.185</v>
      </c>
      <c r="G9" s="47"/>
    </row>
    <row r="10" spans="1:8">
      <c r="A10" s="6">
        <v>45866</v>
      </c>
      <c r="B10" s="1">
        <f t="shared" si="1"/>
        <v>181</v>
      </c>
      <c r="C10" s="15">
        <f t="shared" si="0"/>
        <v>0.49589041095890413</v>
      </c>
      <c r="D10" s="15">
        <f>(B9+B10)/365</f>
        <v>1</v>
      </c>
      <c r="E10" s="14">
        <v>0.99787899999999996</v>
      </c>
      <c r="F10" s="10">
        <v>100.185</v>
      </c>
      <c r="G10" s="7" t="s">
        <v>55</v>
      </c>
      <c r="H10" s="5" t="s">
        <v>52</v>
      </c>
    </row>
    <row r="11" spans="1:8">
      <c r="E11" s="3" t="s">
        <v>51</v>
      </c>
      <c r="F11" s="50">
        <f>SUMPRODUCT(D5:D10,E5:E10)</f>
        <v>2.928400575342466</v>
      </c>
      <c r="G11" s="2" t="s">
        <v>57</v>
      </c>
      <c r="H11" s="48">
        <f>SUMPRODUCT(C5:C10,E5:E10)</f>
        <v>2.9290188712328771</v>
      </c>
    </row>
    <row r="12" spans="1:8">
      <c r="E12" s="3" t="s">
        <v>56</v>
      </c>
      <c r="F12" s="10">
        <f>SUMPRODUCT(E5:E10,F5:F10)</f>
        <v>100.896979995</v>
      </c>
      <c r="G12" s="2" t="s">
        <v>50</v>
      </c>
      <c r="H12" s="5"/>
    </row>
    <row r="13" spans="1:8">
      <c r="E13" s="3" t="s">
        <v>17</v>
      </c>
      <c r="F13" s="9">
        <f>E2+F2</f>
        <v>100.3676</v>
      </c>
      <c r="G13" s="2" t="s">
        <v>53</v>
      </c>
      <c r="H13" s="5"/>
    </row>
    <row r="14" spans="1:8" ht="13" thickBot="1">
      <c r="E14" s="3" t="s">
        <v>15</v>
      </c>
      <c r="F14" s="51">
        <f>(F12-F13)/F11*100</f>
        <v>18.077444713590463</v>
      </c>
      <c r="G14" s="2" t="s">
        <v>54</v>
      </c>
      <c r="H14" s="4">
        <f>(F12-F13)/H11*100</f>
        <v>18.073628688406973</v>
      </c>
    </row>
    <row r="15" spans="1:8" ht="13" thickTop="1"/>
    <row r="20" spans="10:10">
      <c r="J20" s="9"/>
    </row>
    <row r="21" spans="10:10">
      <c r="J21" s="9"/>
    </row>
    <row r="22" spans="10:10">
      <c r="J22" s="9"/>
    </row>
  </sheetData>
  <mergeCells count="1">
    <mergeCell ref="B3:C3"/>
  </mergeCells>
  <phoneticPr fontId="2"/>
  <pageMargins left="0.75" right="0.75" top="1" bottom="1" header="0.5" footer="0.5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zoomScale="80" zoomScaleNormal="80" workbookViewId="0"/>
  </sheetViews>
  <sheetFormatPr defaultColWidth="9" defaultRowHeight="12.5"/>
  <cols>
    <col min="1" max="1" width="10.36328125" style="1" bestFit="1" customWidth="1"/>
    <col min="2" max="2" width="4.6328125" style="1" bestFit="1" customWidth="1"/>
    <col min="3" max="3" width="6.81640625" style="1" bestFit="1" customWidth="1"/>
    <col min="4" max="4" width="8" style="1" bestFit="1" customWidth="1"/>
    <col min="5" max="5" width="9.453125" style="1" customWidth="1"/>
    <col min="6" max="7" width="9" style="1"/>
    <col min="8" max="8" width="23" style="1" bestFit="1" customWidth="1"/>
    <col min="9" max="16384" width="9" style="1"/>
  </cols>
  <sheetData>
    <row r="1" spans="1:8">
      <c r="A1" s="17" t="s">
        <v>23</v>
      </c>
      <c r="B1" s="5"/>
      <c r="D1" s="17" t="s">
        <v>22</v>
      </c>
      <c r="E1" s="17" t="s">
        <v>21</v>
      </c>
      <c r="F1" s="17" t="s">
        <v>24</v>
      </c>
    </row>
    <row r="2" spans="1:8">
      <c r="A2" s="16">
        <v>44796</v>
      </c>
      <c r="B2" s="5"/>
      <c r="D2" s="4">
        <v>95</v>
      </c>
      <c r="E2" s="48">
        <v>2.5600000000000001E-2</v>
      </c>
      <c r="F2" s="53">
        <v>2.0737032273286434E-2</v>
      </c>
    </row>
    <row r="3" spans="1:8" ht="17.25" customHeight="1">
      <c r="A3" s="5"/>
      <c r="B3" s="77" t="s">
        <v>42</v>
      </c>
      <c r="C3" s="77"/>
      <c r="D3" s="5" t="s">
        <v>20</v>
      </c>
      <c r="E3" s="5" t="s">
        <v>34</v>
      </c>
      <c r="G3" s="5" t="s">
        <v>13</v>
      </c>
    </row>
    <row r="4" spans="1:8">
      <c r="A4" s="17" t="s">
        <v>12</v>
      </c>
      <c r="B4" s="17" t="s">
        <v>11</v>
      </c>
      <c r="C4" s="17" t="s">
        <v>25</v>
      </c>
      <c r="D4" s="17" t="s">
        <v>32</v>
      </c>
      <c r="E4" s="17" t="s">
        <v>33</v>
      </c>
      <c r="F4" s="20" t="s">
        <v>26</v>
      </c>
      <c r="G4" s="17" t="s">
        <v>10</v>
      </c>
      <c r="H4" s="7" t="s">
        <v>30</v>
      </c>
    </row>
    <row r="5" spans="1:8">
      <c r="A5" s="6">
        <v>44954</v>
      </c>
      <c r="B5" s="1">
        <f>A5-A2</f>
        <v>158</v>
      </c>
      <c r="C5" s="15">
        <f>SUM($B$5:B5)/365</f>
        <v>0.43287671232876712</v>
      </c>
      <c r="D5" s="10">
        <v>0.185</v>
      </c>
      <c r="E5" s="18">
        <v>-1.3494000000000001E-4</v>
      </c>
      <c r="F5" s="19">
        <f>E5+$F$2</f>
        <v>2.0602092273286434E-2</v>
      </c>
      <c r="G5" s="23">
        <f>1/(1+F5)^C5</f>
        <v>0.99121130624245957</v>
      </c>
      <c r="H5" s="2" t="s">
        <v>27</v>
      </c>
    </row>
    <row r="6" spans="1:8">
      <c r="A6" s="6">
        <v>45135</v>
      </c>
      <c r="B6" s="1">
        <f>A6-A5</f>
        <v>181</v>
      </c>
      <c r="C6" s="15">
        <f>SUM($B$5:B6)/365</f>
        <v>0.92876712328767119</v>
      </c>
      <c r="D6" s="10">
        <v>0.185</v>
      </c>
      <c r="E6" s="18">
        <v>9.391E-5</v>
      </c>
      <c r="F6" s="19">
        <f t="shared" ref="F6:F10" si="0">E6+$F$2</f>
        <v>2.0830942273286433E-2</v>
      </c>
      <c r="G6" s="23">
        <f>1/(1+F6)^C6</f>
        <v>0.9810338242629244</v>
      </c>
      <c r="H6" s="2" t="s">
        <v>28</v>
      </c>
    </row>
    <row r="7" spans="1:8">
      <c r="A7" s="6">
        <v>45319</v>
      </c>
      <c r="B7" s="1">
        <f t="shared" ref="B7:B9" si="1">A7-A6</f>
        <v>184</v>
      </c>
      <c r="C7" s="15">
        <f>SUM($B$5:B7)/365</f>
        <v>1.4328767123287671</v>
      </c>
      <c r="D7" s="10">
        <v>0.185</v>
      </c>
      <c r="E7" s="18">
        <v>2.8730999999999999E-4</v>
      </c>
      <c r="F7" s="19">
        <f t="shared" si="0"/>
        <v>2.1024342273286433E-2</v>
      </c>
      <c r="G7" s="23">
        <f>1/(1+F7)^C7</f>
        <v>0.9706270451048834</v>
      </c>
      <c r="H7" s="2"/>
    </row>
    <row r="8" spans="1:8">
      <c r="A8" s="6">
        <v>45501</v>
      </c>
      <c r="B8" s="1">
        <f t="shared" si="1"/>
        <v>182</v>
      </c>
      <c r="C8" s="15">
        <f>SUM($B$5:B8)/365</f>
        <v>1.9315068493150684</v>
      </c>
      <c r="D8" s="10">
        <v>0.185</v>
      </c>
      <c r="E8" s="52">
        <v>4.6746000000000005E-4</v>
      </c>
      <c r="F8" s="19">
        <f t="shared" si="0"/>
        <v>2.1204492273286434E-2</v>
      </c>
      <c r="G8" s="23">
        <f>1/(1+F8)^C8</f>
        <v>0.96028186107436631</v>
      </c>
      <c r="H8" s="2" t="s">
        <v>29</v>
      </c>
    </row>
    <row r="9" spans="1:8">
      <c r="A9" s="6">
        <v>45685</v>
      </c>
      <c r="B9" s="1">
        <f t="shared" si="1"/>
        <v>184</v>
      </c>
      <c r="C9" s="15">
        <f>SUM($B$5:B9)/365</f>
        <v>2.4356164383561643</v>
      </c>
      <c r="D9" s="10">
        <v>0.185</v>
      </c>
      <c r="E9" s="52">
        <v>6.1989E-4</v>
      </c>
      <c r="F9" s="19">
        <f t="shared" si="0"/>
        <v>2.1356922273286436E-2</v>
      </c>
      <c r="G9" s="23">
        <f t="shared" ref="G9:G10" si="2">1/(1+F9)^C9</f>
        <v>0.9498325332879044</v>
      </c>
      <c r="H9" s="2"/>
    </row>
    <row r="10" spans="1:8">
      <c r="A10" s="54">
        <v>45868</v>
      </c>
      <c r="B10" s="13">
        <f>A10-A9</f>
        <v>183</v>
      </c>
      <c r="C10" s="12">
        <f>SUM($B$5:B10)/365</f>
        <v>2.9369863013698629</v>
      </c>
      <c r="D10" s="11">
        <v>100.185</v>
      </c>
      <c r="E10" s="21">
        <v>7.2441000000000009E-4</v>
      </c>
      <c r="F10" s="22">
        <f t="shared" si="0"/>
        <v>2.1461442273286436E-2</v>
      </c>
      <c r="G10" s="24">
        <f t="shared" si="2"/>
        <v>0.93953979086645034</v>
      </c>
      <c r="H10" s="2"/>
    </row>
    <row r="11" spans="1:8" ht="13" thickBot="1">
      <c r="F11" s="3" t="s">
        <v>31</v>
      </c>
      <c r="G11" s="28">
        <f>SUMPRODUCT(D5:D10,G5:G10)</f>
        <v>95.025596463400248</v>
      </c>
      <c r="H11" s="2" t="s">
        <v>58</v>
      </c>
    </row>
    <row r="12" spans="1:8" ht="13" thickTop="1"/>
    <row r="14" spans="1:8" ht="13">
      <c r="E14" s="25"/>
      <c r="F14" s="27"/>
    </row>
    <row r="15" spans="1:8" ht="13">
      <c r="E15" s="25"/>
      <c r="F15" s="27"/>
    </row>
    <row r="16" spans="1:8" ht="13">
      <c r="E16" s="25"/>
      <c r="F16" s="27"/>
    </row>
    <row r="17" spans="5:6" ht="13">
      <c r="E17" s="25"/>
      <c r="F17" s="27"/>
    </row>
  </sheetData>
  <mergeCells count="1">
    <mergeCell ref="B3:C3"/>
  </mergeCells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94E5-4C1D-4D7C-BC76-F697C8FEB90F}">
  <dimension ref="A1:J21"/>
  <sheetViews>
    <sheetView workbookViewId="0"/>
  </sheetViews>
  <sheetFormatPr defaultColWidth="9" defaultRowHeight="12.5"/>
  <cols>
    <col min="1" max="1" width="10.36328125" style="1" bestFit="1" customWidth="1"/>
    <col min="2" max="2" width="4.6328125" style="1" bestFit="1" customWidth="1"/>
    <col min="3" max="3" width="6.81640625" style="1" bestFit="1" customWidth="1"/>
    <col min="4" max="4" width="6.81640625" style="1" customWidth="1"/>
    <col min="5" max="5" width="11.90625" style="1" bestFit="1" customWidth="1"/>
    <col min="6" max="6" width="8.81640625" style="1" bestFit="1" customWidth="1"/>
    <col min="7" max="7" width="23" style="1" bestFit="1" customWidth="1"/>
    <col min="8" max="16384" width="9" style="1"/>
  </cols>
  <sheetData>
    <row r="1" spans="1:7">
      <c r="A1" s="17" t="s">
        <v>23</v>
      </c>
      <c r="B1" s="5"/>
      <c r="E1" s="17" t="s">
        <v>22</v>
      </c>
      <c r="F1" s="17" t="s">
        <v>21</v>
      </c>
    </row>
    <row r="2" spans="1:7">
      <c r="A2" s="16">
        <v>44796</v>
      </c>
      <c r="B2" s="5"/>
      <c r="E2" s="4">
        <v>95</v>
      </c>
      <c r="F2" s="48">
        <v>2.5600000000000001E-2</v>
      </c>
    </row>
    <row r="3" spans="1:7" ht="17.25" customHeight="1">
      <c r="A3" s="5"/>
      <c r="B3" s="77" t="s">
        <v>48</v>
      </c>
      <c r="C3" s="77"/>
      <c r="D3" s="17" t="s">
        <v>49</v>
      </c>
      <c r="E3" s="5"/>
      <c r="F3" s="5" t="s">
        <v>20</v>
      </c>
    </row>
    <row r="4" spans="1:7">
      <c r="A4" s="17" t="s">
        <v>12</v>
      </c>
      <c r="B4" s="17" t="s">
        <v>11</v>
      </c>
      <c r="C4" s="17" t="s">
        <v>14</v>
      </c>
      <c r="D4" s="17" t="s">
        <v>14</v>
      </c>
      <c r="E4" s="17" t="s">
        <v>13</v>
      </c>
      <c r="F4" s="17" t="s">
        <v>19</v>
      </c>
    </row>
    <row r="5" spans="1:7">
      <c r="A5" s="6">
        <v>44954</v>
      </c>
      <c r="B5" s="1">
        <f>A5-A2</f>
        <v>158</v>
      </c>
      <c r="C5" s="15">
        <f>B5/365</f>
        <v>0.43287671232876712</v>
      </c>
      <c r="D5" s="15"/>
      <c r="E5" s="14">
        <v>1.0000579999999999</v>
      </c>
      <c r="F5" s="10">
        <v>0.185</v>
      </c>
    </row>
    <row r="6" spans="1:7">
      <c r="A6" s="6">
        <v>45135</v>
      </c>
      <c r="B6" s="1">
        <f>A6-A5</f>
        <v>181</v>
      </c>
      <c r="C6" s="15">
        <f t="shared" ref="C6:C10" si="0">B6/365</f>
        <v>0.49589041095890413</v>
      </c>
      <c r="D6" s="15">
        <f>(B5+B6)/365</f>
        <v>0.92876712328767119</v>
      </c>
      <c r="E6" s="14">
        <v>0.99991300000000005</v>
      </c>
      <c r="F6" s="10">
        <v>0.185</v>
      </c>
    </row>
    <row r="7" spans="1:7">
      <c r="A7" s="6">
        <v>45319</v>
      </c>
      <c r="B7" s="1">
        <f t="shared" ref="B7:B10" si="1">A7-A6</f>
        <v>184</v>
      </c>
      <c r="C7" s="15">
        <f t="shared" si="0"/>
        <v>0.50410958904109593</v>
      </c>
      <c r="D7" s="15"/>
      <c r="E7" s="14">
        <v>0.99958800000000003</v>
      </c>
      <c r="F7" s="10">
        <v>0.185</v>
      </c>
    </row>
    <row r="8" spans="1:7">
      <c r="A8" s="6">
        <v>45501</v>
      </c>
      <c r="B8" s="1">
        <f t="shared" si="1"/>
        <v>182</v>
      </c>
      <c r="C8" s="15">
        <f t="shared" si="0"/>
        <v>0.49863013698630138</v>
      </c>
      <c r="D8" s="15">
        <f>(B7+B8)/365</f>
        <v>1.0027397260273974</v>
      </c>
      <c r="E8" s="14">
        <v>0.99909800000000004</v>
      </c>
      <c r="F8" s="10">
        <v>0.185</v>
      </c>
    </row>
    <row r="9" spans="1:7">
      <c r="A9" s="6">
        <v>45685</v>
      </c>
      <c r="B9" s="1">
        <f t="shared" si="1"/>
        <v>184</v>
      </c>
      <c r="C9" s="15">
        <f t="shared" si="0"/>
        <v>0.50410958904109593</v>
      </c>
      <c r="D9" s="15"/>
      <c r="E9" s="14">
        <v>0.99849100000000002</v>
      </c>
      <c r="F9" s="10">
        <v>0.185</v>
      </c>
      <c r="G9" s="47"/>
    </row>
    <row r="10" spans="1:7">
      <c r="A10" s="6">
        <v>45866</v>
      </c>
      <c r="B10" s="1">
        <f t="shared" si="1"/>
        <v>181</v>
      </c>
      <c r="C10" s="15">
        <f t="shared" si="0"/>
        <v>0.49589041095890413</v>
      </c>
      <c r="D10" s="15">
        <f>(B9+B10)/365</f>
        <v>1</v>
      </c>
      <c r="E10" s="14">
        <v>0.99787899999999996</v>
      </c>
      <c r="F10" s="10">
        <v>100.185</v>
      </c>
      <c r="G10" s="7" t="s">
        <v>18</v>
      </c>
    </row>
    <row r="11" spans="1:7">
      <c r="E11" s="3" t="s">
        <v>9</v>
      </c>
      <c r="F11" s="26">
        <f>SUMPRODUCT(D5:D10,E5:E10)</f>
        <v>2.928400575342466</v>
      </c>
      <c r="G11" s="2" t="s">
        <v>39</v>
      </c>
    </row>
    <row r="12" spans="1:7">
      <c r="E12" s="3" t="s">
        <v>56</v>
      </c>
      <c r="F12" s="10">
        <f>SUMPRODUCT(E5:E10,F5:F10)</f>
        <v>100.896979995</v>
      </c>
      <c r="G12" s="2" t="s">
        <v>40</v>
      </c>
    </row>
    <row r="13" spans="1:7">
      <c r="E13" s="3" t="s">
        <v>17</v>
      </c>
      <c r="F13" s="9">
        <f>E2+F2</f>
        <v>95.025599999999997</v>
      </c>
      <c r="G13" s="2" t="s">
        <v>16</v>
      </c>
    </row>
    <row r="14" spans="1:7" ht="13" thickBot="1">
      <c r="E14" s="3" t="s">
        <v>15</v>
      </c>
      <c r="F14" s="8">
        <f>(F12-F13)/F11*100</f>
        <v>200.49784324036204</v>
      </c>
      <c r="G14" s="2" t="s">
        <v>41</v>
      </c>
    </row>
    <row r="15" spans="1:7" ht="13" thickTop="1">
      <c r="E15" s="1" t="s">
        <v>47</v>
      </c>
      <c r="F15" s="49">
        <f>F14/F13*100</f>
        <v>210.99350410874757</v>
      </c>
    </row>
    <row r="19" spans="10:10">
      <c r="J19" s="9"/>
    </row>
    <row r="20" spans="10:10">
      <c r="J20" s="9"/>
    </row>
    <row r="21" spans="10:10">
      <c r="J21" s="9"/>
    </row>
  </sheetData>
  <mergeCells count="1">
    <mergeCell ref="B3:C3"/>
  </mergeCells>
  <phoneticPr fontId="2"/>
  <pageMargins left="0.75" right="0.75" top="1" bottom="1" header="0.5" footer="0.5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1.10</vt:lpstr>
      <vt:lpstr>1.13</vt:lpstr>
      <vt:lpstr>2.3</vt:lpstr>
      <vt:lpstr>2.5</vt:lpstr>
      <vt:lpstr>(2.7)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 O</cp:lastModifiedBy>
  <dcterms:created xsi:type="dcterms:W3CDTF">2008-11-08T16:18:17Z</dcterms:created>
  <dcterms:modified xsi:type="dcterms:W3CDTF">2023-11-26T07:41:47Z</dcterms:modified>
</cp:coreProperties>
</file>