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53DBC76F-B0D9-4587-AEB3-1EC0FEDC2DC3}" xr6:coauthVersionLast="47" xr6:coauthVersionMax="47" xr10:uidLastSave="{00000000-0000-0000-0000-000000000000}"/>
  <bookViews>
    <workbookView xWindow="3430" yWindow="670" windowWidth="32910" windowHeight="17760" tabRatio="793" xr2:uid="{CA16A159-D6EC-4315-B235-934047C20E4E}"/>
  </bookViews>
  <sheets>
    <sheet name="7.4" sheetId="30" r:id="rId1"/>
    <sheet name="Ftr-delta検証" sheetId="31" r:id="rId2"/>
    <sheet name="Ftr-vega検証" sheetId="32" r:id="rId3"/>
    <sheet name="Ftr-Theta検証" sheetId="33" r:id="rId4"/>
  </sheets>
  <externalReferences>
    <externalReference r:id="rId5"/>
  </externalReferences>
  <definedNames>
    <definedName name="__123Graph_A" hidden="1">[1]DATE!#REF!</definedName>
    <definedName name="__123Graph_B" hidden="1">[1]DATE!#REF!</definedName>
    <definedName name="__123Graph_C" hidden="1">[1]DATE!#REF!</definedName>
    <definedName name="__123Graph_D" hidden="1">[1]DATE!#REF!</definedName>
    <definedName name="__123Graph_E" hidden="1">[1]DATE!#REF!</definedName>
    <definedName name="__123Graph_F" hidden="1">[1]DATE!#REF!</definedName>
    <definedName name="__123Graph_LBL_A" hidden="1">[1]DATE!#REF!</definedName>
    <definedName name="__123Graph_LBL_B" hidden="1">[1]DATE!#REF!</definedName>
    <definedName name="__123Graph_X" hidden="1">[1]DATE!#REF!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0" l="1"/>
  <c r="B10" i="30"/>
  <c r="B5" i="31" l="1"/>
  <c r="B10" i="33"/>
  <c r="B12" i="33" s="1"/>
  <c r="B6" i="33"/>
  <c r="B5" i="33"/>
  <c r="B5" i="32"/>
  <c r="B10" i="32"/>
  <c r="B12" i="32" s="1"/>
  <c r="B6" i="32"/>
  <c r="B11" i="33" l="1"/>
  <c r="B13" i="33" s="1"/>
  <c r="B11" i="32"/>
  <c r="B13" i="32" l="1"/>
  <c r="B15" i="32" s="1"/>
  <c r="B16" i="32" s="1"/>
  <c r="B15" i="33"/>
  <c r="B17" i="32"/>
  <c r="B23" i="32" s="1"/>
  <c r="B17" i="33" l="1"/>
  <c r="B16" i="33"/>
  <c r="B18" i="33" s="1"/>
  <c r="B19" i="33" s="1"/>
  <c r="B23" i="33" s="1"/>
  <c r="B24" i="33" s="1"/>
  <c r="B18" i="32"/>
  <c r="B19" i="32" s="1"/>
  <c r="B10" i="31" l="1"/>
  <c r="B12" i="31" s="1"/>
  <c r="B6" i="31"/>
  <c r="B6" i="30"/>
  <c r="B5" i="30"/>
  <c r="B23" i="31" s="1"/>
  <c r="B11" i="31" l="1"/>
  <c r="B13" i="31" s="1"/>
  <c r="B12" i="30"/>
  <c r="B13" i="30"/>
  <c r="B15" i="31" l="1"/>
  <c r="B15" i="30"/>
  <c r="B16" i="31" l="1"/>
  <c r="B21" i="31" s="1"/>
  <c r="B17" i="31"/>
  <c r="B17" i="30"/>
  <c r="B23" i="30" s="1"/>
  <c r="B24" i="32" s="1"/>
  <c r="B16" i="30"/>
  <c r="B21" i="30" s="1"/>
  <c r="B22" i="31" l="1"/>
  <c r="B24" i="31" s="1"/>
  <c r="B26" i="31"/>
  <c r="B18" i="31"/>
  <c r="B19" i="31" s="1"/>
  <c r="B27" i="31"/>
  <c r="B18" i="30"/>
  <c r="B19" i="30" s="1"/>
  <c r="B24" i="30" s="1"/>
  <c r="B22" i="30"/>
  <c r="B20" i="32" l="1"/>
  <c r="B20" i="33"/>
  <c r="B20" i="30"/>
  <c r="B28" i="31"/>
  <c r="B29" i="31" s="1"/>
  <c r="B20" i="31"/>
</calcChain>
</file>

<file path=xl/sharedStrings.xml><?xml version="1.0" encoding="utf-8"?>
<sst xmlns="http://schemas.openxmlformats.org/spreadsheetml/2006/main" count="139" uniqueCount="53">
  <si>
    <t>（Ｂ列の数式等）</t>
    <phoneticPr fontId="2"/>
  </si>
  <si>
    <t xml:space="preserve"> r : リスクフリーレート</t>
    <phoneticPr fontId="2"/>
  </si>
  <si>
    <t>ﾏﾈｰﾏｰｹｯﾄﾚｰﾄ</t>
    <phoneticPr fontId="2"/>
  </si>
  <si>
    <t>σ: ボラティリティー</t>
    <phoneticPr fontId="2"/>
  </si>
  <si>
    <t>σ√T</t>
    <phoneticPr fontId="2"/>
  </si>
  <si>
    <t>デルタ</t>
    <phoneticPr fontId="2"/>
  </si>
  <si>
    <t>SOFR先物 (ノーマルモデル)</t>
    <rPh sb="4" eb="6">
      <t>サキモノ</t>
    </rPh>
    <phoneticPr fontId="2"/>
  </si>
  <si>
    <t>ガンマ</t>
    <phoneticPr fontId="1"/>
  </si>
  <si>
    <t>ベガ</t>
    <phoneticPr fontId="1"/>
  </si>
  <si>
    <t>取引日</t>
    <rPh sb="0" eb="3">
      <t>トリヒキビ</t>
    </rPh>
    <phoneticPr fontId="1"/>
  </si>
  <si>
    <t>満期日</t>
    <rPh sb="0" eb="3">
      <t>マンキビ</t>
    </rPh>
    <phoneticPr fontId="1"/>
  </si>
  <si>
    <t>N(d*pc)</t>
    <phoneticPr fontId="2"/>
  </si>
  <si>
    <t>=NORMDIST(B15,0,1,FALSE)</t>
    <phoneticPr fontId="2"/>
  </si>
  <si>
    <t>n(d*pc)</t>
    <phoneticPr fontId="2"/>
  </si>
  <si>
    <t>=NORMSDIST(B15)</t>
    <phoneticPr fontId="2"/>
  </si>
  <si>
    <t>d*pc</t>
    <phoneticPr fontId="2"/>
  </si>
  <si>
    <t>(基本的計算項目)</t>
    <rPh sb="1" eb="4">
      <t>キホンテキ</t>
    </rPh>
    <rPh sb="4" eb="6">
      <t>ケイサン</t>
    </rPh>
    <rPh sb="6" eb="8">
      <t>コウモク</t>
    </rPh>
    <phoneticPr fontId="1"/>
  </si>
  <si>
    <t>満期日数</t>
    <rPh sb="0" eb="2">
      <t>マンキ</t>
    </rPh>
    <rPh sb="2" eb="4">
      <t>ニッスウ</t>
    </rPh>
    <phoneticPr fontId="11"/>
  </si>
  <si>
    <t>(オプション計算項目)</t>
    <rPh sb="6" eb="8">
      <t>ケイサン</t>
    </rPh>
    <rPh sb="8" eb="10">
      <t>コウモク</t>
    </rPh>
    <phoneticPr fontId="1"/>
  </si>
  <si>
    <t>T : オプション満期年数</t>
    <rPh sb="9" eb="11">
      <t>マンキ</t>
    </rPh>
    <rPh sb="11" eb="12">
      <t>ネン</t>
    </rPh>
    <rPh sb="12" eb="13">
      <t>スウ</t>
    </rPh>
    <phoneticPr fontId="11"/>
  </si>
  <si>
    <r>
      <t>D</t>
    </r>
    <r>
      <rPr>
        <sz val="8"/>
        <rFont val="Arial Unicode MS"/>
        <family val="3"/>
        <charset val="128"/>
      </rPr>
      <t>T</t>
    </r>
    <r>
      <rPr>
        <sz val="11"/>
        <rFont val="Arial Unicode MS"/>
        <family val="3"/>
        <charset val="128"/>
      </rPr>
      <t xml:space="preserve"> : ディスカウント</t>
    </r>
    <phoneticPr fontId="11"/>
  </si>
  <si>
    <t>Ｆ：100-先物価格</t>
    <rPh sb="6" eb="8">
      <t>サキモノ</t>
    </rPh>
    <rPh sb="8" eb="10">
      <t>カカク</t>
    </rPh>
    <phoneticPr fontId="2"/>
  </si>
  <si>
    <t>Ｘ：100-行使価格</t>
    <rPh sb="6" eb="8">
      <t>コウシ</t>
    </rPh>
    <rPh sb="8" eb="10">
      <t>カカク</t>
    </rPh>
    <phoneticPr fontId="2"/>
  </si>
  <si>
    <t>ノーマルコア</t>
    <phoneticPr fontId="1"/>
  </si>
  <si>
    <t>=B10/365</t>
    <phoneticPr fontId="2"/>
  </si>
  <si>
    <t>=1/(1+B8*B10/360)</t>
    <phoneticPr fontId="2"/>
  </si>
  <si>
    <t>=(B7*B11^0.5)</t>
    <phoneticPr fontId="2"/>
  </si>
  <si>
    <t>=B2*(B5-B6)/B13</t>
    <phoneticPr fontId="2"/>
  </si>
  <si>
    <t>=B13*(B15*B16+B17)</t>
    <phoneticPr fontId="1"/>
  </si>
  <si>
    <t>pc : コール=1, プット=-1</t>
    <phoneticPr fontId="1"/>
  </si>
  <si>
    <t>=B12*B18</t>
    <phoneticPr fontId="2"/>
  </si>
  <si>
    <t>オプション価格</t>
    <rPh sb="5" eb="7">
      <t>カカク</t>
    </rPh>
    <phoneticPr fontId="2"/>
  </si>
  <si>
    <t>受渡代金(単位100ドル)</t>
    <rPh sb="0" eb="2">
      <t>ウケワタシ</t>
    </rPh>
    <rPh sb="2" eb="4">
      <t>ダイキン</t>
    </rPh>
    <phoneticPr fontId="2"/>
  </si>
  <si>
    <t>=2500*B19*100</t>
    <phoneticPr fontId="2"/>
  </si>
  <si>
    <t>option価格変動</t>
    <rPh sb="6" eb="8">
      <t>カカク</t>
    </rPh>
    <rPh sb="8" eb="10">
      <t>ヘンドウ</t>
    </rPh>
    <phoneticPr fontId="1"/>
  </si>
  <si>
    <t>underlying変動</t>
    <rPh sb="10" eb="12">
      <t>ヘンドウ</t>
    </rPh>
    <phoneticPr fontId="1"/>
  </si>
  <si>
    <t>平均デルタ</t>
    <rPh sb="0" eb="2">
      <t>ヘイキン</t>
    </rPh>
    <phoneticPr fontId="1"/>
  </si>
  <si>
    <t>平均デルタ x u変動</t>
    <rPh sb="0" eb="2">
      <t>ヘイキン</t>
    </rPh>
    <rPh sb="9" eb="11">
      <t>ヘンドウ</t>
    </rPh>
    <phoneticPr fontId="1"/>
  </si>
  <si>
    <t>平均ベガ x ボラ変動幅</t>
    <rPh sb="0" eb="2">
      <t>ヘイキン</t>
    </rPh>
    <rPh sb="9" eb="11">
      <t>ヘンドウ</t>
    </rPh>
    <rPh sb="11" eb="12">
      <t>ハバ</t>
    </rPh>
    <phoneticPr fontId="1"/>
  </si>
  <si>
    <t>セータ</t>
    <phoneticPr fontId="1"/>
  </si>
  <si>
    <t>セータ x 1/365日</t>
    <rPh sb="11" eb="12">
      <t>ニチ</t>
    </rPh>
    <phoneticPr fontId="1"/>
  </si>
  <si>
    <t>平均ガンマ</t>
    <rPh sb="0" eb="2">
      <t>ヘイキン</t>
    </rPh>
    <phoneticPr fontId="1"/>
  </si>
  <si>
    <t>平均ガンマ x u変動</t>
    <rPh sb="0" eb="2">
      <t>ヘイキン</t>
    </rPh>
    <rPh sb="9" eb="11">
      <t>ヘンドウ</t>
    </rPh>
    <phoneticPr fontId="1"/>
  </si>
  <si>
    <t>デルタ変動</t>
    <rPh sb="3" eb="5">
      <t>ヘンドウ</t>
    </rPh>
    <phoneticPr fontId="1"/>
  </si>
  <si>
    <t>=B12*B17/B13</t>
    <phoneticPr fontId="2"/>
  </si>
  <si>
    <t>=B12*B11^0.5*B17</t>
    <phoneticPr fontId="2"/>
  </si>
  <si>
    <t>=B8*B19-0.5*B7*B17*B12/B11^0.5</t>
    <phoneticPr fontId="2"/>
  </si>
  <si>
    <t>=B2*B12*B16</t>
    <phoneticPr fontId="2"/>
  </si>
  <si>
    <t>=B13*(B15*B16+B17)</t>
    <phoneticPr fontId="2"/>
  </si>
  <si>
    <t>Ｆ: (100-先物価格)/100</t>
    <rPh sb="8" eb="10">
      <t>サキモノ</t>
    </rPh>
    <rPh sb="10" eb="12">
      <t>カカク</t>
    </rPh>
    <phoneticPr fontId="2"/>
  </si>
  <si>
    <t>Ｘ: (100-行使価格)/100</t>
    <rPh sb="8" eb="10">
      <t>コウシ</t>
    </rPh>
    <rPh sb="10" eb="12">
      <t>カカク</t>
    </rPh>
    <phoneticPr fontId="2"/>
  </si>
  <si>
    <t xml:space="preserve"> r: リスクフリーレート</t>
    <phoneticPr fontId="2"/>
  </si>
  <si>
    <t>=B4-B3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</si>
</sst>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000;[Red]\-#,##0.00000"/>
    <numFmt numFmtId="177" formatCode="0.0000%"/>
    <numFmt numFmtId="178" formatCode="#,##0.000000;[Red]\-#,##0.000000"/>
    <numFmt numFmtId="179" formatCode="0.00000"/>
    <numFmt numFmtId="180" formatCode="0.000%"/>
    <numFmt numFmtId="182" formatCode="0.00000%"/>
    <numFmt numFmtId="185" formatCode="#,##0_ "/>
    <numFmt numFmtId="186" formatCode="&quot;価&quot;&quot;格&quot;\ #,##0.00000;[Red]\-#,##0.00000"/>
  </numFmts>
  <fonts count="12">
    <font>
      <sz val="11"/>
      <color theme="1"/>
      <name val="Arial Unicode MS"/>
      <family val="2"/>
      <charset val="128"/>
    </font>
    <font>
      <sz val="6"/>
      <name val="Arial Unicode MS"/>
      <family val="2"/>
      <charset val="128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name val="Arial Unicode MS"/>
      <family val="3"/>
      <charset val="128"/>
    </font>
    <font>
      <sz val="10"/>
      <name val="Arial Unicode MS"/>
      <family val="3"/>
      <charset val="128"/>
    </font>
    <font>
      <sz val="8"/>
      <name val="Arial Unicode MS"/>
      <family val="3"/>
      <charset val="128"/>
    </font>
    <font>
      <sz val="10"/>
      <name val="Arial"/>
      <family val="2"/>
    </font>
    <font>
      <sz val="11"/>
      <color theme="1"/>
      <name val="Arial Unicode MS"/>
      <family val="2"/>
      <charset val="128"/>
    </font>
    <font>
      <sz val="7"/>
      <color rgb="FF000000"/>
      <name val="Consolas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5" fillId="2" borderId="1" xfId="1" applyFont="1" applyFill="1" applyBorder="1" applyAlignment="1">
      <alignment horizontal="left" vertical="center"/>
    </xf>
    <xf numFmtId="0" fontId="5" fillId="0" borderId="0" xfId="1" applyFont="1">
      <alignment vertical="center"/>
    </xf>
    <xf numFmtId="176" fontId="5" fillId="0" borderId="0" xfId="2" applyNumberFormat="1" applyFont="1">
      <alignment vertical="center"/>
    </xf>
    <xf numFmtId="0" fontId="6" fillId="0" borderId="0" xfId="1" quotePrefix="1" applyFont="1">
      <alignment vertical="center"/>
    </xf>
    <xf numFmtId="177" fontId="5" fillId="0" borderId="0" xfId="3" applyNumberFormat="1" applyFont="1">
      <alignment vertical="center"/>
    </xf>
    <xf numFmtId="0" fontId="6" fillId="0" borderId="0" xfId="1" applyFont="1">
      <alignment vertical="center"/>
    </xf>
    <xf numFmtId="178" fontId="5" fillId="0" borderId="0" xfId="2" applyNumberFormat="1" applyFont="1">
      <alignment vertical="center"/>
    </xf>
    <xf numFmtId="179" fontId="5" fillId="0" borderId="0" xfId="1" applyNumberFormat="1" applyFont="1">
      <alignment vertical="center"/>
    </xf>
    <xf numFmtId="0" fontId="5" fillId="0" borderId="0" xfId="1" applyFont="1" applyAlignment="1"/>
    <xf numFmtId="0" fontId="5" fillId="0" borderId="0" xfId="1" quotePrefix="1" applyFont="1">
      <alignment vertical="center"/>
    </xf>
    <xf numFmtId="0" fontId="5" fillId="0" borderId="1" xfId="1" applyFont="1" applyBorder="1">
      <alignment vertical="center"/>
    </xf>
    <xf numFmtId="14" fontId="5" fillId="0" borderId="0" xfId="1" applyNumberFormat="1" applyFont="1">
      <alignment vertical="center"/>
    </xf>
    <xf numFmtId="0" fontId="10" fillId="0" borderId="0" xfId="0" applyFont="1">
      <alignment vertical="center"/>
    </xf>
    <xf numFmtId="0" fontId="5" fillId="0" borderId="0" xfId="1" applyFont="1" applyAlignment="1">
      <alignment horizontal="left" vertical="top" wrapText="1"/>
    </xf>
    <xf numFmtId="185" fontId="5" fillId="0" borderId="0" xfId="11" applyNumberFormat="1" applyFont="1">
      <alignment vertical="center"/>
    </xf>
    <xf numFmtId="0" fontId="5" fillId="0" borderId="1" xfId="1" applyFont="1" applyBorder="1" applyAlignment="1">
      <alignment horizontal="center"/>
    </xf>
    <xf numFmtId="0" fontId="5" fillId="3" borderId="0" xfId="1" applyFont="1" applyFill="1" applyAlignment="1"/>
    <xf numFmtId="0" fontId="5" fillId="3" borderId="0" xfId="1" applyFont="1" applyFill="1">
      <alignment vertical="center"/>
    </xf>
    <xf numFmtId="40" fontId="5" fillId="3" borderId="0" xfId="2" applyNumberFormat="1" applyFont="1" applyFill="1">
      <alignment vertical="center"/>
    </xf>
    <xf numFmtId="180" fontId="5" fillId="3" borderId="0" xfId="3" applyNumberFormat="1" applyFont="1" applyFill="1">
      <alignment vertical="center"/>
    </xf>
    <xf numFmtId="177" fontId="5" fillId="0" borderId="0" xfId="12" applyNumberFormat="1" applyFont="1">
      <alignment vertical="center"/>
    </xf>
    <xf numFmtId="186" fontId="6" fillId="0" borderId="0" xfId="2" applyNumberFormat="1" applyFont="1" applyAlignment="1">
      <alignment horizontal="left" vertical="center"/>
    </xf>
    <xf numFmtId="177" fontId="5" fillId="0" borderId="1" xfId="12" applyNumberFormat="1" applyFont="1" applyBorder="1">
      <alignment vertical="center"/>
    </xf>
    <xf numFmtId="177" fontId="5" fillId="3" borderId="0" xfId="12" applyNumberFormat="1" applyFont="1" applyFill="1">
      <alignment vertical="center"/>
    </xf>
    <xf numFmtId="177" fontId="6" fillId="0" borderId="0" xfId="1" quotePrefix="1" applyNumberFormat="1" applyFont="1">
      <alignment vertical="center"/>
    </xf>
    <xf numFmtId="177" fontId="5" fillId="0" borderId="0" xfId="1" applyNumberFormat="1" applyFont="1">
      <alignment vertical="center"/>
    </xf>
    <xf numFmtId="10" fontId="5" fillId="0" borderId="0" xfId="12" applyNumberFormat="1" applyFont="1">
      <alignment vertical="center"/>
    </xf>
    <xf numFmtId="180" fontId="5" fillId="0" borderId="0" xfId="12" applyNumberFormat="1" applyFont="1">
      <alignment vertical="center"/>
    </xf>
    <xf numFmtId="177" fontId="5" fillId="4" borderId="0" xfId="12" applyNumberFormat="1" applyFont="1" applyFill="1">
      <alignment vertical="center"/>
    </xf>
    <xf numFmtId="2" fontId="5" fillId="3" borderId="0" xfId="1" applyNumberFormat="1" applyFont="1" applyFill="1">
      <alignment vertical="center"/>
    </xf>
    <xf numFmtId="177" fontId="5" fillId="0" borderId="0" xfId="12" applyNumberFormat="1" applyFont="1" applyFill="1">
      <alignment vertical="center"/>
    </xf>
    <xf numFmtId="14" fontId="5" fillId="4" borderId="0" xfId="1" applyNumberFormat="1" applyFont="1" applyFill="1">
      <alignment vertical="center"/>
    </xf>
    <xf numFmtId="2" fontId="5" fillId="0" borderId="0" xfId="1" applyNumberFormat="1" applyFont="1">
      <alignment vertical="center"/>
    </xf>
    <xf numFmtId="180" fontId="5" fillId="0" borderId="0" xfId="1" applyNumberFormat="1" applyFont="1">
      <alignment vertical="center"/>
    </xf>
    <xf numFmtId="10" fontId="5" fillId="3" borderId="0" xfId="3" applyNumberFormat="1" applyFont="1" applyFill="1">
      <alignment vertical="center"/>
    </xf>
    <xf numFmtId="10" fontId="5" fillId="3" borderId="0" xfId="12" applyNumberFormat="1" applyFont="1" applyFill="1">
      <alignment vertical="center"/>
    </xf>
    <xf numFmtId="185" fontId="5" fillId="5" borderId="0" xfId="11" applyNumberFormat="1" applyFont="1" applyFill="1">
      <alignment vertical="center"/>
    </xf>
    <xf numFmtId="14" fontId="5" fillId="5" borderId="0" xfId="1" applyNumberFormat="1" applyFont="1" applyFill="1">
      <alignment vertical="center"/>
    </xf>
    <xf numFmtId="177" fontId="5" fillId="5" borderId="0" xfId="12" applyNumberFormat="1" applyFont="1" applyFill="1">
      <alignment vertical="center"/>
    </xf>
    <xf numFmtId="177" fontId="5" fillId="5" borderId="0" xfId="3" applyNumberFormat="1" applyFont="1" applyFill="1">
      <alignment vertical="center"/>
    </xf>
    <xf numFmtId="182" fontId="5" fillId="0" borderId="0" xfId="12" applyNumberFormat="1" applyFont="1">
      <alignment vertical="center"/>
    </xf>
    <xf numFmtId="0" fontId="5" fillId="0" borderId="1" xfId="1" applyFont="1" applyBorder="1" applyAlignment="1">
      <alignment horizontal="left" vertical="top" wrapText="1"/>
    </xf>
  </cellXfs>
  <cellStyles count="13">
    <cellStyle name="パーセント" xfId="12" builtinId="5"/>
    <cellStyle name="パーセント 2" xfId="3" xr:uid="{7674314B-11C4-41A5-B859-42343F300B86}"/>
    <cellStyle name="パーセント 3" xfId="7" xr:uid="{374877F2-4EB9-4E4C-B8D3-6E0A549D262C}"/>
    <cellStyle name="桁区切り" xfId="11" builtinId="6"/>
    <cellStyle name="桁区切り [0.00] 2" xfId="8" xr:uid="{7F545A23-7C26-4F28-BFFF-32B5FC263BC8}"/>
    <cellStyle name="桁区切り 2" xfId="2" xr:uid="{BDAE2540-214A-48E3-8A2A-7D2B9D788718}"/>
    <cellStyle name="桁区切り 3" xfId="10" xr:uid="{AAFA9F11-84D2-4E77-923D-EDBA7B4E2C08}"/>
    <cellStyle name="標準" xfId="0" builtinId="0"/>
    <cellStyle name="標準 2" xfId="1" xr:uid="{53CA2028-0C5A-4D66-A8EA-20DCC6C761D7}"/>
    <cellStyle name="標準 2 2" xfId="6" xr:uid="{415A4CB9-0F7A-4F77-8C5A-30523EBF40F4}"/>
    <cellStyle name="標準 3" xfId="4" xr:uid="{A594CD0A-DA7A-433B-8A91-8FA2014B49BB}"/>
    <cellStyle name="標準 3 2" xfId="9" xr:uid="{24ED6368-7DFE-4141-B7EF-CE8291D03DCD}"/>
    <cellStyle name="標準 4" xfId="5" xr:uid="{4DBDDAA2-0E02-4DF5-9646-54B033516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91723</xdr:colOff>
      <xdr:row>0</xdr:row>
      <xdr:rowOff>84667</xdr:rowOff>
    </xdr:from>
    <xdr:to>
      <xdr:col>12</xdr:col>
      <xdr:colOff>4628</xdr:colOff>
      <xdr:row>18</xdr:row>
      <xdr:rowOff>14492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C14E23-0976-6578-D65B-8226931BC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7834" y="84667"/>
          <a:ext cx="5881905" cy="372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22</xdr:row>
      <xdr:rowOff>28223</xdr:rowOff>
    </xdr:from>
    <xdr:to>
      <xdr:col>11</xdr:col>
      <xdr:colOff>590238</xdr:colOff>
      <xdr:row>40</xdr:row>
      <xdr:rowOff>73461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112F795-7BBF-C18B-1AFC-C15AE380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222" y="4007556"/>
          <a:ext cx="5881905" cy="385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84667</xdr:colOff>
      <xdr:row>0</xdr:row>
      <xdr:rowOff>162278</xdr:rowOff>
    </xdr:from>
    <xdr:to>
      <xdr:col>21</xdr:col>
      <xdr:colOff>394</xdr:colOff>
      <xdr:row>19</xdr:row>
      <xdr:rowOff>70912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C0E3A4C-A0D3-D176-1B98-9ABE771C7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778" y="162278"/>
          <a:ext cx="5881905" cy="391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21167</xdr:colOff>
      <xdr:row>40</xdr:row>
      <xdr:rowOff>155222</xdr:rowOff>
    </xdr:from>
    <xdr:to>
      <xdr:col>11</xdr:col>
      <xdr:colOff>595411</xdr:colOff>
      <xdr:row>61</xdr:row>
      <xdr:rowOff>122766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8877EDD-9242-DFE1-E225-7A018E2BC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7278" y="7944555"/>
          <a:ext cx="5880022" cy="4412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98778</xdr:colOff>
      <xdr:row>22</xdr:row>
      <xdr:rowOff>204611</xdr:rowOff>
    </xdr:from>
    <xdr:to>
      <xdr:col>21</xdr:col>
      <xdr:colOff>11683</xdr:colOff>
      <xdr:row>41</xdr:row>
      <xdr:rowOff>68659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D7F3787-50BC-0FF7-6731-FDACD9A00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3889" y="4183944"/>
          <a:ext cx="5881905" cy="3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91723</xdr:colOff>
      <xdr:row>0</xdr:row>
      <xdr:rowOff>84667</xdr:rowOff>
    </xdr:from>
    <xdr:to>
      <xdr:col>12</xdr:col>
      <xdr:colOff>4628</xdr:colOff>
      <xdr:row>18</xdr:row>
      <xdr:rowOff>14492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DFFB04E-2525-4E42-8486-C85B192A1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873" y="84667"/>
          <a:ext cx="5856505" cy="3689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14111</xdr:colOff>
      <xdr:row>22</xdr:row>
      <xdr:rowOff>28223</xdr:rowOff>
    </xdr:from>
    <xdr:to>
      <xdr:col>11</xdr:col>
      <xdr:colOff>590238</xdr:colOff>
      <xdr:row>40</xdr:row>
      <xdr:rowOff>73461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1AABF31-2F31-4FC0-B37B-C84F7039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0261" y="4625623"/>
          <a:ext cx="5859327" cy="3817138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84667</xdr:colOff>
      <xdr:row>0</xdr:row>
      <xdr:rowOff>162278</xdr:rowOff>
    </xdr:from>
    <xdr:to>
      <xdr:col>21</xdr:col>
      <xdr:colOff>394</xdr:colOff>
      <xdr:row>19</xdr:row>
      <xdr:rowOff>70912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5EBFA36-6B34-45F6-A3CC-E948274D6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4417" y="162278"/>
          <a:ext cx="5859327" cy="3877384"/>
        </a:xfrm>
        <a:prstGeom prst="rect">
          <a:avLst/>
        </a:prstGeom>
      </xdr:spPr>
    </xdr:pic>
    <xdr:clientData/>
  </xdr:twoCellAnchor>
  <xdr:twoCellAnchor editAs="oneCell">
    <xdr:from>
      <xdr:col>3</xdr:col>
      <xdr:colOff>21167</xdr:colOff>
      <xdr:row>40</xdr:row>
      <xdr:rowOff>155222</xdr:rowOff>
    </xdr:from>
    <xdr:to>
      <xdr:col>11</xdr:col>
      <xdr:colOff>595411</xdr:colOff>
      <xdr:row>61</xdr:row>
      <xdr:rowOff>122766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A501AD7-EE2C-4836-ACBC-5FC542C5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317" y="8524522"/>
          <a:ext cx="5857444" cy="4368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98778</xdr:colOff>
      <xdr:row>22</xdr:row>
      <xdr:rowOff>204611</xdr:rowOff>
    </xdr:from>
    <xdr:to>
      <xdr:col>21</xdr:col>
      <xdr:colOff>11683</xdr:colOff>
      <xdr:row>41</xdr:row>
      <xdr:rowOff>68659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E4C718F-67A2-46A3-996C-FC08F404F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98528" y="4802011"/>
          <a:ext cx="5856505" cy="384549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101600</xdr:rowOff>
    </xdr:from>
    <xdr:to>
      <xdr:col>2</xdr:col>
      <xdr:colOff>311862</xdr:colOff>
      <xdr:row>23</xdr:row>
      <xdr:rowOff>114300</xdr:rowOff>
    </xdr:to>
    <xdr:sp macro="" textlink="">
      <xdr:nvSpPr>
        <xdr:cNvPr id="7" name="フリーフォーム: 図形 6">
          <a:extLst>
            <a:ext uri="{FF2B5EF4-FFF2-40B4-BE49-F238E27FC236}">
              <a16:creationId xmlns:a16="http://schemas.microsoft.com/office/drawing/2014/main" id="{87B94489-FD47-6DC1-19D1-612C1811BD62}"/>
            </a:ext>
          </a:extLst>
        </xdr:cNvPr>
        <xdr:cNvSpPr/>
      </xdr:nvSpPr>
      <xdr:spPr>
        <a:xfrm>
          <a:off x="2889250" y="4070350"/>
          <a:ext cx="311862" cy="850900"/>
        </a:xfrm>
        <a:custGeom>
          <a:avLst/>
          <a:gdLst>
            <a:gd name="connsiteX0" fmla="*/ 0 w 311862"/>
            <a:gd name="connsiteY0" fmla="*/ 0 h 850900"/>
            <a:gd name="connsiteX1" fmla="*/ 292100 w 311862"/>
            <a:gd name="connsiteY1" fmla="*/ 317500 h 850900"/>
            <a:gd name="connsiteX2" fmla="*/ 254000 w 311862"/>
            <a:gd name="connsiteY2" fmla="*/ 666750 h 850900"/>
            <a:gd name="connsiteX3" fmla="*/ 0 w 311862"/>
            <a:gd name="connsiteY3" fmla="*/ 850900 h 850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1862" h="850900">
              <a:moveTo>
                <a:pt x="0" y="0"/>
              </a:moveTo>
              <a:cubicBezTo>
                <a:pt x="124883" y="103187"/>
                <a:pt x="249767" y="206375"/>
                <a:pt x="292100" y="317500"/>
              </a:cubicBezTo>
              <a:cubicBezTo>
                <a:pt x="334433" y="428625"/>
                <a:pt x="302683" y="577850"/>
                <a:pt x="254000" y="666750"/>
              </a:cubicBezTo>
              <a:cubicBezTo>
                <a:pt x="205317" y="755650"/>
                <a:pt x="102658" y="803275"/>
                <a:pt x="0" y="850900"/>
              </a:cubicBez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762000</xdr:colOff>
      <xdr:row>25</xdr:row>
      <xdr:rowOff>76200</xdr:rowOff>
    </xdr:from>
    <xdr:to>
      <xdr:col>2</xdr:col>
      <xdr:colOff>299162</xdr:colOff>
      <xdr:row>28</xdr:row>
      <xdr:rowOff>107950</xdr:rowOff>
    </xdr:to>
    <xdr:sp macro="" textlink="">
      <xdr:nvSpPr>
        <xdr:cNvPr id="8" name="フリーフォーム: 図形 7">
          <a:extLst>
            <a:ext uri="{FF2B5EF4-FFF2-40B4-BE49-F238E27FC236}">
              <a16:creationId xmlns:a16="http://schemas.microsoft.com/office/drawing/2014/main" id="{82D00CEE-A33C-0258-C604-67CD47458C08}"/>
            </a:ext>
          </a:extLst>
        </xdr:cNvPr>
        <xdr:cNvSpPr/>
      </xdr:nvSpPr>
      <xdr:spPr>
        <a:xfrm>
          <a:off x="2679700" y="5302250"/>
          <a:ext cx="311862" cy="660400"/>
        </a:xfrm>
        <a:custGeom>
          <a:avLst/>
          <a:gdLst>
            <a:gd name="connsiteX0" fmla="*/ 0 w 311862"/>
            <a:gd name="connsiteY0" fmla="*/ 0 h 850900"/>
            <a:gd name="connsiteX1" fmla="*/ 292100 w 311862"/>
            <a:gd name="connsiteY1" fmla="*/ 317500 h 850900"/>
            <a:gd name="connsiteX2" fmla="*/ 254000 w 311862"/>
            <a:gd name="connsiteY2" fmla="*/ 666750 h 850900"/>
            <a:gd name="connsiteX3" fmla="*/ 0 w 311862"/>
            <a:gd name="connsiteY3" fmla="*/ 850900 h 850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1862" h="850900">
              <a:moveTo>
                <a:pt x="0" y="0"/>
              </a:moveTo>
              <a:cubicBezTo>
                <a:pt x="124883" y="103187"/>
                <a:pt x="249767" y="206375"/>
                <a:pt x="292100" y="317500"/>
              </a:cubicBezTo>
              <a:cubicBezTo>
                <a:pt x="334433" y="428625"/>
                <a:pt x="302683" y="577850"/>
                <a:pt x="254000" y="666750"/>
              </a:cubicBezTo>
              <a:cubicBezTo>
                <a:pt x="205317" y="755650"/>
                <a:pt x="102658" y="803275"/>
                <a:pt x="0" y="850900"/>
              </a:cubicBez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91723</xdr:colOff>
      <xdr:row>0</xdr:row>
      <xdr:rowOff>84667</xdr:rowOff>
    </xdr:from>
    <xdr:to>
      <xdr:col>12</xdr:col>
      <xdr:colOff>4628</xdr:colOff>
      <xdr:row>18</xdr:row>
      <xdr:rowOff>14492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C01AFB-4CCD-4A06-B216-19EF4BF9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873" y="84667"/>
          <a:ext cx="5856505" cy="3689025"/>
        </a:xfrm>
        <a:prstGeom prst="rect">
          <a:avLst/>
        </a:prstGeom>
      </xdr:spPr>
    </xdr:pic>
    <xdr:clientData/>
  </xdr:twoCellAnchor>
  <xdr:twoCellAnchor editAs="oneCell">
    <xdr:from>
      <xdr:col>3</xdr:col>
      <xdr:colOff>166511</xdr:colOff>
      <xdr:row>22</xdr:row>
      <xdr:rowOff>66323</xdr:rowOff>
    </xdr:from>
    <xdr:to>
      <xdr:col>12</xdr:col>
      <xdr:colOff>82238</xdr:colOff>
      <xdr:row>40</xdr:row>
      <xdr:rowOff>111561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1766E09-F72E-44FD-86DA-F35DF08D1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2661" y="4663723"/>
          <a:ext cx="5859327" cy="3817138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84667</xdr:colOff>
      <xdr:row>0</xdr:row>
      <xdr:rowOff>162278</xdr:rowOff>
    </xdr:from>
    <xdr:to>
      <xdr:col>21</xdr:col>
      <xdr:colOff>394</xdr:colOff>
      <xdr:row>19</xdr:row>
      <xdr:rowOff>70912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A5ED029-24B2-490C-85AB-F0E876092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4417" y="162278"/>
          <a:ext cx="5859327" cy="3877384"/>
        </a:xfrm>
        <a:prstGeom prst="rect">
          <a:avLst/>
        </a:prstGeom>
      </xdr:spPr>
    </xdr:pic>
    <xdr:clientData/>
  </xdr:twoCellAnchor>
  <xdr:twoCellAnchor editAs="oneCell">
    <xdr:from>
      <xdr:col>3</xdr:col>
      <xdr:colOff>21167</xdr:colOff>
      <xdr:row>40</xdr:row>
      <xdr:rowOff>155222</xdr:rowOff>
    </xdr:from>
    <xdr:to>
      <xdr:col>11</xdr:col>
      <xdr:colOff>595411</xdr:colOff>
      <xdr:row>61</xdr:row>
      <xdr:rowOff>122766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7EB543B-69CD-48C2-A034-EA1AB4C64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317" y="8524522"/>
          <a:ext cx="5857444" cy="4368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98778</xdr:colOff>
      <xdr:row>22</xdr:row>
      <xdr:rowOff>204611</xdr:rowOff>
    </xdr:from>
    <xdr:to>
      <xdr:col>21</xdr:col>
      <xdr:colOff>11683</xdr:colOff>
      <xdr:row>41</xdr:row>
      <xdr:rowOff>68659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33F565F-111A-4CAC-AE97-24149F1AB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98528" y="4802011"/>
          <a:ext cx="5856505" cy="384549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101600</xdr:rowOff>
    </xdr:from>
    <xdr:to>
      <xdr:col>2</xdr:col>
      <xdr:colOff>311862</xdr:colOff>
      <xdr:row>23</xdr:row>
      <xdr:rowOff>114300</xdr:rowOff>
    </xdr:to>
    <xdr:sp macro="" textlink="">
      <xdr:nvSpPr>
        <xdr:cNvPr id="7" name="フリーフォーム: 図形 6">
          <a:extLst>
            <a:ext uri="{FF2B5EF4-FFF2-40B4-BE49-F238E27FC236}">
              <a16:creationId xmlns:a16="http://schemas.microsoft.com/office/drawing/2014/main" id="{E8C76D5E-3C85-40A8-93E6-E57C47F41DB3}"/>
            </a:ext>
          </a:extLst>
        </xdr:cNvPr>
        <xdr:cNvSpPr/>
      </xdr:nvSpPr>
      <xdr:spPr>
        <a:xfrm>
          <a:off x="2889250" y="4070350"/>
          <a:ext cx="311862" cy="850900"/>
        </a:xfrm>
        <a:custGeom>
          <a:avLst/>
          <a:gdLst>
            <a:gd name="connsiteX0" fmla="*/ 0 w 311862"/>
            <a:gd name="connsiteY0" fmla="*/ 0 h 850900"/>
            <a:gd name="connsiteX1" fmla="*/ 292100 w 311862"/>
            <a:gd name="connsiteY1" fmla="*/ 317500 h 850900"/>
            <a:gd name="connsiteX2" fmla="*/ 254000 w 311862"/>
            <a:gd name="connsiteY2" fmla="*/ 666750 h 850900"/>
            <a:gd name="connsiteX3" fmla="*/ 0 w 311862"/>
            <a:gd name="connsiteY3" fmla="*/ 850900 h 850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1862" h="850900">
              <a:moveTo>
                <a:pt x="0" y="0"/>
              </a:moveTo>
              <a:cubicBezTo>
                <a:pt x="124883" y="103187"/>
                <a:pt x="249767" y="206375"/>
                <a:pt x="292100" y="317500"/>
              </a:cubicBezTo>
              <a:cubicBezTo>
                <a:pt x="334433" y="428625"/>
                <a:pt x="302683" y="577850"/>
                <a:pt x="254000" y="666750"/>
              </a:cubicBezTo>
              <a:cubicBezTo>
                <a:pt x="205317" y="755650"/>
                <a:pt x="102658" y="803275"/>
                <a:pt x="0" y="850900"/>
              </a:cubicBez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91723</xdr:colOff>
      <xdr:row>0</xdr:row>
      <xdr:rowOff>84667</xdr:rowOff>
    </xdr:from>
    <xdr:to>
      <xdr:col>12</xdr:col>
      <xdr:colOff>4628</xdr:colOff>
      <xdr:row>18</xdr:row>
      <xdr:rowOff>14492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DD07F73-74C5-416F-AA57-BF090DE3C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7873" y="84667"/>
          <a:ext cx="5856505" cy="3689025"/>
        </a:xfrm>
        <a:prstGeom prst="rect">
          <a:avLst/>
        </a:prstGeom>
      </xdr:spPr>
    </xdr:pic>
    <xdr:clientData/>
  </xdr:twoCellAnchor>
  <xdr:twoCellAnchor editAs="oneCell">
    <xdr:from>
      <xdr:col>3</xdr:col>
      <xdr:colOff>166511</xdr:colOff>
      <xdr:row>22</xdr:row>
      <xdr:rowOff>66323</xdr:rowOff>
    </xdr:from>
    <xdr:to>
      <xdr:col>12</xdr:col>
      <xdr:colOff>82238</xdr:colOff>
      <xdr:row>40</xdr:row>
      <xdr:rowOff>111561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F2C4CA4-097D-4D67-B7EA-A341AF135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2661" y="4663723"/>
          <a:ext cx="5859327" cy="3817138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84667</xdr:colOff>
      <xdr:row>0</xdr:row>
      <xdr:rowOff>162278</xdr:rowOff>
    </xdr:from>
    <xdr:to>
      <xdr:col>21</xdr:col>
      <xdr:colOff>394</xdr:colOff>
      <xdr:row>19</xdr:row>
      <xdr:rowOff>70912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226513A-2AC4-4EB9-836F-2A3C1A3C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4417" y="162278"/>
          <a:ext cx="5859327" cy="3877384"/>
        </a:xfrm>
        <a:prstGeom prst="rect">
          <a:avLst/>
        </a:prstGeom>
      </xdr:spPr>
    </xdr:pic>
    <xdr:clientData/>
  </xdr:twoCellAnchor>
  <xdr:twoCellAnchor editAs="oneCell">
    <xdr:from>
      <xdr:col>3</xdr:col>
      <xdr:colOff>21167</xdr:colOff>
      <xdr:row>40</xdr:row>
      <xdr:rowOff>155222</xdr:rowOff>
    </xdr:from>
    <xdr:to>
      <xdr:col>11</xdr:col>
      <xdr:colOff>595411</xdr:colOff>
      <xdr:row>61</xdr:row>
      <xdr:rowOff>122766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544DC9D-C2B9-4489-8497-890C8910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317" y="8524522"/>
          <a:ext cx="5857444" cy="4368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98778</xdr:colOff>
      <xdr:row>22</xdr:row>
      <xdr:rowOff>204611</xdr:rowOff>
    </xdr:from>
    <xdr:to>
      <xdr:col>21</xdr:col>
      <xdr:colOff>11683</xdr:colOff>
      <xdr:row>41</xdr:row>
      <xdr:rowOff>68659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210565B-2D44-4AFA-B3D7-ABAE0E08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98528" y="4802011"/>
          <a:ext cx="5856505" cy="384549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101600</xdr:rowOff>
    </xdr:from>
    <xdr:to>
      <xdr:col>2</xdr:col>
      <xdr:colOff>311862</xdr:colOff>
      <xdr:row>23</xdr:row>
      <xdr:rowOff>114300</xdr:rowOff>
    </xdr:to>
    <xdr:sp macro="" textlink="">
      <xdr:nvSpPr>
        <xdr:cNvPr id="7" name="フリーフォーム: 図形 6">
          <a:extLst>
            <a:ext uri="{FF2B5EF4-FFF2-40B4-BE49-F238E27FC236}">
              <a16:creationId xmlns:a16="http://schemas.microsoft.com/office/drawing/2014/main" id="{657E0294-574E-4D16-8A34-2991CFF44139}"/>
            </a:ext>
          </a:extLst>
        </xdr:cNvPr>
        <xdr:cNvSpPr/>
      </xdr:nvSpPr>
      <xdr:spPr>
        <a:xfrm>
          <a:off x="2889250" y="4070350"/>
          <a:ext cx="311862" cy="850900"/>
        </a:xfrm>
        <a:custGeom>
          <a:avLst/>
          <a:gdLst>
            <a:gd name="connsiteX0" fmla="*/ 0 w 311862"/>
            <a:gd name="connsiteY0" fmla="*/ 0 h 850900"/>
            <a:gd name="connsiteX1" fmla="*/ 292100 w 311862"/>
            <a:gd name="connsiteY1" fmla="*/ 317500 h 850900"/>
            <a:gd name="connsiteX2" fmla="*/ 254000 w 311862"/>
            <a:gd name="connsiteY2" fmla="*/ 666750 h 850900"/>
            <a:gd name="connsiteX3" fmla="*/ 0 w 311862"/>
            <a:gd name="connsiteY3" fmla="*/ 850900 h 850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1862" h="850900">
              <a:moveTo>
                <a:pt x="0" y="0"/>
              </a:moveTo>
              <a:cubicBezTo>
                <a:pt x="124883" y="103187"/>
                <a:pt x="249767" y="206375"/>
                <a:pt x="292100" y="317500"/>
              </a:cubicBezTo>
              <a:cubicBezTo>
                <a:pt x="334433" y="428625"/>
                <a:pt x="302683" y="577850"/>
                <a:pt x="254000" y="666750"/>
              </a:cubicBezTo>
              <a:cubicBezTo>
                <a:pt x="205317" y="755650"/>
                <a:pt x="102658" y="803275"/>
                <a:pt x="0" y="850900"/>
              </a:cubicBez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guraoka-old\ISPT&#26908;&#35342;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siguma (5)"/>
      <sheetName val="cap_siguma (4)"/>
      <sheetName val="大和"/>
      <sheetName val="swaption_siguma"/>
      <sheetName val="USDN"/>
      <sheetName val="swaption"/>
      <sheetName val="cap_siguma＿ｆ) (2)"/>
      <sheetName val="cap_siguma (3)"/>
      <sheetName val="cap_siguma (2)"/>
      <sheetName val="Calc (2)"/>
      <sheetName val="cap_siguma"/>
      <sheetName val="TS"/>
      <sheetName val="USD_old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7FC3-0B0D-451A-BB13-45C3E48C104C}">
  <sheetPr codeName="Sheet2"/>
  <dimension ref="A1:D42"/>
  <sheetViews>
    <sheetView tabSelected="1" zoomScale="110" zoomScaleNormal="110" workbookViewId="0">
      <selection activeCell="B12" sqref="B12"/>
    </sheetView>
  </sheetViews>
  <sheetFormatPr defaultColWidth="8.6328125" defaultRowHeight="13"/>
  <cols>
    <col min="1" max="1" width="25.1796875" style="2" customWidth="1"/>
    <col min="2" max="2" width="11.08984375" style="2" customWidth="1"/>
    <col min="3" max="3" width="28.26953125" style="2" bestFit="1" customWidth="1"/>
    <col min="4" max="16384" width="8.6328125" style="2"/>
  </cols>
  <sheetData>
    <row r="1" spans="1:3" ht="13.5" customHeight="1">
      <c r="A1" s="42" t="s">
        <v>6</v>
      </c>
      <c r="B1" s="42"/>
      <c r="C1" s="1" t="s">
        <v>0</v>
      </c>
    </row>
    <row r="2" spans="1:3" ht="17.5" customHeight="1">
      <c r="A2" s="14" t="s">
        <v>29</v>
      </c>
      <c r="B2" s="37">
        <v>-1</v>
      </c>
      <c r="C2" s="4"/>
    </row>
    <row r="3" spans="1:3" ht="17.5" customHeight="1">
      <c r="A3" s="14" t="s">
        <v>9</v>
      </c>
      <c r="B3" s="38">
        <v>45195</v>
      </c>
      <c r="C3" s="4"/>
    </row>
    <row r="4" spans="1:3">
      <c r="A4" s="2" t="s">
        <v>10</v>
      </c>
      <c r="B4" s="38">
        <v>45275</v>
      </c>
      <c r="C4" s="4"/>
    </row>
    <row r="5" spans="1:3">
      <c r="A5" s="2" t="s">
        <v>49</v>
      </c>
      <c r="B5" s="39">
        <f>(100-C5)/100</f>
        <v>5.459999999999994E-2</v>
      </c>
      <c r="C5" s="22">
        <v>94.54</v>
      </c>
    </row>
    <row r="6" spans="1:3">
      <c r="A6" s="2" t="s">
        <v>50</v>
      </c>
      <c r="B6" s="39">
        <f>(100-C6)/100</f>
        <v>5.5E-2</v>
      </c>
      <c r="C6" s="22">
        <v>94.5</v>
      </c>
    </row>
    <row r="7" spans="1:3">
      <c r="A7" s="2" t="s">
        <v>3</v>
      </c>
      <c r="B7" s="39">
        <v>5.0212E-3</v>
      </c>
      <c r="C7" s="4"/>
    </row>
    <row r="8" spans="1:3">
      <c r="A8" s="2" t="s">
        <v>51</v>
      </c>
      <c r="B8" s="40">
        <v>5.3690000000000002E-2</v>
      </c>
      <c r="C8" s="4" t="s">
        <v>2</v>
      </c>
    </row>
    <row r="9" spans="1:3">
      <c r="A9" s="16" t="s">
        <v>16</v>
      </c>
      <c r="C9" s="4" t="s">
        <v>52</v>
      </c>
    </row>
    <row r="10" spans="1:3">
      <c r="A10" s="2" t="s">
        <v>17</v>
      </c>
      <c r="B10" s="2">
        <f>B4-B3</f>
        <v>80</v>
      </c>
      <c r="C10" s="4"/>
    </row>
    <row r="11" spans="1:3">
      <c r="A11" s="2" t="s">
        <v>19</v>
      </c>
      <c r="B11" s="3">
        <f>B10/365</f>
        <v>0.21917808219178081</v>
      </c>
      <c r="C11" s="4" t="s">
        <v>24</v>
      </c>
    </row>
    <row r="12" spans="1:3">
      <c r="A12" s="2" t="s">
        <v>20</v>
      </c>
      <c r="B12" s="7">
        <f>1/(1+B8*B10/360)</f>
        <v>0.98820956191572107</v>
      </c>
      <c r="C12" s="4" t="s">
        <v>25</v>
      </c>
    </row>
    <row r="13" spans="1:3">
      <c r="A13" s="2" t="s">
        <v>4</v>
      </c>
      <c r="B13" s="41">
        <f>(B7*B11^0.5)</f>
        <v>2.3507480332048431E-3</v>
      </c>
      <c r="C13" s="4" t="s">
        <v>26</v>
      </c>
    </row>
    <row r="14" spans="1:3">
      <c r="A14" s="16" t="s">
        <v>18</v>
      </c>
      <c r="C14" s="4"/>
    </row>
    <row r="15" spans="1:3">
      <c r="A15" s="9" t="s">
        <v>15</v>
      </c>
      <c r="B15" s="8">
        <f>B2*(B5-B6)/B13</f>
        <v>0.17015860243206432</v>
      </c>
      <c r="C15" s="4" t="s">
        <v>27</v>
      </c>
    </row>
    <row r="16" spans="1:3">
      <c r="A16" s="2" t="s">
        <v>11</v>
      </c>
      <c r="B16" s="8">
        <f>NORMSDIST(B15)</f>
        <v>0.56755729632607677</v>
      </c>
      <c r="C16" s="4" t="s">
        <v>14</v>
      </c>
    </row>
    <row r="17" spans="1:3">
      <c r="A17" s="2" t="s">
        <v>13</v>
      </c>
      <c r="B17" s="8">
        <f>NORMDIST(B15,0,1,FALSE)</f>
        <v>0.39320840769425025</v>
      </c>
      <c r="C17" s="4" t="s">
        <v>12</v>
      </c>
    </row>
    <row r="18" spans="1:3">
      <c r="A18" s="11" t="s">
        <v>23</v>
      </c>
      <c r="B18" s="23">
        <f>B13*(B15*B16+B17)</f>
        <v>1.1513568095573316E-3</v>
      </c>
      <c r="C18" s="4" t="s">
        <v>48</v>
      </c>
    </row>
    <row r="19" spans="1:3">
      <c r="A19" s="17" t="s">
        <v>31</v>
      </c>
      <c r="B19" s="24">
        <f>B12*B18</f>
        <v>1.137781808381333E-3</v>
      </c>
      <c r="C19" s="4" t="s">
        <v>30</v>
      </c>
    </row>
    <row r="20" spans="1:3">
      <c r="A20" s="18" t="s">
        <v>32</v>
      </c>
      <c r="B20" s="19">
        <f>2500*B19*100</f>
        <v>284.44545209533328</v>
      </c>
      <c r="C20" s="4" t="s">
        <v>33</v>
      </c>
    </row>
    <row r="21" spans="1:3">
      <c r="A21" s="18" t="s">
        <v>5</v>
      </c>
      <c r="B21" s="35">
        <f>B2*B12*B16</f>
        <v>-0.56086554716446346</v>
      </c>
      <c r="C21" s="4" t="s">
        <v>47</v>
      </c>
    </row>
    <row r="22" spans="1:3">
      <c r="A22" s="18" t="s">
        <v>7</v>
      </c>
      <c r="B22" s="30">
        <f>B12*B17/B13</f>
        <v>165.297302314175</v>
      </c>
      <c r="C22" s="4" t="s">
        <v>44</v>
      </c>
    </row>
    <row r="23" spans="1:3">
      <c r="A23" s="18" t="s">
        <v>8</v>
      </c>
      <c r="B23" s="36">
        <f>B12*B11^0.5*B17</f>
        <v>0.18191579493258861</v>
      </c>
      <c r="C23" s="4" t="s">
        <v>45</v>
      </c>
    </row>
    <row r="24" spans="1:3">
      <c r="A24" s="18" t="s">
        <v>39</v>
      </c>
      <c r="B24" s="36">
        <f>B8*B19-0.5*B7*B17*B12/B11^0.5</f>
        <v>-2.022687433290273E-3</v>
      </c>
      <c r="C24" s="4" t="s">
        <v>46</v>
      </c>
    </row>
    <row r="42" spans="4:4">
      <c r="D42"/>
    </row>
  </sheetData>
  <mergeCells count="1">
    <mergeCell ref="A1:B1"/>
  </mergeCells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4457-59AB-4A50-A063-72B25D29EB42}">
  <sheetPr codeName="Sheet3"/>
  <dimension ref="A1:D42"/>
  <sheetViews>
    <sheetView workbookViewId="0">
      <selection sqref="A1:B1"/>
    </sheetView>
  </sheetViews>
  <sheetFormatPr defaultColWidth="8.6328125" defaultRowHeight="13"/>
  <cols>
    <col min="1" max="1" width="25.1796875" style="2" customWidth="1"/>
    <col min="2" max="2" width="10.81640625" style="2" customWidth="1"/>
    <col min="3" max="3" width="24.453125" style="2" bestFit="1" customWidth="1"/>
    <col min="4" max="16384" width="8.6328125" style="2"/>
  </cols>
  <sheetData>
    <row r="1" spans="1:3" ht="13.5" customHeight="1">
      <c r="A1" s="42" t="s">
        <v>6</v>
      </c>
      <c r="B1" s="42"/>
      <c r="C1" s="1" t="s">
        <v>0</v>
      </c>
    </row>
    <row r="2" spans="1:3" ht="17.5" customHeight="1">
      <c r="A2" s="14" t="s">
        <v>29</v>
      </c>
      <c r="B2" s="15">
        <v>-1</v>
      </c>
      <c r="C2" s="4"/>
    </row>
    <row r="3" spans="1:3" ht="17.5" customHeight="1">
      <c r="A3" s="14" t="s">
        <v>9</v>
      </c>
      <c r="B3" s="12">
        <v>45195</v>
      </c>
      <c r="C3" s="4"/>
    </row>
    <row r="4" spans="1:3">
      <c r="A4" s="2" t="s">
        <v>10</v>
      </c>
      <c r="B4" s="12">
        <v>45275</v>
      </c>
      <c r="C4" s="4"/>
    </row>
    <row r="5" spans="1:3">
      <c r="A5" s="2" t="s">
        <v>21</v>
      </c>
      <c r="B5" s="29">
        <f>(100-C5)/100*1.01</f>
        <v>5.5145999999999938E-2</v>
      </c>
      <c r="C5" s="22">
        <v>94.54</v>
      </c>
    </row>
    <row r="6" spans="1:3">
      <c r="A6" s="2" t="s">
        <v>22</v>
      </c>
      <c r="B6" s="21">
        <f>(100-C6)/100</f>
        <v>5.5E-2</v>
      </c>
      <c r="C6" s="22">
        <v>94.5</v>
      </c>
    </row>
    <row r="7" spans="1:3">
      <c r="A7" s="2" t="s">
        <v>3</v>
      </c>
      <c r="B7" s="21">
        <v>5.0000000000000001E-3</v>
      </c>
      <c r="C7" s="4"/>
    </row>
    <row r="8" spans="1:3">
      <c r="A8" s="2" t="s">
        <v>1</v>
      </c>
      <c r="B8" s="5">
        <v>5.3999999999999999E-2</v>
      </c>
      <c r="C8" s="6" t="s">
        <v>2</v>
      </c>
    </row>
    <row r="9" spans="1:3">
      <c r="A9" s="16" t="s">
        <v>16</v>
      </c>
    </row>
    <row r="10" spans="1:3">
      <c r="A10" s="2" t="s">
        <v>17</v>
      </c>
      <c r="B10" s="2">
        <f>B4-B3</f>
        <v>80</v>
      </c>
      <c r="C10" s="4"/>
    </row>
    <row r="11" spans="1:3">
      <c r="A11" s="2" t="s">
        <v>19</v>
      </c>
      <c r="B11" s="3">
        <f>B10/365</f>
        <v>0.21917808219178081</v>
      </c>
      <c r="C11" s="4" t="s">
        <v>24</v>
      </c>
    </row>
    <row r="12" spans="1:3">
      <c r="A12" s="2" t="s">
        <v>20</v>
      </c>
      <c r="B12" s="3">
        <f>1/(1+B8*B10/360)</f>
        <v>0.98814229249011853</v>
      </c>
      <c r="C12" s="4" t="s">
        <v>25</v>
      </c>
    </row>
    <row r="13" spans="1:3">
      <c r="A13" s="2" t="s">
        <v>4</v>
      </c>
      <c r="B13" s="8">
        <f>(B7*B11^0.5)</f>
        <v>2.3408229439226113E-3</v>
      </c>
      <c r="C13" s="4" t="s">
        <v>26</v>
      </c>
    </row>
    <row r="14" spans="1:3">
      <c r="A14" s="16" t="s">
        <v>18</v>
      </c>
    </row>
    <row r="15" spans="1:3">
      <c r="A15" s="9" t="s">
        <v>15</v>
      </c>
      <c r="B15" s="8">
        <f>B2*(B5-B6)/B13</f>
        <v>-6.2371227340791424E-2</v>
      </c>
      <c r="C15" s="4" t="s">
        <v>27</v>
      </c>
    </row>
    <row r="16" spans="1:3">
      <c r="A16" s="2" t="s">
        <v>11</v>
      </c>
      <c r="B16" s="8">
        <f>NORMSDIST(B15)</f>
        <v>0.47513360379556641</v>
      </c>
      <c r="C16" s="4" t="s">
        <v>14</v>
      </c>
    </row>
    <row r="17" spans="1:3">
      <c r="A17" s="2" t="s">
        <v>13</v>
      </c>
      <c r="B17" s="8">
        <f>NORMDIST(B15,0,1,FALSE)</f>
        <v>0.39816705793716406</v>
      </c>
      <c r="C17" s="4" t="s">
        <v>12</v>
      </c>
    </row>
    <row r="18" spans="1:3">
      <c r="A18" s="11" t="s">
        <v>23</v>
      </c>
      <c r="B18" s="23">
        <f>B13*(B15*B16+B17)</f>
        <v>8.6266907857935411E-4</v>
      </c>
      <c r="C18" s="10" t="s">
        <v>28</v>
      </c>
    </row>
    <row r="19" spans="1:3">
      <c r="A19" s="17" t="s">
        <v>31</v>
      </c>
      <c r="B19" s="24">
        <f>B12*B18</f>
        <v>8.5243980096774122E-4</v>
      </c>
    </row>
    <row r="20" spans="1:3">
      <c r="A20" s="2" t="s">
        <v>34</v>
      </c>
      <c r="B20" s="25">
        <f>'7.4'!B19-B19</f>
        <v>2.8534200741359183E-4</v>
      </c>
    </row>
    <row r="21" spans="1:3">
      <c r="A21" s="18" t="s">
        <v>5</v>
      </c>
      <c r="B21" s="20">
        <f>B2*B12*B16</f>
        <v>-0.46949960849364269</v>
      </c>
    </row>
    <row r="22" spans="1:3">
      <c r="A22" s="2" t="s">
        <v>36</v>
      </c>
      <c r="B22" s="27">
        <f>(B21+'7.4'!B21)/2</f>
        <v>-0.51518257782905308</v>
      </c>
    </row>
    <row r="23" spans="1:3">
      <c r="A23" s="2" t="s">
        <v>35</v>
      </c>
      <c r="B23" s="26">
        <f>B5-'7.4'!B5</f>
        <v>5.4599999999999788E-4</v>
      </c>
    </row>
    <row r="24" spans="1:3">
      <c r="A24" s="9" t="s">
        <v>37</v>
      </c>
      <c r="B24" s="21">
        <f>B23*B22</f>
        <v>-2.8128968749466189E-4</v>
      </c>
      <c r="C24" s="13"/>
    </row>
    <row r="26" spans="1:3">
      <c r="A26" s="2" t="s">
        <v>43</v>
      </c>
      <c r="B26" s="34">
        <f>'7.4'!B21-B21</f>
        <v>-9.1365938670820768E-2</v>
      </c>
    </row>
    <row r="27" spans="1:3">
      <c r="A27" s="18" t="s">
        <v>7</v>
      </c>
      <c r="B27" s="30">
        <f>B12*B17/B13</f>
        <v>168.08008074492056</v>
      </c>
    </row>
    <row r="28" spans="1:3">
      <c r="A28" s="2" t="s">
        <v>41</v>
      </c>
      <c r="B28" s="33">
        <f>(B27+'7.4'!B22)/2</f>
        <v>166.68869152954778</v>
      </c>
    </row>
    <row r="29" spans="1:3">
      <c r="A29" s="9" t="s">
        <v>42</v>
      </c>
      <c r="B29" s="28">
        <f>B28*B23</f>
        <v>9.101202557513273E-2</v>
      </c>
    </row>
    <row r="42" spans="4:4">
      <c r="D42"/>
    </row>
  </sheetData>
  <mergeCells count="1">
    <mergeCell ref="A1:B1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9200-9968-4889-B0CE-A5BDE78BE5F8}">
  <sheetPr codeName="Sheet4"/>
  <dimension ref="A1:D42"/>
  <sheetViews>
    <sheetView workbookViewId="0">
      <selection sqref="A1:B1"/>
    </sheetView>
  </sheetViews>
  <sheetFormatPr defaultColWidth="8.6328125" defaultRowHeight="13"/>
  <cols>
    <col min="1" max="1" width="25.1796875" style="2" customWidth="1"/>
    <col min="2" max="2" width="12.7265625" style="2" bestFit="1" customWidth="1"/>
    <col min="3" max="3" width="24.453125" style="2" bestFit="1" customWidth="1"/>
    <col min="4" max="16384" width="8.6328125" style="2"/>
  </cols>
  <sheetData>
    <row r="1" spans="1:3" ht="13.5" customHeight="1">
      <c r="A1" s="42" t="s">
        <v>6</v>
      </c>
      <c r="B1" s="42"/>
      <c r="C1" s="1" t="s">
        <v>0</v>
      </c>
    </row>
    <row r="2" spans="1:3" ht="17.5" customHeight="1">
      <c r="A2" s="14" t="s">
        <v>29</v>
      </c>
      <c r="B2" s="15">
        <v>-1</v>
      </c>
      <c r="C2" s="4"/>
    </row>
    <row r="3" spans="1:3" ht="17.5" customHeight="1">
      <c r="A3" s="14" t="s">
        <v>9</v>
      </c>
      <c r="B3" s="12">
        <v>45195</v>
      </c>
      <c r="C3" s="4"/>
    </row>
    <row r="4" spans="1:3">
      <c r="A4" s="2" t="s">
        <v>10</v>
      </c>
      <c r="B4" s="12">
        <v>45275</v>
      </c>
      <c r="C4" s="4"/>
    </row>
    <row r="5" spans="1:3">
      <c r="A5" s="2" t="s">
        <v>21</v>
      </c>
      <c r="B5" s="21">
        <f>(100-C5)/100</f>
        <v>5.459999999999994E-2</v>
      </c>
      <c r="C5" s="22">
        <v>94.54</v>
      </c>
    </row>
    <row r="6" spans="1:3">
      <c r="A6" s="2" t="s">
        <v>22</v>
      </c>
      <c r="B6" s="21">
        <f>(100-C6)/100</f>
        <v>5.5E-2</v>
      </c>
      <c r="C6" s="22">
        <v>94.5</v>
      </c>
    </row>
    <row r="7" spans="1:3">
      <c r="A7" s="2" t="s">
        <v>3</v>
      </c>
      <c r="B7" s="29">
        <v>1.4999999999999999E-2</v>
      </c>
      <c r="C7" s="4"/>
    </row>
    <row r="8" spans="1:3">
      <c r="A8" s="2" t="s">
        <v>1</v>
      </c>
      <c r="B8" s="5">
        <v>5.3999999999999999E-2</v>
      </c>
      <c r="C8" s="6" t="s">
        <v>2</v>
      </c>
    </row>
    <row r="9" spans="1:3">
      <c r="A9" s="16" t="s">
        <v>16</v>
      </c>
    </row>
    <row r="10" spans="1:3">
      <c r="A10" s="2" t="s">
        <v>17</v>
      </c>
      <c r="B10" s="2">
        <f>B4-B3</f>
        <v>80</v>
      </c>
      <c r="C10" s="4"/>
    </row>
    <row r="11" spans="1:3">
      <c r="A11" s="2" t="s">
        <v>19</v>
      </c>
      <c r="B11" s="3">
        <f>B10/365</f>
        <v>0.21917808219178081</v>
      </c>
      <c r="C11" s="4" t="s">
        <v>24</v>
      </c>
    </row>
    <row r="12" spans="1:3">
      <c r="A12" s="2" t="s">
        <v>20</v>
      </c>
      <c r="B12" s="3">
        <f>1/(1+B8*B10/360)</f>
        <v>0.98814229249011853</v>
      </c>
      <c r="C12" s="4" t="s">
        <v>25</v>
      </c>
    </row>
    <row r="13" spans="1:3">
      <c r="A13" s="2" t="s">
        <v>4</v>
      </c>
      <c r="B13" s="8">
        <f>(B7*B11^0.5)</f>
        <v>7.022468831767833E-3</v>
      </c>
      <c r="C13" s="4" t="s">
        <v>26</v>
      </c>
    </row>
    <row r="14" spans="1:3">
      <c r="A14" s="16" t="s">
        <v>18</v>
      </c>
    </row>
    <row r="15" spans="1:3">
      <c r="A15" s="9" t="s">
        <v>15</v>
      </c>
      <c r="B15" s="8">
        <f>B2*(B5-B6)/B13</f>
        <v>5.6960024968792093E-2</v>
      </c>
      <c r="C15" s="4" t="s">
        <v>27</v>
      </c>
    </row>
    <row r="16" spans="1:3">
      <c r="A16" s="2" t="s">
        <v>11</v>
      </c>
      <c r="B16" s="8">
        <f>NORMSDIST(B15)</f>
        <v>0.52271148056642702</v>
      </c>
      <c r="C16" s="4" t="s">
        <v>14</v>
      </c>
    </row>
    <row r="17" spans="1:3">
      <c r="A17" s="2" t="s">
        <v>13</v>
      </c>
      <c r="B17" s="8">
        <f>NORMDIST(B15,0,1,FALSE)</f>
        <v>0.39829563201428336</v>
      </c>
      <c r="C17" s="4" t="s">
        <v>12</v>
      </c>
    </row>
    <row r="18" spans="1:3">
      <c r="A18" s="11" t="s">
        <v>23</v>
      </c>
      <c r="B18" s="23">
        <f>B13*(B15*B16+B17)</f>
        <v>3.0061032538761774E-3</v>
      </c>
      <c r="C18" s="10" t="s">
        <v>28</v>
      </c>
    </row>
    <row r="19" spans="1:3">
      <c r="A19" s="17" t="s">
        <v>31</v>
      </c>
      <c r="B19" s="24">
        <f>B12*B18</f>
        <v>2.9704577607472106E-3</v>
      </c>
    </row>
    <row r="20" spans="1:3">
      <c r="A20" s="2" t="s">
        <v>34</v>
      </c>
      <c r="B20" s="25">
        <f>B19- '7.4'!B19</f>
        <v>1.8326759523658775E-3</v>
      </c>
    </row>
    <row r="23" spans="1:3">
      <c r="A23" s="18" t="s">
        <v>8</v>
      </c>
      <c r="B23" s="20">
        <f>B12*B11^0.5*B17</f>
        <v>0.18425682883067032</v>
      </c>
    </row>
    <row r="24" spans="1:3">
      <c r="A24" s="2" t="s">
        <v>38</v>
      </c>
      <c r="B24" s="21">
        <f>1%*(B23+'7.4'!B23)/2</f>
        <v>1.8308631188162948E-3</v>
      </c>
      <c r="C24" s="13"/>
    </row>
    <row r="42" spans="4:4">
      <c r="D42"/>
    </row>
  </sheetData>
  <mergeCells count="1">
    <mergeCell ref="A1:B1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7769-9BCE-482C-B98B-049436EB727A}">
  <sheetPr codeName="Sheet5"/>
  <dimension ref="A1:D42"/>
  <sheetViews>
    <sheetView workbookViewId="0">
      <selection sqref="A1:B1"/>
    </sheetView>
  </sheetViews>
  <sheetFormatPr defaultColWidth="8.6328125" defaultRowHeight="13"/>
  <cols>
    <col min="1" max="1" width="25.1796875" style="2" customWidth="1"/>
    <col min="2" max="2" width="12.7265625" style="2" bestFit="1" customWidth="1"/>
    <col min="3" max="3" width="24.453125" style="2" bestFit="1" customWidth="1"/>
    <col min="4" max="16384" width="8.6328125" style="2"/>
  </cols>
  <sheetData>
    <row r="1" spans="1:3" ht="13.5" customHeight="1">
      <c r="A1" s="42" t="s">
        <v>6</v>
      </c>
      <c r="B1" s="42"/>
      <c r="C1" s="1" t="s">
        <v>0</v>
      </c>
    </row>
    <row r="2" spans="1:3" ht="17.5" customHeight="1">
      <c r="A2" s="14" t="s">
        <v>29</v>
      </c>
      <c r="B2" s="15">
        <v>-1</v>
      </c>
      <c r="C2" s="4"/>
    </row>
    <row r="3" spans="1:3" ht="17.5" customHeight="1">
      <c r="A3" s="14" t="s">
        <v>9</v>
      </c>
      <c r="B3" s="32">
        <v>45196</v>
      </c>
      <c r="C3" s="4"/>
    </row>
    <row r="4" spans="1:3">
      <c r="A4" s="2" t="s">
        <v>10</v>
      </c>
      <c r="B4" s="12">
        <v>45275</v>
      </c>
      <c r="C4" s="4"/>
    </row>
    <row r="5" spans="1:3">
      <c r="A5" s="2" t="s">
        <v>21</v>
      </c>
      <c r="B5" s="21">
        <f>(100-C5)/100</f>
        <v>5.459999999999994E-2</v>
      </c>
      <c r="C5" s="22">
        <v>94.54</v>
      </c>
    </row>
    <row r="6" spans="1:3">
      <c r="A6" s="2" t="s">
        <v>22</v>
      </c>
      <c r="B6" s="21">
        <f>(100-C6)/100</f>
        <v>5.5E-2</v>
      </c>
      <c r="C6" s="22">
        <v>94.5</v>
      </c>
    </row>
    <row r="7" spans="1:3">
      <c r="A7" s="2" t="s">
        <v>3</v>
      </c>
      <c r="B7" s="31">
        <v>5.0000000000000001E-3</v>
      </c>
      <c r="C7" s="4"/>
    </row>
    <row r="8" spans="1:3">
      <c r="A8" s="2" t="s">
        <v>1</v>
      </c>
      <c r="B8" s="5">
        <v>5.3999999999999999E-2</v>
      </c>
      <c r="C8" s="6" t="s">
        <v>2</v>
      </c>
    </row>
    <row r="9" spans="1:3">
      <c r="A9" s="16" t="s">
        <v>16</v>
      </c>
    </row>
    <row r="10" spans="1:3">
      <c r="A10" s="2" t="s">
        <v>17</v>
      </c>
      <c r="B10" s="2">
        <f>B4-B3</f>
        <v>79</v>
      </c>
      <c r="C10" s="4"/>
    </row>
    <row r="11" spans="1:3">
      <c r="A11" s="2" t="s">
        <v>19</v>
      </c>
      <c r="B11" s="3">
        <f>B10/365</f>
        <v>0.21643835616438356</v>
      </c>
      <c r="C11" s="4" t="s">
        <v>24</v>
      </c>
    </row>
    <row r="12" spans="1:3">
      <c r="A12" s="2" t="s">
        <v>20</v>
      </c>
      <c r="B12" s="3">
        <f>1/(1+B8*B10/360)</f>
        <v>0.98828877798092607</v>
      </c>
      <c r="C12" s="4" t="s">
        <v>25</v>
      </c>
    </row>
    <row r="13" spans="1:3">
      <c r="A13" s="2" t="s">
        <v>4</v>
      </c>
      <c r="B13" s="8">
        <f>(B7*B11^0.5)</f>
        <v>2.326146793327882E-3</v>
      </c>
      <c r="C13" s="4" t="s">
        <v>26</v>
      </c>
    </row>
    <row r="14" spans="1:3">
      <c r="A14" s="16" t="s">
        <v>18</v>
      </c>
    </row>
    <row r="15" spans="1:3">
      <c r="A15" s="9" t="s">
        <v>15</v>
      </c>
      <c r="B15" s="8">
        <f>B2*(B5-B6)/B13</f>
        <v>0.17195819332958065</v>
      </c>
      <c r="C15" s="4" t="s">
        <v>27</v>
      </c>
    </row>
    <row r="16" spans="1:3">
      <c r="A16" s="2" t="s">
        <v>11</v>
      </c>
      <c r="B16" s="8">
        <f>NORMSDIST(B15)</f>
        <v>0.5682648018852372</v>
      </c>
      <c r="C16" s="4" t="s">
        <v>14</v>
      </c>
    </row>
    <row r="17" spans="1:3">
      <c r="A17" s="2" t="s">
        <v>13</v>
      </c>
      <c r="B17" s="8">
        <f>NORMDIST(B15,0,1,FALSE)</f>
        <v>0.39308738295947032</v>
      </c>
      <c r="C17" s="4" t="s">
        <v>12</v>
      </c>
    </row>
    <row r="18" spans="1:3">
      <c r="A18" s="11" t="s">
        <v>23</v>
      </c>
      <c r="B18" s="23">
        <f>B13*(B15*B16+B17)</f>
        <v>1.14168487612295E-3</v>
      </c>
      <c r="C18" s="10" t="s">
        <v>28</v>
      </c>
    </row>
    <row r="19" spans="1:3">
      <c r="A19" s="17" t="s">
        <v>31</v>
      </c>
      <c r="B19" s="24">
        <f>B12*B18</f>
        <v>1.1283143510628553E-3</v>
      </c>
    </row>
    <row r="20" spans="1:3">
      <c r="A20" s="2" t="s">
        <v>34</v>
      </c>
      <c r="B20" s="25">
        <f>B19- '7.4'!B19</f>
        <v>-9.467457318477774E-6</v>
      </c>
    </row>
    <row r="23" spans="1:3">
      <c r="A23" s="18" t="s">
        <v>39</v>
      </c>
      <c r="B23" s="20">
        <f>B8*B19-0.5*B7*B17*B12/B11^0.5</f>
        <v>-2.0266641772623442E-3</v>
      </c>
    </row>
    <row r="24" spans="1:3">
      <c r="A24" s="2" t="s">
        <v>40</v>
      </c>
      <c r="B24" s="21">
        <f>B23/365</f>
        <v>-5.5525045952392991E-6</v>
      </c>
      <c r="C24" s="13"/>
    </row>
    <row r="42" spans="4:4">
      <c r="D42"/>
    </row>
  </sheetData>
  <mergeCells count="1">
    <mergeCell ref="A1:B1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7.4</vt:lpstr>
      <vt:lpstr>Ftr-delta検証</vt:lpstr>
      <vt:lpstr>Ftr-vega検証</vt:lpstr>
      <vt:lpstr>Ftr-Theta検証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 O</cp:lastModifiedBy>
  <dcterms:created xsi:type="dcterms:W3CDTF">2022-05-24T11:24:28Z</dcterms:created>
  <dcterms:modified xsi:type="dcterms:W3CDTF">2025-01-11T01:10:12Z</dcterms:modified>
</cp:coreProperties>
</file>