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ドキュメント\Python Scripts\1 QuantLib\0.MyBook-QL\"/>
    </mc:Choice>
  </mc:AlternateContent>
  <xr:revisionPtr revIDLastSave="0" documentId="13_ncr:1_{4CEF0472-5BA8-4D5B-8DB5-8DB0BE0B104F}" xr6:coauthVersionLast="47" xr6:coauthVersionMax="47" xr10:uidLastSave="{00000000-0000-0000-0000-000000000000}"/>
  <bookViews>
    <workbookView xWindow="50900" yWindow="1380" windowWidth="18740" windowHeight="16610" tabRatio="768" xr2:uid="{45037738-26B1-453F-A354-AD7F4853A66E}"/>
  </bookViews>
  <sheets>
    <sheet name="オプション要因分析" sheetId="42" r:id="rId1"/>
    <sheet name="NKYスマイルデータ" sheetId="43" r:id="rId2"/>
  </sheets>
  <functionGroups builtInGroupCount="19">
    <functionGroup name="Commands"/>
  </functionGroups>
  <externalReferences>
    <externalReference r:id="rId3"/>
  </externalReferences>
  <definedNames>
    <definedName name="__123Graph_A" localSheetId="0" hidden="1">[1]DATE!#REF!</definedName>
    <definedName name="__123Graph_A" hidden="1">[1]DATE!#REF!</definedName>
    <definedName name="__123Graph_B" localSheetId="0" hidden="1">[1]DATE!#REF!</definedName>
    <definedName name="__123Graph_B" hidden="1">[1]DATE!#REF!</definedName>
    <definedName name="__123Graph_C" localSheetId="0" hidden="1">[1]DATE!#REF!</definedName>
    <definedName name="__123Graph_C" hidden="1">[1]DATE!#REF!</definedName>
    <definedName name="__123Graph_D" localSheetId="0" hidden="1">[1]DATE!#REF!</definedName>
    <definedName name="__123Graph_D" hidden="1">[1]DATE!#REF!</definedName>
    <definedName name="__123Graph_E" localSheetId="0" hidden="1">[1]DATE!#REF!</definedName>
    <definedName name="__123Graph_E" hidden="1">[1]DATE!#REF!</definedName>
    <definedName name="__123Graph_F" localSheetId="0" hidden="1">[1]DATE!#REF!</definedName>
    <definedName name="__123Graph_F" hidden="1">[1]DATE!#REF!</definedName>
    <definedName name="__123Graph_LBL_A" localSheetId="0" hidden="1">[1]DATE!#REF!</definedName>
    <definedName name="__123Graph_LBL_A" hidden="1">[1]DATE!#REF!</definedName>
    <definedName name="__123Graph_LBL_B" localSheetId="0" hidden="1">[1]DATE!#REF!</definedName>
    <definedName name="__123Graph_LBL_B" hidden="1">[1]DATE!#REF!</definedName>
    <definedName name="__123Graph_X" localSheetId="0" hidden="1">[1]DATE!#REF!</definedName>
    <definedName name="__123Graph_X" hidden="1">[1]DATE!#REF!</definedName>
  </definedNames>
  <calcPr calcId="181029"/>
  <extLst>
    <ext xmlns:x14="http://schemas.microsoft.com/office/spreadsheetml/2009/9/main" uri="{8193D73E-4604-4355-AFF4-8A2333D13BE4}">
      <x14:definedNames>
        <x14:definedName name="bsCall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bsCalldel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Callgamm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Callthe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Callveg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Callvo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Option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bsPut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bsPutdel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Putgamm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Putthe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Putveg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Putvo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testD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43" l="1"/>
  <c r="D1" i="43"/>
  <c r="B2" i="43"/>
  <c r="D2" i="43"/>
  <c r="B3" i="43"/>
  <c r="D3" i="43"/>
  <c r="B4" i="43"/>
  <c r="D4" i="43"/>
  <c r="B5" i="43"/>
  <c r="D5" i="43"/>
  <c r="B6" i="43"/>
  <c r="D6" i="43"/>
  <c r="B7" i="43"/>
  <c r="D7" i="43"/>
  <c r="B8" i="43"/>
  <c r="D8" i="43"/>
  <c r="B9" i="43"/>
  <c r="D9" i="43"/>
  <c r="B10" i="43"/>
  <c r="D10" i="43"/>
  <c r="B11" i="43"/>
  <c r="D11" i="43"/>
  <c r="B12" i="43"/>
  <c r="D12" i="43"/>
  <c r="B13" i="43"/>
  <c r="D13" i="43"/>
  <c r="B14" i="43"/>
  <c r="D14" i="43"/>
  <c r="B15" i="43"/>
  <c r="D15" i="43"/>
  <c r="B16" i="43"/>
  <c r="D16" i="43"/>
  <c r="B17" i="43"/>
  <c r="D17" i="43"/>
  <c r="B18" i="43"/>
  <c r="D18" i="43"/>
  <c r="C10" i="42"/>
  <c r="C25" i="42"/>
  <c r="B25" i="42"/>
  <c r="C23" i="42" l="1"/>
  <c r="B23" i="42"/>
  <c r="C36" i="42"/>
  <c r="C35" i="42"/>
  <c r="C13" i="42"/>
  <c r="C12" i="42"/>
  <c r="B13" i="42"/>
  <c r="B10" i="42"/>
  <c r="B12" i="42" s="1"/>
  <c r="B27" i="42"/>
  <c r="C27" i="42"/>
  <c r="B28" i="42"/>
  <c r="B26" i="42"/>
  <c r="B29" i="42"/>
  <c r="C30" i="42"/>
  <c r="B30" i="42"/>
  <c r="C26" i="42"/>
  <c r="C29" i="42"/>
  <c r="C28" i="42"/>
  <c r="C39" i="42" l="1"/>
  <c r="C33" i="42" s="1"/>
  <c r="C40" i="42"/>
  <c r="C38" i="42"/>
  <c r="C32" i="42" s="1"/>
  <c r="C37" i="42"/>
  <c r="C14" i="42"/>
  <c r="C17" i="42"/>
  <c r="C15" i="42"/>
  <c r="B17" i="42"/>
  <c r="B15" i="42"/>
  <c r="B14" i="42"/>
  <c r="C34" i="42" l="1"/>
  <c r="C18" i="42"/>
  <c r="C20" i="42" s="1"/>
  <c r="C19" i="42"/>
  <c r="B19" i="42"/>
  <c r="B18" i="42"/>
  <c r="B20" i="42" s="1"/>
  <c r="C21" i="42" l="1"/>
  <c r="B21" i="42"/>
  <c r="C31" i="42" s="1"/>
</calcChain>
</file>

<file path=xl/sharedStrings.xml><?xml version="1.0" encoding="utf-8"?>
<sst xmlns="http://schemas.openxmlformats.org/spreadsheetml/2006/main" count="46" uniqueCount="45">
  <si>
    <t>BS価格式</t>
    <phoneticPr fontId="3"/>
  </si>
  <si>
    <t>S : 現物価格</t>
  </si>
  <si>
    <t>X : 行使価格</t>
    <rPh sb="4" eb="6">
      <t>コウシ</t>
    </rPh>
    <rPh sb="6" eb="8">
      <t>カカク</t>
    </rPh>
    <phoneticPr fontId="3"/>
  </si>
  <si>
    <t xml:space="preserve"> r : リスクフリーレート</t>
    <phoneticPr fontId="3"/>
  </si>
  <si>
    <t>q : 配当レート</t>
    <rPh sb="4" eb="6">
      <t>ハイトウ</t>
    </rPh>
    <phoneticPr fontId="3"/>
  </si>
  <si>
    <t>b=r-q : キャリー</t>
    <phoneticPr fontId="3"/>
  </si>
  <si>
    <t>e^(b-r)T=e^(-q)T</t>
    <phoneticPr fontId="3"/>
  </si>
  <si>
    <t>e^(-rT): ディスカウント</t>
    <phoneticPr fontId="3"/>
  </si>
  <si>
    <t>σ: ボラティリティー</t>
    <phoneticPr fontId="3"/>
  </si>
  <si>
    <t>d1</t>
    <phoneticPr fontId="3"/>
  </si>
  <si>
    <t>d2</t>
    <phoneticPr fontId="3"/>
  </si>
  <si>
    <t>delta</t>
    <phoneticPr fontId="1"/>
  </si>
  <si>
    <t>gamma</t>
    <phoneticPr fontId="1"/>
  </si>
  <si>
    <t>vega</t>
    <phoneticPr fontId="1"/>
  </si>
  <si>
    <t>theta</t>
    <phoneticPr fontId="1"/>
  </si>
  <si>
    <t>取引日</t>
    <rPh sb="0" eb="3">
      <t>トリヒキビ</t>
    </rPh>
    <phoneticPr fontId="3"/>
  </si>
  <si>
    <t>満期日</t>
    <rPh sb="0" eb="3">
      <t>マンキビ</t>
    </rPh>
    <phoneticPr fontId="3"/>
  </si>
  <si>
    <t>満期日数</t>
    <rPh sb="0" eb="3">
      <t>マンキビ</t>
    </rPh>
    <rPh sb="3" eb="4">
      <t>スウ</t>
    </rPh>
    <phoneticPr fontId="3"/>
  </si>
  <si>
    <t>(基本的計算項目)</t>
    <rPh sb="1" eb="4">
      <t>キホンテキ</t>
    </rPh>
    <rPh sb="4" eb="6">
      <t>ケイサン</t>
    </rPh>
    <rPh sb="6" eb="8">
      <t>コウモク</t>
    </rPh>
    <phoneticPr fontId="1"/>
  </si>
  <si>
    <t>(オプション計算項目)</t>
    <rPh sb="6" eb="8">
      <t>ケイサン</t>
    </rPh>
    <rPh sb="8" eb="10">
      <t>コウモク</t>
    </rPh>
    <phoneticPr fontId="1"/>
  </si>
  <si>
    <t>コール: 1   プット: -1</t>
    <phoneticPr fontId="3"/>
  </si>
  <si>
    <t>avg Delta</t>
    <phoneticPr fontId="1"/>
  </si>
  <si>
    <t>Delta</t>
    <phoneticPr fontId="1"/>
  </si>
  <si>
    <t>avg Vega</t>
    <phoneticPr fontId="1"/>
  </si>
  <si>
    <t>Vega</t>
    <phoneticPr fontId="1"/>
  </si>
  <si>
    <t>Theta</t>
    <phoneticPr fontId="1"/>
  </si>
  <si>
    <t>avg Theta</t>
    <phoneticPr fontId="1"/>
  </si>
  <si>
    <t>Δ NKY</t>
    <phoneticPr fontId="1"/>
  </si>
  <si>
    <t>Δ days</t>
    <phoneticPr fontId="1"/>
  </si>
  <si>
    <t>Δ vola</t>
    <phoneticPr fontId="1"/>
  </si>
  <si>
    <t>ヨーロピアンNPV</t>
    <phoneticPr fontId="3"/>
  </si>
  <si>
    <t>N(d1*pc)</t>
    <phoneticPr fontId="3"/>
  </si>
  <si>
    <t>N(d2*pc)</t>
    <phoneticPr fontId="1"/>
  </si>
  <si>
    <t>T:オプション満期年(/365)</t>
    <rPh sb="7" eb="9">
      <t>マンキ</t>
    </rPh>
    <rPh sb="9" eb="10">
      <t>ネン</t>
    </rPh>
    <phoneticPr fontId="3"/>
  </si>
  <si>
    <t>(OTM, Vol)</t>
    <phoneticPr fontId="1"/>
  </si>
  <si>
    <t>OTM : S - X</t>
    <phoneticPr fontId="1"/>
  </si>
  <si>
    <t>(価格 要因分析)</t>
    <rPh sb="1" eb="3">
      <t>カカク</t>
    </rPh>
    <rPh sb="4" eb="6">
      <t>ヨウイン</t>
    </rPh>
    <rPh sb="6" eb="8">
      <t>ブンセキ</t>
    </rPh>
    <phoneticPr fontId="1"/>
  </si>
  <si>
    <t>2023-10-27</t>
  </si>
  <si>
    <t>2023-11-10</t>
  </si>
  <si>
    <t>2023-10-28</t>
    <phoneticPr fontId="1"/>
  </si>
  <si>
    <t>(グリークス)    npv by QL :</t>
    <phoneticPr fontId="1"/>
  </si>
  <si>
    <t>npv &gt;&gt;</t>
    <phoneticPr fontId="1"/>
  </si>
  <si>
    <t>&gt;&gt; vol算出</t>
    <rPh sb="6" eb="8">
      <t>サンシュツ</t>
    </rPh>
    <phoneticPr fontId="1"/>
  </si>
  <si>
    <t>10月27日引け スクリーンショット</t>
    <rPh sb="2" eb="3">
      <t>ガツ</t>
    </rPh>
    <rPh sb="5" eb="6">
      <t>ニチ</t>
    </rPh>
    <rPh sb="6" eb="7">
      <t>ヒ</t>
    </rPh>
    <phoneticPr fontId="1"/>
  </si>
  <si>
    <t xml:space="preserve">10月28日 5時am </t>
    <rPh sb="2" eb="3">
      <t>ガツ</t>
    </rPh>
    <rPh sb="5" eb="6">
      <t>ニチ</t>
    </rPh>
    <rPh sb="8" eb="9">
      <t>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</si>
</sst>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#,##0.00000;[Red]\-#,##0.00000"/>
    <numFmt numFmtId="177" formatCode="0.0000%"/>
    <numFmt numFmtId="178" formatCode="#,##0.000000;[Red]\-#,##0.000000"/>
    <numFmt numFmtId="179" formatCode="#,##0.0000"/>
    <numFmt numFmtId="180" formatCode="#,##0.0000;[Red]\-#,##0.0000"/>
    <numFmt numFmtId="181" formatCode="yyyy\-mm\-dd;@"/>
    <numFmt numFmtId="182" formatCode="0.000"/>
    <numFmt numFmtId="183" formatCode="#,##0.0_ ;[Red]\-#,##0.0\ "/>
    <numFmt numFmtId="184" formatCode="#,##0.0;[Red]\-#,##0.0"/>
    <numFmt numFmtId="186" formatCode="0.000_ "/>
    <numFmt numFmtId="187" formatCode="0.00_ "/>
  </numFmts>
  <fonts count="14" x14ac:knownFonts="1">
    <font>
      <sz val="11"/>
      <color theme="1"/>
      <name val="Arial Unicode MS"/>
      <family val="2"/>
      <charset val="128"/>
    </font>
    <font>
      <sz val="6"/>
      <name val="Arial Unicode MS"/>
      <family val="2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Arial Unicode MS"/>
      <family val="2"/>
      <charset val="128"/>
    </font>
    <font>
      <sz val="10"/>
      <name val="Arial Unicode MS"/>
      <family val="3"/>
      <charset val="128"/>
    </font>
    <font>
      <b/>
      <sz val="10"/>
      <name val="Arial Unicode MS"/>
      <family val="3"/>
      <charset val="128"/>
    </font>
    <font>
      <sz val="8"/>
      <name val="Arial Unicode MS"/>
      <family val="3"/>
      <charset val="128"/>
    </font>
    <font>
      <sz val="11"/>
      <color theme="1"/>
      <name val="游ゴシック"/>
      <family val="2"/>
      <scheme val="minor"/>
    </font>
    <font>
      <sz val="11"/>
      <color theme="1"/>
      <name val="Arial"/>
      <family val="2"/>
      <charset val="128"/>
    </font>
    <font>
      <sz val="8"/>
      <color theme="0" tint="-0.499984740745262"/>
      <name val="Arial Unicode MS"/>
      <family val="3"/>
      <charset val="128"/>
    </font>
    <font>
      <b/>
      <sz val="8"/>
      <color theme="0" tint="-0.499984740745262"/>
      <name val="Arial Unicode MS"/>
      <family val="3"/>
      <charset val="128"/>
    </font>
    <font>
      <sz val="11"/>
      <color rgb="FF000000"/>
      <name val="Arial"/>
      <family val="2"/>
    </font>
    <font>
      <sz val="10"/>
      <color theme="1" tint="0.499984740745262"/>
      <name val="Arial Unicode MS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2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8" fillId="0" borderId="0"/>
    <xf numFmtId="0" fontId="9" fillId="0" borderId="0">
      <alignment vertical="center"/>
    </xf>
  </cellStyleXfs>
  <cellXfs count="49">
    <xf numFmtId="0" fontId="0" fillId="0" borderId="0" xfId="0">
      <alignment vertical="center"/>
    </xf>
    <xf numFmtId="0" fontId="5" fillId="0" borderId="0" xfId="1" applyFont="1">
      <alignment vertical="center"/>
    </xf>
    <xf numFmtId="0" fontId="5" fillId="0" borderId="0" xfId="1" applyFont="1" applyAlignment="1"/>
    <xf numFmtId="0" fontId="7" fillId="0" borderId="0" xfId="1" applyFont="1">
      <alignment vertical="center"/>
    </xf>
    <xf numFmtId="0" fontId="7" fillId="0" borderId="0" xfId="1" applyFont="1" applyAlignment="1"/>
    <xf numFmtId="181" fontId="5" fillId="0" borderId="0" xfId="4" quotePrefix="1" applyNumberFormat="1" applyFont="1" applyAlignment="1">
      <alignment horizontal="right" vertical="center"/>
    </xf>
    <xf numFmtId="0" fontId="5" fillId="0" borderId="0" xfId="1" applyFont="1" applyAlignment="1">
      <alignment horizontal="center" vertical="center"/>
    </xf>
    <xf numFmtId="0" fontId="6" fillId="0" borderId="1" xfId="1" applyFont="1" applyBorder="1" applyAlignment="1">
      <alignment horizontal="center"/>
    </xf>
    <xf numFmtId="0" fontId="5" fillId="3" borderId="0" xfId="1" applyFont="1" applyFill="1" applyAlignment="1">
      <alignment horizontal="center"/>
    </xf>
    <xf numFmtId="184" fontId="5" fillId="0" borderId="0" xfId="2" applyNumberFormat="1" applyFont="1" applyFill="1" applyAlignment="1">
      <alignment vertical="center"/>
    </xf>
    <xf numFmtId="0" fontId="5" fillId="0" borderId="0" xfId="1" applyFont="1" applyAlignment="1">
      <alignment horizontal="left" vertical="center"/>
    </xf>
    <xf numFmtId="10" fontId="5" fillId="0" borderId="0" xfId="3" applyNumberFormat="1" applyFont="1" applyFill="1" applyAlignment="1">
      <alignment vertical="center"/>
    </xf>
    <xf numFmtId="187" fontId="5" fillId="2" borderId="0" xfId="2" applyNumberFormat="1" applyFont="1" applyFill="1" applyAlignment="1"/>
    <xf numFmtId="2" fontId="5" fillId="0" borderId="0" xfId="1" applyNumberFormat="1" applyFont="1">
      <alignment vertical="center"/>
    </xf>
    <xf numFmtId="186" fontId="5" fillId="0" borderId="0" xfId="2" applyNumberFormat="1" applyFont="1" applyFill="1" applyAlignment="1"/>
    <xf numFmtId="2" fontId="5" fillId="2" borderId="0" xfId="1" applyNumberFormat="1" applyFont="1" applyFill="1">
      <alignment vertical="center"/>
    </xf>
    <xf numFmtId="187" fontId="5" fillId="0" borderId="0" xfId="2" applyNumberFormat="1" applyFont="1" applyFill="1" applyAlignment="1"/>
    <xf numFmtId="187" fontId="10" fillId="0" borderId="0" xfId="2" applyNumberFormat="1" applyFont="1" applyFill="1" applyAlignment="1"/>
    <xf numFmtId="0" fontId="10" fillId="0" borderId="0" xfId="1" applyFont="1" applyAlignment="1">
      <alignment horizontal="center" vertical="center"/>
    </xf>
    <xf numFmtId="0" fontId="10" fillId="0" borderId="0" xfId="1" applyFont="1">
      <alignment vertical="center"/>
    </xf>
    <xf numFmtId="183" fontId="10" fillId="0" borderId="0" xfId="1" applyNumberFormat="1" applyFont="1">
      <alignment vertical="center"/>
    </xf>
    <xf numFmtId="10" fontId="10" fillId="0" borderId="0" xfId="1" applyNumberFormat="1" applyFont="1">
      <alignment vertical="center"/>
    </xf>
    <xf numFmtId="182" fontId="10" fillId="0" borderId="0" xfId="1" applyNumberFormat="1" applyFont="1">
      <alignment vertical="center"/>
    </xf>
    <xf numFmtId="0" fontId="10" fillId="3" borderId="0" xfId="1" applyFont="1" applyFill="1" applyAlignment="1">
      <alignment horizontal="center"/>
    </xf>
    <xf numFmtId="0" fontId="11" fillId="0" borderId="0" xfId="1" applyFont="1" applyAlignment="1">
      <alignment horizontal="center"/>
    </xf>
    <xf numFmtId="176" fontId="10" fillId="0" borderId="0" xfId="2" applyNumberFormat="1" applyFont="1" applyAlignment="1">
      <alignment vertical="center"/>
    </xf>
    <xf numFmtId="177" fontId="10" fillId="0" borderId="0" xfId="3" applyNumberFormat="1" applyFont="1" applyAlignment="1">
      <alignment vertical="center"/>
    </xf>
    <xf numFmtId="178" fontId="10" fillId="0" borderId="0" xfId="2" applyNumberFormat="1" applyFont="1" applyAlignment="1">
      <alignment vertical="center"/>
    </xf>
    <xf numFmtId="0" fontId="10" fillId="0" borderId="0" xfId="1" applyFont="1" applyAlignment="1"/>
    <xf numFmtId="179" fontId="10" fillId="0" borderId="0" xfId="2" applyNumberFormat="1" applyFont="1" applyAlignment="1"/>
    <xf numFmtId="179" fontId="10" fillId="0" borderId="0" xfId="2" applyNumberFormat="1" applyFont="1" applyAlignment="1">
      <alignment vertical="center"/>
    </xf>
    <xf numFmtId="180" fontId="10" fillId="0" borderId="0" xfId="2" applyNumberFormat="1" applyFont="1" applyAlignment="1">
      <alignment vertical="center"/>
    </xf>
    <xf numFmtId="0" fontId="10" fillId="4" borderId="0" xfId="1" quotePrefix="1" applyFont="1" applyFill="1" applyAlignment="1">
      <alignment horizontal="center"/>
    </xf>
    <xf numFmtId="181" fontId="10" fillId="4" borderId="0" xfId="4" quotePrefix="1" applyNumberFormat="1" applyFont="1" applyFill="1" applyAlignment="1">
      <alignment horizontal="right" vertical="center"/>
    </xf>
    <xf numFmtId="184" fontId="10" fillId="4" borderId="0" xfId="2" applyNumberFormat="1" applyFont="1" applyFill="1" applyAlignment="1">
      <alignment vertical="center"/>
    </xf>
    <xf numFmtId="177" fontId="10" fillId="4" borderId="0" xfId="3" applyNumberFormat="1" applyFont="1" applyFill="1" applyAlignment="1">
      <alignment vertical="center"/>
    </xf>
    <xf numFmtId="187" fontId="10" fillId="0" borderId="3" xfId="2" applyNumberFormat="1" applyFont="1" applyFill="1" applyBorder="1" applyAlignment="1"/>
    <xf numFmtId="186" fontId="5" fillId="0" borderId="3" xfId="2" applyNumberFormat="1" applyFont="1" applyFill="1" applyBorder="1" applyAlignment="1"/>
    <xf numFmtId="187" fontId="5" fillId="0" borderId="3" xfId="2" applyNumberFormat="1" applyFont="1" applyFill="1" applyBorder="1" applyAlignment="1"/>
    <xf numFmtId="187" fontId="5" fillId="0" borderId="4" xfId="2" applyNumberFormat="1" applyFont="1" applyFill="1" applyBorder="1" applyAlignment="1"/>
    <xf numFmtId="0" fontId="5" fillId="3" borderId="0" xfId="1" applyFont="1" applyFill="1" applyAlignment="1">
      <alignment horizontal="right"/>
    </xf>
    <xf numFmtId="0" fontId="0" fillId="0" borderId="0" xfId="0" applyAlignment="1">
      <alignment horizontal="center" vertical="center"/>
    </xf>
    <xf numFmtId="0" fontId="12" fillId="0" borderId="0" xfId="0" applyFont="1">
      <alignment vertical="center"/>
    </xf>
    <xf numFmtId="187" fontId="13" fillId="0" borderId="0" xfId="2" applyNumberFormat="1" applyFont="1" applyFill="1" applyAlignment="1"/>
    <xf numFmtId="184" fontId="13" fillId="0" borderId="0" xfId="2" applyNumberFormat="1" applyFont="1" applyFill="1" applyAlignment="1">
      <alignment vertical="center"/>
    </xf>
    <xf numFmtId="10" fontId="13" fillId="0" borderId="2" xfId="5" quotePrefix="1" applyNumberFormat="1" applyFont="1" applyFill="1" applyBorder="1" applyAlignment="1">
      <alignment horizontal="right"/>
    </xf>
    <xf numFmtId="10" fontId="13" fillId="0" borderId="0" xfId="5" quotePrefix="1" applyNumberFormat="1" applyFont="1" applyFill="1" applyBorder="1" applyAlignment="1">
      <alignment horizontal="right"/>
    </xf>
    <xf numFmtId="0" fontId="13" fillId="0" borderId="0" xfId="1" applyFont="1" applyAlignment="1">
      <alignment horizontal="right" vertical="center"/>
    </xf>
    <xf numFmtId="0" fontId="13" fillId="0" borderId="0" xfId="1" applyFont="1" applyAlignment="1">
      <alignment horizontal="center" vertical="center"/>
    </xf>
  </cellXfs>
  <cellStyles count="8">
    <cellStyle name="パーセント" xfId="5" builtinId="5"/>
    <cellStyle name="パーセント 2" xfId="3" xr:uid="{7674314B-11C4-41A5-B859-42343F300B86}"/>
    <cellStyle name="桁区切り" xfId="4" builtinId="6"/>
    <cellStyle name="桁区切り 2" xfId="2" xr:uid="{BDAE2540-214A-48E3-8A2A-7D2B9D788718}"/>
    <cellStyle name="標準" xfId="0" builtinId="0"/>
    <cellStyle name="標準 2" xfId="1" xr:uid="{53CA2028-0C5A-4D66-A8EA-20DCC6C761D7}"/>
    <cellStyle name="標準 3" xfId="6" xr:uid="{A594CD0A-DA7A-433B-8A91-8FA2014B49BB}"/>
    <cellStyle name="標準 4" xfId="7" xr:uid="{98FC6687-FDDD-49A3-A852-A437F87535E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57150</xdr:colOff>
      <xdr:row>1</xdr:row>
      <xdr:rowOff>50800</xdr:rowOff>
    </xdr:from>
    <xdr:to>
      <xdr:col>10</xdr:col>
      <xdr:colOff>409036</xdr:colOff>
      <xdr:row>22</xdr:row>
      <xdr:rowOff>128431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9BF04139-734D-4F2A-8DBD-4DC62EDBA2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3650" y="228600"/>
          <a:ext cx="4314286" cy="3792381"/>
        </a:xfrm>
        <a:prstGeom prst="rect">
          <a:avLst/>
        </a:prstGeom>
      </xdr:spPr>
    </xdr:pic>
    <xdr:clientData/>
  </xdr:twoCellAnchor>
  <xdr:twoCellAnchor editAs="oneCell">
    <xdr:from>
      <xdr:col>4</xdr:col>
      <xdr:colOff>12700</xdr:colOff>
      <xdr:row>24</xdr:row>
      <xdr:rowOff>76200</xdr:rowOff>
    </xdr:from>
    <xdr:to>
      <xdr:col>10</xdr:col>
      <xdr:colOff>379824</xdr:colOff>
      <xdr:row>47</xdr:row>
      <xdr:rowOff>171755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94312AF6-0518-4BB1-AD5B-ACD04406C0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9807"/>
        <a:stretch/>
      </xdr:blipFill>
      <xdr:spPr>
        <a:xfrm>
          <a:off x="3759200" y="4127500"/>
          <a:ext cx="4329524" cy="418495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107951</xdr:colOff>
      <xdr:row>0</xdr:row>
      <xdr:rowOff>0</xdr:rowOff>
    </xdr:from>
    <xdr:ext cx="2142857" cy="4640000"/>
    <xdr:pic>
      <xdr:nvPicPr>
        <xdr:cNvPr id="2" name="図 1">
          <a:extLst>
            <a:ext uri="{FF2B5EF4-FFF2-40B4-BE49-F238E27FC236}">
              <a16:creationId xmlns:a16="http://schemas.microsoft.com/office/drawing/2014/main" id="{2A67BDC2-42F3-4BDE-A9AB-EC78CB9411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09951" y="0"/>
          <a:ext cx="2142857" cy="4640000"/>
        </a:xfrm>
        <a:prstGeom prst="rect">
          <a:avLst/>
        </a:prstGeom>
      </xdr:spPr>
    </xdr:pic>
    <xdr:clientData/>
  </xdr:oneCellAnchor>
  <xdr:oneCellAnchor>
    <xdr:from>
      <xdr:col>15</xdr:col>
      <xdr:colOff>349251</xdr:colOff>
      <xdr:row>0</xdr:row>
      <xdr:rowOff>12700</xdr:rowOff>
    </xdr:from>
    <xdr:ext cx="2142857" cy="4640000"/>
    <xdr:pic>
      <xdr:nvPicPr>
        <xdr:cNvPr id="3" name="図 2">
          <a:extLst>
            <a:ext uri="{FF2B5EF4-FFF2-40B4-BE49-F238E27FC236}">
              <a16:creationId xmlns:a16="http://schemas.microsoft.com/office/drawing/2014/main" id="{561454F7-3DC1-49D5-B07D-AC7D18E0C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55251" y="12700"/>
          <a:ext cx="2142857" cy="4640000"/>
        </a:xfrm>
        <a:prstGeom prst="rect">
          <a:avLst/>
        </a:prstGeom>
      </xdr:spPr>
    </xdr:pic>
    <xdr:clientData/>
  </xdr:oneCellAnchor>
  <xdr:oneCellAnchor>
    <xdr:from>
      <xdr:col>18</xdr:col>
      <xdr:colOff>590551</xdr:colOff>
      <xdr:row>0</xdr:row>
      <xdr:rowOff>25400</xdr:rowOff>
    </xdr:from>
    <xdr:ext cx="2142857" cy="4640000"/>
    <xdr:pic>
      <xdr:nvPicPr>
        <xdr:cNvPr id="4" name="図 3">
          <a:extLst>
            <a:ext uri="{FF2B5EF4-FFF2-40B4-BE49-F238E27FC236}">
              <a16:creationId xmlns:a16="http://schemas.microsoft.com/office/drawing/2014/main" id="{E537AED2-7F36-45D4-935A-696C426EC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477751" y="25400"/>
          <a:ext cx="2142857" cy="4640000"/>
        </a:xfrm>
        <a:prstGeom prst="rect">
          <a:avLst/>
        </a:prstGeom>
      </xdr:spPr>
    </xdr:pic>
    <xdr:clientData/>
  </xdr:oneCellAnchor>
  <xdr:oneCellAnchor>
    <xdr:from>
      <xdr:col>12</xdr:col>
      <xdr:colOff>76201</xdr:colOff>
      <xdr:row>0</xdr:row>
      <xdr:rowOff>19050</xdr:rowOff>
    </xdr:from>
    <xdr:ext cx="2142857" cy="4640000"/>
    <xdr:pic>
      <xdr:nvPicPr>
        <xdr:cNvPr id="5" name="図 4">
          <a:extLst>
            <a:ext uri="{FF2B5EF4-FFF2-40B4-BE49-F238E27FC236}">
              <a16:creationId xmlns:a16="http://schemas.microsoft.com/office/drawing/2014/main" id="{0AC49CE0-99D8-4E0D-84C9-78309B866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001001" y="19050"/>
          <a:ext cx="2142857" cy="4640000"/>
        </a:xfrm>
        <a:prstGeom prst="rect">
          <a:avLst/>
        </a:prstGeom>
      </xdr:spPr>
    </xdr:pic>
    <xdr:clientData/>
  </xdr:oneCellAnchor>
  <xdr:oneCellAnchor>
    <xdr:from>
      <xdr:col>22</xdr:col>
      <xdr:colOff>184151</xdr:colOff>
      <xdr:row>0</xdr:row>
      <xdr:rowOff>19050</xdr:rowOff>
    </xdr:from>
    <xdr:ext cx="2142857" cy="4640000"/>
    <xdr:pic>
      <xdr:nvPicPr>
        <xdr:cNvPr id="6" name="図 5">
          <a:extLst>
            <a:ext uri="{FF2B5EF4-FFF2-40B4-BE49-F238E27FC236}">
              <a16:creationId xmlns:a16="http://schemas.microsoft.com/office/drawing/2014/main" id="{D71A9329-D214-418C-9720-93315D439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712951" y="19050"/>
          <a:ext cx="2142857" cy="4640000"/>
        </a:xfrm>
        <a:prstGeom prst="rect">
          <a:avLst/>
        </a:prstGeom>
      </xdr:spPr>
    </xdr:pic>
    <xdr:clientData/>
  </xdr:oneCellAnchor>
  <xdr:oneCellAnchor>
    <xdr:from>
      <xdr:col>25</xdr:col>
      <xdr:colOff>482601</xdr:colOff>
      <xdr:row>0</xdr:row>
      <xdr:rowOff>19050</xdr:rowOff>
    </xdr:from>
    <xdr:ext cx="2142857" cy="4640000"/>
    <xdr:pic>
      <xdr:nvPicPr>
        <xdr:cNvPr id="7" name="図 6">
          <a:extLst>
            <a:ext uri="{FF2B5EF4-FFF2-40B4-BE49-F238E27FC236}">
              <a16:creationId xmlns:a16="http://schemas.microsoft.com/office/drawing/2014/main" id="{3DB202F6-1659-4C68-936A-E5C28A3BDA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992601" y="19050"/>
          <a:ext cx="2142857" cy="4640000"/>
        </a:xfrm>
        <a:prstGeom prst="rect">
          <a:avLst/>
        </a:prstGeom>
      </xdr:spPr>
    </xdr:pic>
    <xdr:clientData/>
  </xdr:oneCellAnchor>
  <xdr:oneCellAnchor>
    <xdr:from>
      <xdr:col>29</xdr:col>
      <xdr:colOff>38101</xdr:colOff>
      <xdr:row>0</xdr:row>
      <xdr:rowOff>12700</xdr:rowOff>
    </xdr:from>
    <xdr:ext cx="2142857" cy="4640000"/>
    <xdr:pic>
      <xdr:nvPicPr>
        <xdr:cNvPr id="8" name="図 7">
          <a:extLst>
            <a:ext uri="{FF2B5EF4-FFF2-40B4-BE49-F238E27FC236}">
              <a16:creationId xmlns:a16="http://schemas.microsoft.com/office/drawing/2014/main" id="{804F0ADE-D9D1-4948-8A02-568CD6555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9189701" y="12700"/>
          <a:ext cx="2142857" cy="4640000"/>
        </a:xfrm>
        <a:prstGeom prst="rect">
          <a:avLst/>
        </a:prstGeom>
      </xdr:spPr>
    </xdr:pic>
    <xdr:clientData/>
  </xdr:oneCellAnchor>
  <xdr:oneCellAnchor>
    <xdr:from>
      <xdr:col>8</xdr:col>
      <xdr:colOff>438151</xdr:colOff>
      <xdr:row>0</xdr:row>
      <xdr:rowOff>6350</xdr:rowOff>
    </xdr:from>
    <xdr:ext cx="2142857" cy="4640000"/>
    <xdr:pic>
      <xdr:nvPicPr>
        <xdr:cNvPr id="9" name="図 8">
          <a:extLst>
            <a:ext uri="{FF2B5EF4-FFF2-40B4-BE49-F238E27FC236}">
              <a16:creationId xmlns:a16="http://schemas.microsoft.com/office/drawing/2014/main" id="{65BDC18E-B5DE-451D-9919-4603A22D48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721351" y="6350"/>
          <a:ext cx="2142857" cy="4640000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kaguraoka-old\ISPT&#26908;&#35342;tes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_siguma (5)"/>
      <sheetName val="cap_siguma (4)"/>
      <sheetName val="大和"/>
      <sheetName val="swaption_siguma"/>
      <sheetName val="USDN"/>
      <sheetName val="swaption"/>
      <sheetName val="cap_siguma＿ｆ) (2)"/>
      <sheetName val="cap_siguma (3)"/>
      <sheetName val="cap_siguma (2)"/>
      <sheetName val="Calc (2)"/>
      <sheetName val="cap_siguma"/>
      <sheetName val="TS"/>
      <sheetName val="USD_old"/>
      <sheetName val="D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E8681-6E8E-4FBA-BD31-F6F70FAFF360}">
  <sheetPr codeName="Sheet25"/>
  <dimension ref="A1:E40"/>
  <sheetViews>
    <sheetView tabSelected="1" zoomScaleNormal="100" workbookViewId="0">
      <selection activeCell="B10" sqref="B10"/>
    </sheetView>
  </sheetViews>
  <sheetFormatPr defaultRowHeight="14" x14ac:dyDescent="0.45"/>
  <cols>
    <col min="1" max="1" width="21.1640625" style="1" bestFit="1" customWidth="1"/>
    <col min="2" max="3" width="9.6640625" style="1" bestFit="1" customWidth="1"/>
    <col min="4" max="16384" width="8.6640625" style="1"/>
  </cols>
  <sheetData>
    <row r="1" spans="1:5" x14ac:dyDescent="0.35">
      <c r="A1" s="7" t="s">
        <v>0</v>
      </c>
      <c r="B1" s="4"/>
      <c r="C1" s="4"/>
      <c r="E1" s="1" t="s">
        <v>43</v>
      </c>
    </row>
    <row r="2" spans="1:5" x14ac:dyDescent="0.45">
      <c r="A2" s="1" t="s">
        <v>15</v>
      </c>
      <c r="B2" s="5" t="s">
        <v>37</v>
      </c>
      <c r="C2" s="5" t="s">
        <v>39</v>
      </c>
    </row>
    <row r="3" spans="1:5" x14ac:dyDescent="0.45">
      <c r="A3" s="1" t="s">
        <v>1</v>
      </c>
      <c r="B3" s="9">
        <v>31000</v>
      </c>
      <c r="C3" s="9">
        <v>30610</v>
      </c>
    </row>
    <row r="4" spans="1:5" x14ac:dyDescent="0.45">
      <c r="A4" s="1" t="s">
        <v>8</v>
      </c>
      <c r="B4" s="11">
        <v>0.28210000000000002</v>
      </c>
      <c r="C4" s="11">
        <v>0.27400000000000002</v>
      </c>
    </row>
    <row r="5" spans="1:5" x14ac:dyDescent="0.3">
      <c r="A5" s="19" t="s">
        <v>20</v>
      </c>
      <c r="B5" s="32">
        <v>-1</v>
      </c>
      <c r="C5" s="32">
        <v>-1</v>
      </c>
    </row>
    <row r="6" spans="1:5" x14ac:dyDescent="0.45">
      <c r="A6" s="19" t="s">
        <v>16</v>
      </c>
      <c r="B6" s="33" t="s">
        <v>38</v>
      </c>
      <c r="C6" s="33" t="s">
        <v>38</v>
      </c>
    </row>
    <row r="7" spans="1:5" x14ac:dyDescent="0.45">
      <c r="A7" s="19" t="s">
        <v>2</v>
      </c>
      <c r="B7" s="34">
        <v>28000</v>
      </c>
      <c r="C7" s="34">
        <v>28000</v>
      </c>
    </row>
    <row r="8" spans="1:5" x14ac:dyDescent="0.45">
      <c r="A8" s="19" t="s">
        <v>4</v>
      </c>
      <c r="B8" s="35">
        <v>0.03</v>
      </c>
      <c r="C8" s="35">
        <v>0.03</v>
      </c>
    </row>
    <row r="9" spans="1:5" x14ac:dyDescent="0.45">
      <c r="A9" s="19" t="s">
        <v>3</v>
      </c>
      <c r="B9" s="35">
        <v>0</v>
      </c>
      <c r="C9" s="35">
        <v>0</v>
      </c>
    </row>
    <row r="10" spans="1:5" x14ac:dyDescent="0.45">
      <c r="A10" s="1" t="s">
        <v>17</v>
      </c>
      <c r="B10" s="1">
        <f>B6-B2</f>
        <v>14</v>
      </c>
      <c r="C10" s="1">
        <f>C6-C2</f>
        <v>13</v>
      </c>
    </row>
    <row r="11" spans="1:5" x14ac:dyDescent="0.3">
      <c r="A11" s="23" t="s">
        <v>18</v>
      </c>
      <c r="B11" s="24"/>
      <c r="C11" s="24"/>
    </row>
    <row r="12" spans="1:5" x14ac:dyDescent="0.45">
      <c r="A12" s="19" t="s">
        <v>33</v>
      </c>
      <c r="B12" s="25">
        <f>B10/365</f>
        <v>3.8356164383561646E-2</v>
      </c>
      <c r="C12" s="25">
        <f>C10/365</f>
        <v>3.5616438356164383E-2</v>
      </c>
    </row>
    <row r="13" spans="1:5" x14ac:dyDescent="0.45">
      <c r="A13" s="19" t="s">
        <v>5</v>
      </c>
      <c r="B13" s="26">
        <f>B9-B8</f>
        <v>-0.03</v>
      </c>
      <c r="C13" s="26">
        <f>C9-C8</f>
        <v>-0.03</v>
      </c>
    </row>
    <row r="14" spans="1:5" x14ac:dyDescent="0.45">
      <c r="A14" s="19" t="s">
        <v>6</v>
      </c>
      <c r="B14" s="27">
        <f>EXP(-B8*B12)</f>
        <v>0.99884997685253962</v>
      </c>
      <c r="C14" s="27">
        <f>EXP(-C8*C12)</f>
        <v>0.99893207748486346</v>
      </c>
    </row>
    <row r="15" spans="1:5" ht="14" customHeight="1" x14ac:dyDescent="0.45">
      <c r="A15" s="19" t="s">
        <v>7</v>
      </c>
      <c r="B15" s="27">
        <f>EXP(-B9*B12)</f>
        <v>1</v>
      </c>
      <c r="C15" s="27">
        <f>EXP(-C9*C12)</f>
        <v>1</v>
      </c>
    </row>
    <row r="16" spans="1:5" x14ac:dyDescent="0.3">
      <c r="A16" s="23" t="s">
        <v>19</v>
      </c>
      <c r="B16" s="19"/>
      <c r="C16" s="19"/>
    </row>
    <row r="17" spans="1:5" x14ac:dyDescent="0.3">
      <c r="A17" s="28" t="s">
        <v>9</v>
      </c>
      <c r="B17" s="29">
        <f>(LN(B3/B7)+B13*B12)/(B4*B12^0.5) + 0.5*B4*B12^0.5</f>
        <v>1.8490667908506431</v>
      </c>
      <c r="C17" s="29">
        <f>(LN(C3/C7)+C13*C12)/(C4*C12^0.5) + 0.5*C4*C12^0.5</f>
        <v>1.7286880352416258</v>
      </c>
    </row>
    <row r="18" spans="1:5" x14ac:dyDescent="0.45">
      <c r="A18" s="19" t="s">
        <v>10</v>
      </c>
      <c r="B18" s="30">
        <f>B17-B4*B12^0.5</f>
        <v>1.7938182679050363</v>
      </c>
      <c r="C18" s="30">
        <f>C17-C4*C12^0.5</f>
        <v>1.6769778841489498</v>
      </c>
    </row>
    <row r="19" spans="1:5" ht="12.75" customHeight="1" x14ac:dyDescent="0.45">
      <c r="A19" s="19" t="s">
        <v>31</v>
      </c>
      <c r="B19" s="31">
        <f>NORMSDIST(B5*B17)</f>
        <v>3.2224084472162996E-2</v>
      </c>
      <c r="C19" s="31">
        <f>NORMSDIST(C5*C17)</f>
        <v>4.1932471940175388E-2</v>
      </c>
    </row>
    <row r="20" spans="1:5" x14ac:dyDescent="0.45">
      <c r="A20" s="19" t="s">
        <v>32</v>
      </c>
      <c r="B20" s="31">
        <f>NORMSDIST(B5*B18)</f>
        <v>3.6421090093013177E-2</v>
      </c>
      <c r="C20" s="31">
        <f>NORMSDIST(C5*C18)</f>
        <v>4.6773403304742368E-2</v>
      </c>
    </row>
    <row r="21" spans="1:5" x14ac:dyDescent="0.35">
      <c r="A21" s="2" t="s">
        <v>30</v>
      </c>
      <c r="B21" s="12">
        <f>B5*(B14*B3*B19-B15*B7*B20)</f>
        <v>21.992715701825887</v>
      </c>
      <c r="C21" s="12">
        <f>C5*(C14*C3*C19-C15*C7*C20)</f>
        <v>27.47306155587421</v>
      </c>
    </row>
    <row r="22" spans="1:5" x14ac:dyDescent="0.35">
      <c r="A22" s="8" t="s">
        <v>34</v>
      </c>
    </row>
    <row r="23" spans="1:5" ht="12.75" customHeight="1" x14ac:dyDescent="0.45">
      <c r="A23" s="1" t="s">
        <v>35</v>
      </c>
      <c r="B23" s="9">
        <f>(B7-B3)*B5</f>
        <v>3000</v>
      </c>
      <c r="C23" s="9">
        <f>(C7-C3)*C5</f>
        <v>2610</v>
      </c>
    </row>
    <row r="24" spans="1:5" ht="12.75" customHeight="1" x14ac:dyDescent="0.35">
      <c r="A24" s="48" t="s">
        <v>41</v>
      </c>
      <c r="B24" s="43">
        <v>22</v>
      </c>
      <c r="C24" s="44">
        <v>27.5</v>
      </c>
      <c r="E24" s="1" t="s">
        <v>44</v>
      </c>
    </row>
    <row r="25" spans="1:5" x14ac:dyDescent="0.35">
      <c r="A25" s="47" t="s">
        <v>42</v>
      </c>
      <c r="B25" s="45">
        <f>bsOption(B5, B2, B6, B3, B7, B4, B8, B9, B24, "vol")</f>
        <v>0.28211798974506358</v>
      </c>
      <c r="C25" s="46">
        <f>bsOption(C5, C2, C6, C3, C7, C4, C8, C9, C24, "vol")</f>
        <v>0.27402834173344803</v>
      </c>
    </row>
    <row r="26" spans="1:5" x14ac:dyDescent="0.35">
      <c r="A26" s="40" t="s">
        <v>40</v>
      </c>
      <c r="B26" s="36">
        <f>bsOption(B$5, B$2, B$6, B$3, B$7, B$4, B$8, B$9, 0, "NPV")</f>
        <v>21.992715701826796</v>
      </c>
      <c r="C26" s="17">
        <f>bsOption(C$5, C$2, C$6, C$3, C$7, C$4, C$8, C$9, 0, "NPV")</f>
        <v>27.473061555874892</v>
      </c>
    </row>
    <row r="27" spans="1:5" x14ac:dyDescent="0.35">
      <c r="A27" s="10" t="s">
        <v>11</v>
      </c>
      <c r="B27" s="37">
        <f t="shared" ref="B27:C30" si="0">bsOption(B$5, B$2, B$6, B$3, B$7, B$4, B$8, B$9, 0, $A27)</f>
        <v>-3.2187026029114385E-2</v>
      </c>
      <c r="C27" s="14">
        <f t="shared" si="0"/>
        <v>-4.1887691309275166E-2</v>
      </c>
    </row>
    <row r="28" spans="1:5" x14ac:dyDescent="0.35">
      <c r="A28" s="10" t="s">
        <v>12</v>
      </c>
      <c r="B28" s="38">
        <f t="shared" si="0"/>
        <v>4.2100875273021372E-5</v>
      </c>
      <c r="C28" s="16">
        <f t="shared" si="0"/>
        <v>5.6505699475096864E-5</v>
      </c>
    </row>
    <row r="29" spans="1:5" s="3" customFormat="1" x14ac:dyDescent="0.35">
      <c r="A29" s="10" t="s">
        <v>13</v>
      </c>
      <c r="B29" s="38">
        <f t="shared" si="0"/>
        <v>437.77682774778987</v>
      </c>
      <c r="C29" s="16">
        <f t="shared" si="0"/>
        <v>516.67799454458736</v>
      </c>
    </row>
    <row r="30" spans="1:5" x14ac:dyDescent="0.35">
      <c r="A30" s="10" t="s">
        <v>14</v>
      </c>
      <c r="B30" s="39">
        <f t="shared" si="0"/>
        <v>-4.4926123182085096</v>
      </c>
      <c r="C30" s="16">
        <f t="shared" si="0"/>
        <v>-5.550376014179756</v>
      </c>
    </row>
    <row r="31" spans="1:5" x14ac:dyDescent="0.35">
      <c r="A31" s="8" t="s">
        <v>36</v>
      </c>
      <c r="B31" s="15"/>
      <c r="C31" s="15">
        <f>B21+SUM(C32:C34)</f>
        <v>27.55024938633359</v>
      </c>
    </row>
    <row r="32" spans="1:5" x14ac:dyDescent="0.45">
      <c r="A32" s="6" t="s">
        <v>22</v>
      </c>
      <c r="C32" s="13">
        <f>C35*C38</f>
        <v>14.444569880985963</v>
      </c>
    </row>
    <row r="33" spans="1:3" x14ac:dyDescent="0.45">
      <c r="A33" s="6" t="s">
        <v>24</v>
      </c>
      <c r="C33" s="13">
        <f t="shared" ref="C33:C34" si="1">C36*C39</f>
        <v>-3.8655420302841259</v>
      </c>
    </row>
    <row r="34" spans="1:3" x14ac:dyDescent="0.45">
      <c r="A34" s="6" t="s">
        <v>25</v>
      </c>
      <c r="C34" s="13">
        <f t="shared" si="1"/>
        <v>-5.0214941661941328</v>
      </c>
    </row>
    <row r="35" spans="1:3" x14ac:dyDescent="0.45">
      <c r="A35" s="18" t="s">
        <v>27</v>
      </c>
      <c r="B35" s="19"/>
      <c r="C35" s="20">
        <f>C3-B3</f>
        <v>-390</v>
      </c>
    </row>
    <row r="36" spans="1:3" x14ac:dyDescent="0.45">
      <c r="A36" s="18" t="s">
        <v>29</v>
      </c>
      <c r="B36" s="19"/>
      <c r="C36" s="21">
        <f>C4-B4</f>
        <v>-8.0999999999999961E-3</v>
      </c>
    </row>
    <row r="37" spans="1:3" x14ac:dyDescent="0.45">
      <c r="A37" s="18" t="s">
        <v>28</v>
      </c>
      <c r="B37" s="19"/>
      <c r="C37" s="19">
        <f>B10-C10</f>
        <v>1</v>
      </c>
    </row>
    <row r="38" spans="1:3" x14ac:dyDescent="0.45">
      <c r="A38" s="18" t="s">
        <v>21</v>
      </c>
      <c r="B38" s="19"/>
      <c r="C38" s="22">
        <f>(B27+C27)/2</f>
        <v>-3.7037358669194775E-2</v>
      </c>
    </row>
    <row r="39" spans="1:3" x14ac:dyDescent="0.45">
      <c r="A39" s="18" t="s">
        <v>23</v>
      </c>
      <c r="B39" s="19"/>
      <c r="C39" s="22">
        <f>(B29+C29)/2</f>
        <v>477.22741114618862</v>
      </c>
    </row>
    <row r="40" spans="1:3" x14ac:dyDescent="0.45">
      <c r="A40" s="18" t="s">
        <v>26</v>
      </c>
      <c r="B40" s="19"/>
      <c r="C40" s="22">
        <f>(B30+C30)/2</f>
        <v>-5.0214941661941328</v>
      </c>
    </row>
  </sheetData>
  <phoneticPr fontId="1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935E8-7E80-4463-8E79-35056C268336}">
  <dimension ref="A1:D18"/>
  <sheetViews>
    <sheetView workbookViewId="0">
      <selection activeCell="I1" sqref="I1"/>
    </sheetView>
  </sheetViews>
  <sheetFormatPr defaultRowHeight="16.5" x14ac:dyDescent="0.45"/>
  <sheetData>
    <row r="1" spans="1:4" x14ac:dyDescent="0.45">
      <c r="A1" s="42">
        <v>31000</v>
      </c>
      <c r="B1" s="41" t="str">
        <f>A1&amp;","</f>
        <v>31000,</v>
      </c>
      <c r="C1">
        <v>34.299999999999997</v>
      </c>
      <c r="D1" s="41" t="str">
        <f>C1&amp;","</f>
        <v>34.3,</v>
      </c>
    </row>
    <row r="2" spans="1:4" x14ac:dyDescent="0.45">
      <c r="A2" s="42">
        <v>31500</v>
      </c>
      <c r="B2" s="41" t="str">
        <f>A2&amp;","</f>
        <v>31500,</v>
      </c>
      <c r="C2">
        <v>32.200000000000003</v>
      </c>
      <c r="D2" s="41" t="str">
        <f>C2&amp;","</f>
        <v>32.2,</v>
      </c>
    </row>
    <row r="3" spans="1:4" x14ac:dyDescent="0.45">
      <c r="A3" s="42">
        <v>32000</v>
      </c>
      <c r="B3" s="41" t="str">
        <f>A3&amp;","</f>
        <v>32000,</v>
      </c>
      <c r="C3">
        <v>30.3</v>
      </c>
      <c r="D3" s="41" t="str">
        <f>C3&amp;","</f>
        <v>30.3,</v>
      </c>
    </row>
    <row r="4" spans="1:4" x14ac:dyDescent="0.45">
      <c r="A4" s="42">
        <v>32500</v>
      </c>
      <c r="B4" s="41" t="str">
        <f>A4&amp;","</f>
        <v>32500,</v>
      </c>
      <c r="C4">
        <v>28.9</v>
      </c>
      <c r="D4" s="41" t="str">
        <f>C4&amp;","</f>
        <v>28.9,</v>
      </c>
    </row>
    <row r="5" spans="1:4" x14ac:dyDescent="0.45">
      <c r="A5" s="42">
        <v>33000</v>
      </c>
      <c r="B5" s="41" t="str">
        <f>A5&amp;","</f>
        <v>33000,</v>
      </c>
      <c r="C5">
        <v>27</v>
      </c>
      <c r="D5" s="41" t="str">
        <f>C5&amp;","</f>
        <v>27,</v>
      </c>
    </row>
    <row r="6" spans="1:4" x14ac:dyDescent="0.45">
      <c r="A6" s="42">
        <v>33500</v>
      </c>
      <c r="B6" s="41" t="str">
        <f>A6&amp;","</f>
        <v>33500,</v>
      </c>
      <c r="C6">
        <v>25.4</v>
      </c>
      <c r="D6" s="41" t="str">
        <f>C6&amp;","</f>
        <v>25.4,</v>
      </c>
    </row>
    <row r="7" spans="1:4" x14ac:dyDescent="0.45">
      <c r="A7" s="42">
        <v>34000</v>
      </c>
      <c r="B7" s="41" t="str">
        <f>A7&amp;","</f>
        <v>34000,</v>
      </c>
      <c r="C7">
        <v>23.8</v>
      </c>
      <c r="D7" s="41" t="str">
        <f>C7&amp;","</f>
        <v>23.8,</v>
      </c>
    </row>
    <row r="8" spans="1:4" x14ac:dyDescent="0.45">
      <c r="A8" s="42">
        <v>34500</v>
      </c>
      <c r="B8" s="41" t="str">
        <f>A8&amp;","</f>
        <v>34500,</v>
      </c>
      <c r="C8">
        <v>22.4</v>
      </c>
      <c r="D8" s="41" t="str">
        <f>C8&amp;","</f>
        <v>22.4,</v>
      </c>
    </row>
    <row r="9" spans="1:4" x14ac:dyDescent="0.45">
      <c r="A9" s="42">
        <v>35000</v>
      </c>
      <c r="B9" s="41" t="str">
        <f>A9&amp;","</f>
        <v>35000,</v>
      </c>
      <c r="C9">
        <v>21.4</v>
      </c>
      <c r="D9" s="41" t="str">
        <f>C9&amp;","</f>
        <v>21.4,</v>
      </c>
    </row>
    <row r="10" spans="1:4" x14ac:dyDescent="0.45">
      <c r="A10" s="42">
        <v>35500</v>
      </c>
      <c r="B10" s="41" t="str">
        <f>A10&amp;","</f>
        <v>35500,</v>
      </c>
      <c r="C10">
        <v>20.7</v>
      </c>
      <c r="D10" s="41" t="str">
        <f>C10&amp;","</f>
        <v>20.7,</v>
      </c>
    </row>
    <row r="11" spans="1:4" x14ac:dyDescent="0.45">
      <c r="A11" s="42">
        <v>36000</v>
      </c>
      <c r="B11" s="41" t="str">
        <f>A11&amp;","</f>
        <v>36000,</v>
      </c>
      <c r="C11">
        <v>20.2</v>
      </c>
      <c r="D11" s="41" t="str">
        <f>C11&amp;","</f>
        <v>20.2,</v>
      </c>
    </row>
    <row r="12" spans="1:4" x14ac:dyDescent="0.45">
      <c r="A12" s="42">
        <v>36500</v>
      </c>
      <c r="B12" s="41" t="str">
        <f>A12&amp;","</f>
        <v>36500,</v>
      </c>
      <c r="C12">
        <v>19.7</v>
      </c>
      <c r="D12" s="41" t="str">
        <f>C12&amp;","</f>
        <v>19.7,</v>
      </c>
    </row>
    <row r="13" spans="1:4" x14ac:dyDescent="0.45">
      <c r="A13" s="42">
        <v>37000</v>
      </c>
      <c r="B13" s="41" t="str">
        <f>A13&amp;","</f>
        <v>37000,</v>
      </c>
      <c r="C13">
        <v>19.8</v>
      </c>
      <c r="D13" s="41" t="str">
        <f>C13&amp;","</f>
        <v>19.8,</v>
      </c>
    </row>
    <row r="14" spans="1:4" x14ac:dyDescent="0.45">
      <c r="A14" s="42">
        <v>37500</v>
      </c>
      <c r="B14" s="41" t="str">
        <f>A14&amp;","</f>
        <v>37500,</v>
      </c>
      <c r="C14">
        <v>19.7</v>
      </c>
      <c r="D14" s="41" t="str">
        <f>C14&amp;","</f>
        <v>19.7,</v>
      </c>
    </row>
    <row r="15" spans="1:4" x14ac:dyDescent="0.45">
      <c r="A15" s="42">
        <v>38000</v>
      </c>
      <c r="B15" s="41" t="str">
        <f>A15&amp;","</f>
        <v>38000,</v>
      </c>
      <c r="C15">
        <v>19.899999999999999</v>
      </c>
      <c r="D15" s="41" t="str">
        <f>C15&amp;","</f>
        <v>19.9,</v>
      </c>
    </row>
    <row r="16" spans="1:4" x14ac:dyDescent="0.45">
      <c r="A16" s="42">
        <v>38500</v>
      </c>
      <c r="B16" s="41" t="str">
        <f>A16&amp;","</f>
        <v>38500,</v>
      </c>
      <c r="C16">
        <v>20.3</v>
      </c>
      <c r="D16" s="41" t="str">
        <f>C16&amp;","</f>
        <v>20.3,</v>
      </c>
    </row>
    <row r="17" spans="1:4" x14ac:dyDescent="0.45">
      <c r="A17" s="42">
        <v>40000</v>
      </c>
      <c r="B17" s="41" t="str">
        <f>A17&amp;","</f>
        <v>40000,</v>
      </c>
      <c r="C17">
        <v>21.7</v>
      </c>
      <c r="D17" s="41" t="str">
        <f>C17&amp;","</f>
        <v>21.7,</v>
      </c>
    </row>
    <row r="18" spans="1:4" x14ac:dyDescent="0.45">
      <c r="A18" s="42">
        <v>41000</v>
      </c>
      <c r="B18" s="41" t="str">
        <f>A18&amp;","</f>
        <v>41000,</v>
      </c>
      <c r="C18">
        <v>23.2</v>
      </c>
      <c r="D18" s="41" t="str">
        <f>C18&amp;","</f>
        <v>23.2,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オプション要因分析</vt:lpstr>
      <vt:lpstr>NKYスマイルデータ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 O</cp:lastModifiedBy>
  <dcterms:created xsi:type="dcterms:W3CDTF">2022-05-24T11:24:28Z</dcterms:created>
  <dcterms:modified xsi:type="dcterms:W3CDTF">2024-01-27T02:12:21Z</dcterms:modified>
</cp:coreProperties>
</file>