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8"/>
  <workbookPr/>
  <mc:AlternateContent xmlns:mc="http://schemas.openxmlformats.org/markup-compatibility/2006">
    <mc:Choice Requires="x15">
      <x15ac:absPath xmlns:x15ac="http://schemas.microsoft.com/office/spreadsheetml/2010/11/ac" url="/Users/andrea/Documents/GitHub/HECATE-Bikes/Replication_Package/"/>
    </mc:Choice>
  </mc:AlternateContent>
  <xr:revisionPtr revIDLastSave="0" documentId="13_ncr:1_{D5CF866B-82B0-B64A-980F-A1C5F4A12183}" xr6:coauthVersionLast="47" xr6:coauthVersionMax="47" xr10:uidLastSave="{00000000-0000-0000-0000-000000000000}"/>
  <bookViews>
    <workbookView xWindow="68640" yWindow="-9460" windowWidth="38400" windowHeight="20980" activeTab="2" xr2:uid="{00000000-000D-0000-FFFF-FFFF00000000}"/>
  </bookViews>
  <sheets>
    <sheet name="Results" sheetId="1" r:id="rId1"/>
    <sheet name="Times" sheetId="3" r:id="rId2"/>
    <sheet name="Sheet1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1" i="4" l="1"/>
  <c r="V71" i="4"/>
  <c r="W71" i="4"/>
  <c r="X71" i="4"/>
  <c r="T71" i="4"/>
  <c r="V72" i="4"/>
  <c r="U72" i="4"/>
  <c r="W72" i="4"/>
  <c r="X72" i="4"/>
  <c r="T72" i="4"/>
  <c r="X70" i="4"/>
  <c r="X69" i="4"/>
  <c r="X67" i="4"/>
  <c r="W70" i="4"/>
  <c r="W69" i="4"/>
  <c r="W67" i="4"/>
  <c r="V70" i="4"/>
  <c r="V69" i="4"/>
  <c r="V67" i="4"/>
  <c r="U69" i="4"/>
  <c r="U70" i="4"/>
  <c r="U67" i="4"/>
  <c r="T70" i="4"/>
  <c r="T69" i="4"/>
  <c r="X68" i="4"/>
  <c r="W68" i="4"/>
  <c r="V68" i="4"/>
  <c r="U68" i="4"/>
  <c r="T68" i="4"/>
  <c r="T67" i="4"/>
  <c r="Y59" i="4"/>
  <c r="AA59" i="4" s="1"/>
  <c r="Y58" i="4"/>
  <c r="AA58" i="4" s="1"/>
  <c r="Y57" i="4"/>
  <c r="AA57" i="4" s="1"/>
  <c r="Y56" i="4"/>
  <c r="AA56" i="4" s="1"/>
  <c r="T59" i="4"/>
  <c r="V59" i="4" s="1"/>
  <c r="T58" i="4"/>
  <c r="V58" i="4" s="1"/>
  <c r="T57" i="4"/>
  <c r="V57" i="4" s="1"/>
  <c r="T56" i="4"/>
  <c r="V56" i="4" s="1"/>
  <c r="AD49" i="4"/>
  <c r="AF49" i="4" s="1"/>
  <c r="AD48" i="4"/>
  <c r="AD47" i="4"/>
  <c r="AD46" i="4"/>
  <c r="AF46" i="4"/>
  <c r="Y49" i="4"/>
  <c r="AA49" i="4" s="1"/>
  <c r="Y48" i="4"/>
  <c r="Y47" i="4"/>
  <c r="Y46" i="4"/>
  <c r="AA46" i="4" s="1"/>
  <c r="AF48" i="4"/>
  <c r="AA48" i="4"/>
  <c r="AF47" i="4"/>
  <c r="AA47" i="4"/>
  <c r="AF39" i="4"/>
  <c r="AF40" i="4"/>
  <c r="AF41" i="4"/>
  <c r="AF38" i="4"/>
  <c r="AD41" i="4"/>
  <c r="AD40" i="4"/>
  <c r="AD39" i="4"/>
  <c r="AD38" i="4"/>
  <c r="Y38" i="4"/>
  <c r="AA38" i="4" s="1"/>
  <c r="Y41" i="4"/>
  <c r="AA41" i="4" s="1"/>
  <c r="Y40" i="4"/>
  <c r="AA40" i="4" s="1"/>
  <c r="Y39" i="4"/>
  <c r="AA39" i="4" s="1"/>
  <c r="T38" i="4"/>
  <c r="V38" i="4" s="1"/>
  <c r="T41" i="4"/>
  <c r="V41" i="4" s="1"/>
  <c r="T40" i="4"/>
  <c r="V40" i="4" s="1"/>
  <c r="T39" i="4"/>
  <c r="V39" i="4" s="1"/>
  <c r="T14" i="4"/>
  <c r="V14" i="4" s="1"/>
  <c r="T13" i="4"/>
  <c r="V13" i="4" s="1"/>
  <c r="T12" i="4"/>
  <c r="V12" i="4" s="1"/>
  <c r="T11" i="4"/>
  <c r="V11" i="4" s="1"/>
  <c r="J69" i="4"/>
  <c r="L69" i="4"/>
  <c r="N69" i="4"/>
  <c r="J70" i="4"/>
  <c r="L70" i="4"/>
  <c r="N70" i="4"/>
  <c r="J71" i="4"/>
  <c r="L71" i="4"/>
  <c r="N71" i="4"/>
  <c r="J72" i="4"/>
  <c r="L72" i="4"/>
  <c r="N72" i="4"/>
  <c r="J136" i="4"/>
  <c r="L136" i="4"/>
  <c r="N136" i="4"/>
  <c r="J137" i="4"/>
  <c r="L137" i="4"/>
  <c r="N137" i="4"/>
  <c r="J138" i="4"/>
  <c r="L138" i="4"/>
  <c r="N138" i="4"/>
  <c r="J139" i="4"/>
  <c r="L139" i="4"/>
  <c r="N139" i="4"/>
  <c r="H139" i="4"/>
  <c r="F139" i="4"/>
  <c r="D139" i="4"/>
  <c r="H138" i="4"/>
  <c r="F138" i="4"/>
  <c r="D138" i="4"/>
  <c r="H137" i="4"/>
  <c r="F137" i="4"/>
  <c r="D137" i="4"/>
  <c r="H136" i="4"/>
  <c r="F136" i="4"/>
  <c r="D136" i="4"/>
  <c r="D69" i="4"/>
  <c r="F69" i="4"/>
  <c r="D70" i="4"/>
  <c r="F70" i="4"/>
  <c r="D71" i="4"/>
  <c r="F71" i="4"/>
  <c r="D72" i="4"/>
  <c r="F72" i="4"/>
  <c r="H72" i="4"/>
  <c r="H71" i="4"/>
  <c r="H70" i="4"/>
  <c r="H69" i="4"/>
  <c r="N33" i="3"/>
  <c r="L33" i="3"/>
  <c r="J33" i="3"/>
  <c r="H33" i="3"/>
  <c r="F33" i="3"/>
  <c r="D33" i="3"/>
  <c r="N32" i="3"/>
  <c r="L32" i="3"/>
  <c r="J32" i="3"/>
  <c r="H32" i="3"/>
  <c r="F32" i="3"/>
  <c r="D32" i="3"/>
  <c r="N31" i="3"/>
  <c r="L31" i="3"/>
  <c r="J31" i="3"/>
  <c r="H31" i="3"/>
  <c r="F31" i="3"/>
  <c r="D31" i="3"/>
  <c r="N30" i="3"/>
  <c r="L30" i="3"/>
  <c r="J30" i="3"/>
  <c r="H30" i="3"/>
  <c r="F30" i="3"/>
  <c r="D30" i="3"/>
  <c r="F16" i="3"/>
  <c r="H16" i="3"/>
  <c r="J16" i="3"/>
  <c r="L16" i="3"/>
  <c r="N16" i="3"/>
  <c r="F17" i="3"/>
  <c r="H17" i="3"/>
  <c r="J17" i="3"/>
  <c r="L17" i="3"/>
  <c r="N17" i="3"/>
  <c r="F18" i="3"/>
  <c r="H18" i="3"/>
  <c r="J18" i="3"/>
  <c r="L18" i="3"/>
  <c r="N18" i="3"/>
  <c r="F19" i="3"/>
  <c r="H19" i="3"/>
  <c r="J19" i="3"/>
  <c r="L19" i="3"/>
  <c r="N19" i="3"/>
  <c r="D19" i="3"/>
  <c r="D18" i="3"/>
  <c r="D17" i="3"/>
  <c r="D16" i="3"/>
</calcChain>
</file>

<file path=xl/sharedStrings.xml><?xml version="1.0" encoding="utf-8"?>
<sst xmlns="http://schemas.openxmlformats.org/spreadsheetml/2006/main" count="503" uniqueCount="111">
  <si>
    <t>SA_TALIRO</t>
  </si>
  <si>
    <t>UR_TALIRO</t>
  </si>
  <si>
    <t xml:space="preserve">REQ_1 </t>
  </si>
  <si>
    <t>REQ_2</t>
  </si>
  <si>
    <t>REQ_3</t>
  </si>
  <si>
    <t>MODEL</t>
  </si>
  <si>
    <t>PTS</t>
  </si>
  <si>
    <t>FR</t>
  </si>
  <si>
    <t>S-</t>
  </si>
  <si>
    <t>Ŝ</t>
  </si>
  <si>
    <t>PWM</t>
  </si>
  <si>
    <t>t-pyramid-0</t>
  </si>
  <si>
    <t>10/10</t>
  </si>
  <si>
    <t>1.8</t>
  </si>
  <si>
    <t>1.5</t>
  </si>
  <si>
    <t>8.2</t>
  </si>
  <si>
    <t>7.5</t>
  </si>
  <si>
    <t>1.0</t>
  </si>
  <si>
    <t>1.6</t>
  </si>
  <si>
    <t>9.6</t>
  </si>
  <si>
    <t>4.0</t>
  </si>
  <si>
    <t>1.9</t>
  </si>
  <si>
    <t>t-pyrmid-85</t>
  </si>
  <si>
    <t>4.4</t>
  </si>
  <si>
    <t>3.0</t>
  </si>
  <si>
    <t>3.9</t>
  </si>
  <si>
    <t>7.6</t>
  </si>
  <si>
    <t>t-pyramid-130</t>
  </si>
  <si>
    <t>5.3</t>
  </si>
  <si>
    <t>5.0</t>
  </si>
  <si>
    <t>10.6</t>
  </si>
  <si>
    <t>8.5</t>
  </si>
  <si>
    <t>1.1</t>
  </si>
  <si>
    <t>rect-pulse-0</t>
  </si>
  <si>
    <t>12.9</t>
  </si>
  <si>
    <t>12.5</t>
  </si>
  <si>
    <t>4.7</t>
  </si>
  <si>
    <t>2.7</t>
  </si>
  <si>
    <t>2.0</t>
  </si>
  <si>
    <t>8.9</t>
  </si>
  <si>
    <t>6.0</t>
  </si>
  <si>
    <t>8.6</t>
  </si>
  <si>
    <t>rect-pulse-85</t>
  </si>
  <si>
    <t>15.2</t>
  </si>
  <si>
    <t>13.5</t>
  </si>
  <si>
    <t>2.6</t>
  </si>
  <si>
    <t>14.6</t>
  </si>
  <si>
    <t>2.5</t>
  </si>
  <si>
    <t>rect-pulse-130</t>
  </si>
  <si>
    <t>10.2</t>
  </si>
  <si>
    <t>8.0</t>
  </si>
  <si>
    <t>2.8</t>
  </si>
  <si>
    <t>6.7</t>
  </si>
  <si>
    <t>2.2</t>
  </si>
  <si>
    <t>BUCK</t>
  </si>
  <si>
    <t>0/10</t>
  </si>
  <si>
    <t>15.3</t>
  </si>
  <si>
    <t>14.0</t>
  </si>
  <si>
    <t>2.9</t>
  </si>
  <si>
    <t>4/10</t>
  </si>
  <si>
    <t>28.8</t>
  </si>
  <si>
    <t>26.0</t>
  </si>
  <si>
    <t>8.1</t>
  </si>
  <si>
    <t>19.5</t>
  </si>
  <si>
    <t>18.0</t>
  </si>
  <si>
    <t>3.1</t>
  </si>
  <si>
    <t>5/10</t>
  </si>
  <si>
    <t>17.6</t>
  </si>
  <si>
    <t>22.0</t>
  </si>
  <si>
    <t>4.3</t>
  </si>
  <si>
    <t>3.7</t>
  </si>
  <si>
    <t>2.3</t>
  </si>
  <si>
    <t>2.1</t>
  </si>
  <si>
    <t>4.1</t>
  </si>
  <si>
    <t>7.1</t>
  </si>
  <si>
    <t>7.3</t>
  </si>
  <si>
    <t>5.9</t>
  </si>
  <si>
    <t>1.7</t>
  </si>
  <si>
    <t>2.4</t>
  </si>
  <si>
    <t>T</t>
  </si>
  <si>
    <t>MEDIA</t>
  </si>
  <si>
    <t>MIN</t>
  </si>
  <si>
    <t>MAX</t>
  </si>
  <si>
    <t>STD</t>
  </si>
  <si>
    <t>-</t>
  </si>
  <si>
    <t>Run</t>
  </si>
  <si>
    <t>t-pyramid-85</t>
  </si>
  <si>
    <t>AVG</t>
  </si>
  <si>
    <t xml:space="preserve"> -</t>
  </si>
  <si>
    <t>TOTAL</t>
  </si>
  <si>
    <t>As time</t>
  </si>
  <si>
    <t>Avg</t>
  </si>
  <si>
    <t>Min</t>
  </si>
  <si>
    <t>Max</t>
  </si>
  <si>
    <t>Std</t>
  </si>
  <si>
    <t>PWM R1</t>
  </si>
  <si>
    <t>PWM R2</t>
  </si>
  <si>
    <t>PWM R3</t>
  </si>
  <si>
    <t>BUCK R2</t>
  </si>
  <si>
    <t>BUCK R3</t>
  </si>
  <si>
    <t>SA</t>
  </si>
  <si>
    <t>UR</t>
  </si>
  <si>
    <t>Boxplot Data</t>
  </si>
  <si>
    <t>Buck R2</t>
  </si>
  <si>
    <t>Buck R3</t>
  </si>
  <si>
    <t>Median</t>
  </si>
  <si>
    <t>Average</t>
  </si>
  <si>
    <t>Lower Quartile</t>
  </si>
  <si>
    <t>Upper Quartile</t>
  </si>
  <si>
    <t>Upper Whisker</t>
  </si>
  <si>
    <t>Lower Wisker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</si>
</sst>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400]h:mm:ss\ AM/PM"/>
    <numFmt numFmtId="168" formatCode="#,##0.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49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4" xfId="0" applyNumberFormat="1" applyBorder="1" applyAlignment="1">
      <alignment horizontal="center" vertical="center"/>
    </xf>
    <xf numFmtId="1" fontId="0" fillId="0" borderId="4" xfId="0" quotePrefix="1" applyNumberForma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0" fillId="0" borderId="0" xfId="0" applyFont="1" applyAlignment="1">
      <alignment horizontal="right"/>
    </xf>
    <xf numFmtId="168" fontId="0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right" vertical="center"/>
    </xf>
    <xf numFmtId="1" fontId="0" fillId="0" borderId="0" xfId="0" applyNumberFormat="1" applyFont="1" applyAlignment="1">
      <alignment horizontal="right"/>
    </xf>
    <xf numFmtId="0" fontId="6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165" fontId="0" fillId="0" borderId="0" xfId="0" applyNumberFormat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8" fillId="6" borderId="0" xfId="0" applyFont="1" applyFill="1" applyAlignment="1">
      <alignment horizontal="center"/>
    </xf>
    <xf numFmtId="0" fontId="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E8" sqref="E8:E26"/>
    </sheetView>
  </sheetViews>
  <sheetFormatPr baseColWidth="10" defaultColWidth="8.83203125" defaultRowHeight="15" x14ac:dyDescent="0.2"/>
  <cols>
    <col min="1" max="1" width="8.1640625" style="1" bestFit="1" customWidth="1"/>
    <col min="2" max="2" width="13.83203125" bestFit="1" customWidth="1"/>
    <col min="3" max="3" width="1.6640625" customWidth="1"/>
    <col min="7" max="7" width="1" customWidth="1"/>
    <col min="11" max="11" width="1" customWidth="1"/>
    <col min="19" max="19" width="1.33203125" customWidth="1"/>
    <col min="23" max="23" width="1.5" customWidth="1"/>
  </cols>
  <sheetData>
    <row r="1" spans="1:26" ht="14.5" customHeight="1" x14ac:dyDescent="0.2">
      <c r="D1" s="28" t="s">
        <v>0</v>
      </c>
      <c r="E1" s="28"/>
      <c r="F1" s="28"/>
      <c r="G1" s="28"/>
      <c r="H1" s="28"/>
      <c r="I1" s="28"/>
      <c r="J1" s="28"/>
      <c r="K1" s="28"/>
      <c r="L1" s="28"/>
      <c r="M1" s="28"/>
      <c r="N1" s="28"/>
      <c r="P1" s="28" t="s">
        <v>1</v>
      </c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4.5" customHeight="1" x14ac:dyDescent="0.2"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6" x14ac:dyDescent="0.2">
      <c r="D3" s="29" t="s">
        <v>2</v>
      </c>
      <c r="E3" s="30"/>
      <c r="F3" s="31"/>
      <c r="G3" s="3"/>
      <c r="H3" s="29" t="s">
        <v>3</v>
      </c>
      <c r="I3" s="30"/>
      <c r="J3" s="31"/>
      <c r="K3" s="3"/>
      <c r="L3" s="29" t="s">
        <v>4</v>
      </c>
      <c r="M3" s="30"/>
      <c r="N3" s="31"/>
      <c r="P3" s="29" t="s">
        <v>2</v>
      </c>
      <c r="Q3" s="30"/>
      <c r="R3" s="31"/>
      <c r="S3" s="3"/>
      <c r="T3" s="29" t="s">
        <v>3</v>
      </c>
      <c r="U3" s="30"/>
      <c r="V3" s="31"/>
      <c r="W3" s="3"/>
      <c r="X3" s="29" t="s">
        <v>4</v>
      </c>
      <c r="Y3" s="30"/>
      <c r="Z3" s="31"/>
    </row>
    <row r="4" spans="1:26" ht="16" x14ac:dyDescent="0.2">
      <c r="D4" s="32"/>
      <c r="E4" s="33"/>
      <c r="F4" s="34"/>
      <c r="G4" s="3"/>
      <c r="H4" s="32"/>
      <c r="I4" s="33"/>
      <c r="J4" s="34"/>
      <c r="K4" s="3"/>
      <c r="L4" s="32"/>
      <c r="M4" s="33"/>
      <c r="N4" s="34"/>
      <c r="P4" s="32"/>
      <c r="Q4" s="33"/>
      <c r="R4" s="34"/>
      <c r="S4" s="3"/>
      <c r="T4" s="32"/>
      <c r="U4" s="33"/>
      <c r="V4" s="34"/>
      <c r="W4" s="3"/>
      <c r="X4" s="32"/>
      <c r="Y4" s="33"/>
      <c r="Z4" s="34"/>
    </row>
    <row r="5" spans="1:26" ht="16" x14ac:dyDescent="0.2">
      <c r="D5" s="4"/>
      <c r="E5" s="4"/>
      <c r="F5" s="4"/>
      <c r="G5" s="3"/>
      <c r="H5" s="4"/>
      <c r="I5" s="4"/>
      <c r="J5" s="4"/>
      <c r="K5" s="3"/>
      <c r="L5" s="4"/>
      <c r="M5" s="4"/>
      <c r="N5" s="4"/>
      <c r="P5" s="4"/>
      <c r="Q5" s="4"/>
      <c r="R5" s="4"/>
      <c r="S5" s="3"/>
      <c r="T5" s="4"/>
      <c r="U5" s="4"/>
      <c r="V5" s="4"/>
      <c r="W5" s="3"/>
      <c r="X5" s="4"/>
      <c r="Y5" s="4"/>
      <c r="Z5" s="4"/>
    </row>
    <row r="6" spans="1:26" ht="16" x14ac:dyDescent="0.2">
      <c r="A6" s="5" t="s">
        <v>5</v>
      </c>
      <c r="B6" s="5" t="s">
        <v>6</v>
      </c>
      <c r="D6" s="5" t="s">
        <v>7</v>
      </c>
      <c r="E6" s="5" t="s">
        <v>8</v>
      </c>
      <c r="F6" s="5" t="s">
        <v>9</v>
      </c>
      <c r="G6" s="3"/>
      <c r="H6" s="5" t="s">
        <v>7</v>
      </c>
      <c r="I6" s="5" t="s">
        <v>8</v>
      </c>
      <c r="J6" s="5" t="s">
        <v>9</v>
      </c>
      <c r="K6" s="3"/>
      <c r="L6" s="5" t="s">
        <v>7</v>
      </c>
      <c r="M6" s="5" t="s">
        <v>8</v>
      </c>
      <c r="N6" s="5" t="s">
        <v>9</v>
      </c>
      <c r="P6" s="5" t="s">
        <v>7</v>
      </c>
      <c r="Q6" s="5" t="s">
        <v>8</v>
      </c>
      <c r="R6" s="5" t="s">
        <v>9</v>
      </c>
      <c r="S6" s="3"/>
      <c r="T6" s="5" t="s">
        <v>7</v>
      </c>
      <c r="U6" s="5" t="s">
        <v>8</v>
      </c>
      <c r="V6" s="5" t="s">
        <v>9</v>
      </c>
      <c r="W6" s="3"/>
      <c r="X6" s="5" t="s">
        <v>7</v>
      </c>
      <c r="Y6" s="5" t="s">
        <v>8</v>
      </c>
      <c r="Z6" s="5" t="s">
        <v>9</v>
      </c>
    </row>
    <row r="7" spans="1:26" ht="16" x14ac:dyDescent="0.2">
      <c r="A7" s="4"/>
    </row>
    <row r="8" spans="1:26" ht="14.5" customHeight="1" x14ac:dyDescent="0.2">
      <c r="A8" s="35" t="s">
        <v>10</v>
      </c>
      <c r="B8" s="2" t="s">
        <v>11</v>
      </c>
      <c r="D8" s="11" t="s">
        <v>12</v>
      </c>
      <c r="E8" s="12" t="s">
        <v>13</v>
      </c>
      <c r="F8" s="12" t="s">
        <v>14</v>
      </c>
      <c r="G8" s="9"/>
      <c r="H8" s="6" t="s">
        <v>12</v>
      </c>
      <c r="I8" s="6" t="s">
        <v>15</v>
      </c>
      <c r="J8" s="6" t="s">
        <v>16</v>
      </c>
      <c r="K8" s="9"/>
      <c r="L8" s="11" t="s">
        <v>12</v>
      </c>
      <c r="M8" s="12" t="s">
        <v>13</v>
      </c>
      <c r="N8" s="15" t="s">
        <v>17</v>
      </c>
      <c r="P8" s="11" t="s">
        <v>12</v>
      </c>
      <c r="Q8" s="12" t="s">
        <v>18</v>
      </c>
      <c r="R8" s="12" t="s">
        <v>17</v>
      </c>
      <c r="S8" s="9"/>
      <c r="T8" s="13" t="s">
        <v>12</v>
      </c>
      <c r="U8" s="13" t="s">
        <v>19</v>
      </c>
      <c r="V8" s="13" t="s">
        <v>20</v>
      </c>
      <c r="W8" s="9"/>
      <c r="X8" s="13" t="s">
        <v>12</v>
      </c>
      <c r="Y8" s="13" t="s">
        <v>21</v>
      </c>
      <c r="Z8" s="13" t="s">
        <v>14</v>
      </c>
    </row>
    <row r="9" spans="1:26" ht="14.5" customHeight="1" x14ac:dyDescent="0.2">
      <c r="A9" s="36"/>
      <c r="B9" s="2" t="s">
        <v>22</v>
      </c>
      <c r="D9" s="6" t="s">
        <v>12</v>
      </c>
      <c r="E9" s="8" t="s">
        <v>23</v>
      </c>
      <c r="F9" s="7" t="s">
        <v>24</v>
      </c>
      <c r="G9" s="9"/>
      <c r="H9" s="11" t="s">
        <v>12</v>
      </c>
      <c r="I9" s="12" t="s">
        <v>25</v>
      </c>
      <c r="J9" s="12" t="s">
        <v>20</v>
      </c>
      <c r="K9" s="9"/>
      <c r="L9" s="11" t="s">
        <v>12</v>
      </c>
      <c r="M9" s="15" t="s">
        <v>17</v>
      </c>
      <c r="N9" s="15" t="s">
        <v>17</v>
      </c>
      <c r="P9" s="13" t="s">
        <v>12</v>
      </c>
      <c r="Q9" s="13" t="s">
        <v>26</v>
      </c>
      <c r="R9" s="13" t="s">
        <v>20</v>
      </c>
      <c r="S9" s="9"/>
      <c r="T9" s="16" t="s">
        <v>12</v>
      </c>
      <c r="U9" s="17" t="s">
        <v>24</v>
      </c>
      <c r="V9" s="16" t="s">
        <v>24</v>
      </c>
      <c r="W9" s="9"/>
      <c r="X9" s="13" t="s">
        <v>12</v>
      </c>
      <c r="Y9" s="13" t="s">
        <v>17</v>
      </c>
      <c r="Z9" s="13" t="s">
        <v>17</v>
      </c>
    </row>
    <row r="10" spans="1:26" ht="15" customHeight="1" x14ac:dyDescent="0.2">
      <c r="A10" s="36"/>
      <c r="B10" s="2" t="s">
        <v>27</v>
      </c>
      <c r="D10" s="6" t="s">
        <v>12</v>
      </c>
      <c r="E10" s="8" t="s">
        <v>28</v>
      </c>
      <c r="F10" s="7" t="s">
        <v>29</v>
      </c>
      <c r="G10" s="9"/>
      <c r="H10" s="11" t="s">
        <v>12</v>
      </c>
      <c r="I10" s="12" t="s">
        <v>13</v>
      </c>
      <c r="J10" s="15" t="s">
        <v>17</v>
      </c>
      <c r="K10" s="9"/>
      <c r="L10" s="11" t="s">
        <v>12</v>
      </c>
      <c r="M10" s="15" t="s">
        <v>17</v>
      </c>
      <c r="N10" s="15" t="s">
        <v>17</v>
      </c>
      <c r="P10" s="13" t="s">
        <v>12</v>
      </c>
      <c r="Q10" s="13" t="s">
        <v>30</v>
      </c>
      <c r="R10" s="13" t="s">
        <v>31</v>
      </c>
      <c r="S10" s="9"/>
      <c r="T10" s="13" t="s">
        <v>12</v>
      </c>
      <c r="U10" s="13" t="s">
        <v>32</v>
      </c>
      <c r="V10" s="13" t="s">
        <v>17</v>
      </c>
      <c r="W10" s="9"/>
      <c r="X10" s="13" t="s">
        <v>12</v>
      </c>
      <c r="Y10" s="13" t="s">
        <v>17</v>
      </c>
      <c r="Z10" s="13" t="s">
        <v>17</v>
      </c>
    </row>
    <row r="11" spans="1:26" ht="15" customHeight="1" x14ac:dyDescent="0.2">
      <c r="A11" s="36"/>
      <c r="B11" s="2"/>
      <c r="D11" s="9"/>
      <c r="E11" s="10"/>
      <c r="F11" s="10"/>
      <c r="G11" s="9"/>
      <c r="H11" s="9"/>
      <c r="I11" s="10"/>
      <c r="J11" s="10"/>
      <c r="K11" s="9"/>
      <c r="L11" s="9"/>
      <c r="M11" s="10"/>
      <c r="N11" s="10"/>
      <c r="P11" s="9"/>
      <c r="Q11" s="10"/>
      <c r="R11" s="10"/>
      <c r="S11" s="9"/>
      <c r="T11" s="9"/>
      <c r="U11" s="10"/>
      <c r="V11" s="10"/>
      <c r="W11" s="9"/>
      <c r="X11" s="9"/>
      <c r="Y11" s="10"/>
      <c r="Z11" s="10"/>
    </row>
    <row r="12" spans="1:26" ht="14.5" customHeight="1" x14ac:dyDescent="0.2">
      <c r="A12" s="36"/>
      <c r="B12" s="2" t="s">
        <v>33</v>
      </c>
      <c r="D12" s="11" t="s">
        <v>12</v>
      </c>
      <c r="E12" s="12" t="s">
        <v>34</v>
      </c>
      <c r="F12" s="12" t="s">
        <v>35</v>
      </c>
      <c r="G12" s="9"/>
      <c r="H12" s="6" t="s">
        <v>12</v>
      </c>
      <c r="I12" s="8" t="s">
        <v>36</v>
      </c>
      <c r="J12" s="7" t="s">
        <v>20</v>
      </c>
      <c r="K12" s="9"/>
      <c r="L12" s="11" t="s">
        <v>12</v>
      </c>
      <c r="M12" s="15" t="s">
        <v>37</v>
      </c>
      <c r="N12" s="15" t="s">
        <v>38</v>
      </c>
      <c r="P12" s="16" t="s">
        <v>12</v>
      </c>
      <c r="Q12" s="17" t="s">
        <v>39</v>
      </c>
      <c r="R12" s="16" t="s">
        <v>40</v>
      </c>
      <c r="S12" s="9"/>
      <c r="T12" s="13" t="s">
        <v>12</v>
      </c>
      <c r="U12" s="13" t="s">
        <v>41</v>
      </c>
      <c r="V12" s="13" t="s">
        <v>31</v>
      </c>
      <c r="W12" s="9"/>
      <c r="X12" s="16" t="s">
        <v>12</v>
      </c>
      <c r="Y12" s="16" t="s">
        <v>18</v>
      </c>
      <c r="Z12" s="16" t="s">
        <v>17</v>
      </c>
    </row>
    <row r="13" spans="1:26" ht="14.5" customHeight="1" x14ac:dyDescent="0.2">
      <c r="A13" s="36"/>
      <c r="B13" s="2" t="s">
        <v>42</v>
      </c>
      <c r="D13" s="11" t="s">
        <v>12</v>
      </c>
      <c r="E13" s="12" t="s">
        <v>43</v>
      </c>
      <c r="F13" s="12" t="s">
        <v>44</v>
      </c>
      <c r="G13" s="9"/>
      <c r="H13" s="11" t="s">
        <v>12</v>
      </c>
      <c r="I13" s="12" t="s">
        <v>45</v>
      </c>
      <c r="J13" s="15" t="s">
        <v>38</v>
      </c>
      <c r="K13" s="9"/>
      <c r="L13" s="11" t="s">
        <v>12</v>
      </c>
      <c r="M13" s="15" t="s">
        <v>17</v>
      </c>
      <c r="N13" s="15" t="s">
        <v>17</v>
      </c>
      <c r="P13" s="11" t="s">
        <v>12</v>
      </c>
      <c r="Q13" s="12" t="s">
        <v>46</v>
      </c>
      <c r="R13" s="12" t="s">
        <v>35</v>
      </c>
      <c r="S13" s="9"/>
      <c r="T13" s="13" t="s">
        <v>12</v>
      </c>
      <c r="U13" s="13" t="s">
        <v>24</v>
      </c>
      <c r="V13" s="13" t="s">
        <v>47</v>
      </c>
      <c r="W13" s="9"/>
      <c r="X13" s="13" t="s">
        <v>12</v>
      </c>
      <c r="Y13" s="13" t="s">
        <v>17</v>
      </c>
      <c r="Z13" s="13" t="s">
        <v>17</v>
      </c>
    </row>
    <row r="14" spans="1:26" ht="15" customHeight="1" x14ac:dyDescent="0.2">
      <c r="A14" s="37"/>
      <c r="B14" s="2" t="s">
        <v>48</v>
      </c>
      <c r="D14" s="11" t="s">
        <v>12</v>
      </c>
      <c r="E14" s="12" t="s">
        <v>49</v>
      </c>
      <c r="F14" s="15" t="s">
        <v>50</v>
      </c>
      <c r="G14" s="9"/>
      <c r="H14" s="11" t="s">
        <v>12</v>
      </c>
      <c r="I14" s="12" t="s">
        <v>51</v>
      </c>
      <c r="J14" s="12" t="s">
        <v>14</v>
      </c>
      <c r="K14" s="9"/>
      <c r="L14" s="11" t="s">
        <v>12</v>
      </c>
      <c r="M14" s="15" t="s">
        <v>17</v>
      </c>
      <c r="N14" s="15" t="s">
        <v>17</v>
      </c>
      <c r="P14" s="16" t="s">
        <v>12</v>
      </c>
      <c r="Q14" s="17" t="s">
        <v>52</v>
      </c>
      <c r="R14" s="16" t="s">
        <v>20</v>
      </c>
      <c r="S14" s="9"/>
      <c r="T14" s="13" t="s">
        <v>12</v>
      </c>
      <c r="U14" s="13" t="s">
        <v>53</v>
      </c>
      <c r="V14" s="13" t="s">
        <v>14</v>
      </c>
      <c r="W14" s="9"/>
      <c r="X14" s="13" t="s">
        <v>12</v>
      </c>
      <c r="Y14" s="13" t="s">
        <v>17</v>
      </c>
      <c r="Z14" s="13" t="s">
        <v>17</v>
      </c>
    </row>
    <row r="15" spans="1:26" ht="16" x14ac:dyDescent="0.2">
      <c r="A15" s="4"/>
      <c r="D15" s="9"/>
      <c r="E15" s="10"/>
      <c r="F15" s="10"/>
      <c r="G15" s="9"/>
      <c r="H15" s="9"/>
      <c r="I15" s="10"/>
      <c r="J15" s="10"/>
      <c r="K15" s="9"/>
      <c r="L15" s="9"/>
      <c r="M15" s="10"/>
      <c r="N15" s="10"/>
      <c r="P15" s="9"/>
      <c r="Q15" s="10"/>
      <c r="R15" s="10"/>
      <c r="S15" s="9"/>
      <c r="T15" s="9"/>
      <c r="U15" s="10"/>
      <c r="V15" s="10"/>
      <c r="W15" s="9"/>
      <c r="X15" s="9"/>
      <c r="Y15" s="10"/>
      <c r="Z15" s="10"/>
    </row>
    <row r="16" spans="1:26" ht="16" x14ac:dyDescent="0.2">
      <c r="A16" s="4"/>
      <c r="D16" s="9"/>
      <c r="E16" s="10"/>
      <c r="F16" s="10"/>
      <c r="G16" s="9"/>
      <c r="H16" s="9"/>
      <c r="I16" s="10"/>
      <c r="J16" s="10"/>
      <c r="K16" s="9"/>
      <c r="L16" s="9"/>
      <c r="M16" s="10"/>
      <c r="N16" s="10"/>
      <c r="P16" s="9"/>
      <c r="Q16" s="10"/>
      <c r="R16" s="10"/>
      <c r="S16" s="9"/>
      <c r="T16" s="9"/>
      <c r="U16" s="10"/>
      <c r="V16" s="10"/>
      <c r="W16" s="9"/>
      <c r="X16" s="9"/>
      <c r="Y16" s="10"/>
      <c r="Z16" s="10"/>
    </row>
    <row r="17" spans="1:26" ht="14.5" customHeight="1" x14ac:dyDescent="0.2">
      <c r="A17" s="35" t="s">
        <v>54</v>
      </c>
      <c r="B17" s="2" t="s">
        <v>11</v>
      </c>
      <c r="D17" s="11" t="s">
        <v>55</v>
      </c>
      <c r="E17" s="12"/>
      <c r="F17" s="12"/>
      <c r="G17" s="9"/>
      <c r="H17" s="6" t="s">
        <v>12</v>
      </c>
      <c r="I17" s="8" t="s">
        <v>56</v>
      </c>
      <c r="J17" s="8" t="s">
        <v>57</v>
      </c>
      <c r="K17" s="9"/>
      <c r="L17" s="6" t="s">
        <v>12</v>
      </c>
      <c r="M17" s="8" t="s">
        <v>58</v>
      </c>
      <c r="N17" s="8" t="s">
        <v>38</v>
      </c>
      <c r="P17" s="13" t="s">
        <v>55</v>
      </c>
      <c r="Q17" s="13"/>
      <c r="R17" s="13"/>
      <c r="S17" s="9"/>
      <c r="T17" s="14" t="s">
        <v>59</v>
      </c>
      <c r="U17" s="14" t="s">
        <v>60</v>
      </c>
      <c r="V17" s="14" t="s">
        <v>61</v>
      </c>
      <c r="W17" s="9"/>
      <c r="X17" s="14" t="s">
        <v>12</v>
      </c>
      <c r="Y17" s="14" t="s">
        <v>62</v>
      </c>
      <c r="Z17" s="14" t="s">
        <v>24</v>
      </c>
    </row>
    <row r="18" spans="1:26" ht="15" customHeight="1" x14ac:dyDescent="0.2">
      <c r="A18" s="36"/>
      <c r="B18" s="2" t="s">
        <v>22</v>
      </c>
      <c r="D18" s="11" t="s">
        <v>55</v>
      </c>
      <c r="E18" s="12"/>
      <c r="F18" s="12"/>
      <c r="G18" s="9"/>
      <c r="H18" s="6" t="s">
        <v>12</v>
      </c>
      <c r="I18" s="6" t="s">
        <v>63</v>
      </c>
      <c r="J18" s="6" t="s">
        <v>64</v>
      </c>
      <c r="K18" s="9"/>
      <c r="L18" s="6" t="s">
        <v>12</v>
      </c>
      <c r="M18" s="8" t="s">
        <v>65</v>
      </c>
      <c r="N18" s="8" t="s">
        <v>47</v>
      </c>
      <c r="P18" s="13" t="s">
        <v>55</v>
      </c>
      <c r="Q18" s="13"/>
      <c r="R18" s="13"/>
      <c r="S18" s="9"/>
      <c r="T18" s="13" t="s">
        <v>66</v>
      </c>
      <c r="U18" s="13" t="s">
        <v>67</v>
      </c>
      <c r="V18" s="13" t="s">
        <v>68</v>
      </c>
      <c r="W18" s="9"/>
      <c r="X18" s="13" t="s">
        <v>12</v>
      </c>
      <c r="Y18" s="13" t="s">
        <v>69</v>
      </c>
      <c r="Z18" s="13" t="s">
        <v>20</v>
      </c>
    </row>
    <row r="19" spans="1:26" ht="15" customHeight="1" x14ac:dyDescent="0.2">
      <c r="A19" s="36"/>
      <c r="B19" s="2" t="s">
        <v>27</v>
      </c>
      <c r="D19" s="11" t="s">
        <v>55</v>
      </c>
      <c r="E19" s="12"/>
      <c r="F19" s="12"/>
      <c r="G19" s="9"/>
      <c r="H19" s="11" t="s">
        <v>12</v>
      </c>
      <c r="I19" s="15" t="s">
        <v>70</v>
      </c>
      <c r="J19" s="15" t="s">
        <v>38</v>
      </c>
      <c r="K19" s="9"/>
      <c r="L19" s="11" t="s">
        <v>12</v>
      </c>
      <c r="M19" s="12" t="s">
        <v>71</v>
      </c>
      <c r="N19" s="12" t="s">
        <v>17</v>
      </c>
      <c r="P19" s="13" t="s">
        <v>55</v>
      </c>
      <c r="Q19" s="13"/>
      <c r="R19" s="13"/>
      <c r="S19" s="9"/>
      <c r="T19" s="16" t="s">
        <v>12</v>
      </c>
      <c r="U19" s="16" t="s">
        <v>21</v>
      </c>
      <c r="V19" s="16" t="s">
        <v>17</v>
      </c>
      <c r="W19" s="9"/>
      <c r="X19" s="13" t="s">
        <v>12</v>
      </c>
      <c r="Y19" s="13" t="s">
        <v>72</v>
      </c>
      <c r="Z19" s="13" t="s">
        <v>14</v>
      </c>
    </row>
    <row r="20" spans="1:26" ht="14.5" customHeight="1" x14ac:dyDescent="0.2">
      <c r="A20" s="36"/>
      <c r="B20" s="2"/>
      <c r="D20" s="9"/>
      <c r="E20" s="10"/>
      <c r="F20" s="10"/>
      <c r="G20" s="9"/>
      <c r="H20" s="9"/>
      <c r="I20" s="10"/>
      <c r="J20" s="10"/>
      <c r="K20" s="9"/>
      <c r="L20" s="9"/>
      <c r="M20" s="10"/>
      <c r="N20" s="10"/>
      <c r="P20" s="1"/>
      <c r="Q20" s="1"/>
      <c r="R20" s="1"/>
      <c r="S20" s="9"/>
      <c r="T20" s="9"/>
      <c r="U20" s="10"/>
      <c r="V20" s="10"/>
      <c r="W20" s="9"/>
      <c r="X20" s="9"/>
      <c r="Y20" s="10"/>
      <c r="Z20" s="10"/>
    </row>
    <row r="21" spans="1:26" ht="14.5" customHeight="1" x14ac:dyDescent="0.2">
      <c r="A21" s="36"/>
      <c r="B21" s="2" t="s">
        <v>33</v>
      </c>
      <c r="D21" s="11" t="s">
        <v>55</v>
      </c>
      <c r="E21" s="12"/>
      <c r="F21" s="12"/>
      <c r="G21" s="9"/>
      <c r="H21" s="11" t="s">
        <v>12</v>
      </c>
      <c r="I21" s="12" t="s">
        <v>73</v>
      </c>
      <c r="J21" s="12" t="s">
        <v>20</v>
      </c>
      <c r="K21" s="9"/>
      <c r="L21" s="11" t="s">
        <v>12</v>
      </c>
      <c r="M21" s="12" t="s">
        <v>74</v>
      </c>
      <c r="N21" s="12" t="s">
        <v>50</v>
      </c>
      <c r="P21" s="13" t="s">
        <v>55</v>
      </c>
      <c r="Q21" s="13"/>
      <c r="R21" s="13"/>
      <c r="S21" s="9"/>
      <c r="T21" s="16" t="s">
        <v>12</v>
      </c>
      <c r="U21" s="17" t="s">
        <v>58</v>
      </c>
      <c r="V21" s="16" t="s">
        <v>38</v>
      </c>
      <c r="W21" s="9"/>
      <c r="X21" s="11" t="s">
        <v>12</v>
      </c>
      <c r="Y21" s="12" t="s">
        <v>75</v>
      </c>
      <c r="Z21" s="12" t="s">
        <v>16</v>
      </c>
    </row>
    <row r="22" spans="1:26" ht="15" customHeight="1" x14ac:dyDescent="0.2">
      <c r="A22" s="36"/>
      <c r="B22" s="2" t="s">
        <v>42</v>
      </c>
      <c r="D22" s="11" t="s">
        <v>55</v>
      </c>
      <c r="E22" s="12"/>
      <c r="F22" s="12"/>
      <c r="G22" s="9"/>
      <c r="H22" s="11" t="s">
        <v>12</v>
      </c>
      <c r="I22" s="12" t="s">
        <v>76</v>
      </c>
      <c r="J22" s="12" t="s">
        <v>20</v>
      </c>
      <c r="K22" s="9"/>
      <c r="L22" s="11" t="s">
        <v>12</v>
      </c>
      <c r="M22" s="15" t="s">
        <v>77</v>
      </c>
      <c r="N22" s="15" t="s">
        <v>17</v>
      </c>
      <c r="P22" s="13" t="s">
        <v>55</v>
      </c>
      <c r="Q22" s="13"/>
      <c r="R22" s="13"/>
      <c r="S22" s="9"/>
      <c r="T22" s="16" t="s">
        <v>12</v>
      </c>
      <c r="U22" s="17" t="s">
        <v>78</v>
      </c>
      <c r="V22" s="16" t="s">
        <v>38</v>
      </c>
      <c r="W22" s="9"/>
      <c r="X22" s="11" t="s">
        <v>12</v>
      </c>
      <c r="Y22" s="15" t="s">
        <v>18</v>
      </c>
      <c r="Z22" s="15" t="s">
        <v>14</v>
      </c>
    </row>
    <row r="23" spans="1:26" ht="15" customHeight="1" x14ac:dyDescent="0.2">
      <c r="A23" s="37"/>
      <c r="B23" s="2" t="s">
        <v>48</v>
      </c>
      <c r="D23" s="11" t="s">
        <v>55</v>
      </c>
      <c r="E23" s="12"/>
      <c r="F23" s="12"/>
      <c r="G23" s="9"/>
      <c r="H23" s="13" t="s">
        <v>12</v>
      </c>
      <c r="I23" s="13" t="s">
        <v>45</v>
      </c>
      <c r="J23" s="13" t="s">
        <v>47</v>
      </c>
      <c r="K23" s="9"/>
      <c r="L23" s="11" t="s">
        <v>12</v>
      </c>
      <c r="M23" s="15" t="s">
        <v>17</v>
      </c>
      <c r="N23" s="15" t="s">
        <v>17</v>
      </c>
      <c r="P23" s="13" t="s">
        <v>55</v>
      </c>
      <c r="Q23" s="13"/>
      <c r="R23" s="13"/>
      <c r="S23" s="9"/>
      <c r="T23" s="13" t="s">
        <v>12</v>
      </c>
      <c r="U23" s="13" t="s">
        <v>37</v>
      </c>
      <c r="V23" s="13" t="s">
        <v>24</v>
      </c>
      <c r="W23" s="9"/>
      <c r="X23" s="11" t="s">
        <v>12</v>
      </c>
      <c r="Y23" s="15" t="s">
        <v>17</v>
      </c>
      <c r="Z23" s="15" t="s">
        <v>17</v>
      </c>
    </row>
  </sheetData>
  <mergeCells count="10">
    <mergeCell ref="A17:A23"/>
    <mergeCell ref="D3:F4"/>
    <mergeCell ref="H3:J4"/>
    <mergeCell ref="L3:N4"/>
    <mergeCell ref="A8:A14"/>
    <mergeCell ref="D1:N2"/>
    <mergeCell ref="P1:Z2"/>
    <mergeCell ref="P3:R4"/>
    <mergeCell ref="T3:V4"/>
    <mergeCell ref="X3:Z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9AEA-D75E-434A-978C-01541575A73F}">
  <dimension ref="A1:O33"/>
  <sheetViews>
    <sheetView zoomScaleNormal="100" workbookViewId="0">
      <selection activeCell="D22" sqref="D22:D28"/>
    </sheetView>
  </sheetViews>
  <sheetFormatPr baseColWidth="10" defaultColWidth="8.83203125" defaultRowHeight="15" x14ac:dyDescent="0.2"/>
  <cols>
    <col min="1" max="1" width="8.1640625" style="1" bestFit="1" customWidth="1"/>
    <col min="2" max="2" width="13.83203125" bestFit="1" customWidth="1"/>
    <col min="3" max="3" width="1.6640625" customWidth="1"/>
    <col min="4" max="4" width="12.1640625" bestFit="1" customWidth="1"/>
    <col min="5" max="5" width="1" customWidth="1"/>
    <col min="7" max="7" width="1" customWidth="1"/>
    <col min="11" max="11" width="1.33203125" customWidth="1"/>
    <col min="13" max="13" width="1.5" customWidth="1"/>
  </cols>
  <sheetData>
    <row r="1" spans="1:14" ht="14.5" customHeight="1" x14ac:dyDescent="0.2">
      <c r="A1" s="27"/>
      <c r="D1" s="28" t="s">
        <v>0</v>
      </c>
      <c r="E1" s="28"/>
      <c r="F1" s="28"/>
      <c r="G1" s="28"/>
      <c r="H1" s="28"/>
      <c r="J1" s="28" t="s">
        <v>1</v>
      </c>
      <c r="K1" s="28"/>
      <c r="L1" s="28"/>
      <c r="M1" s="28"/>
      <c r="N1" s="28"/>
    </row>
    <row r="2" spans="1:14" ht="14.5" customHeight="1" x14ac:dyDescent="0.2">
      <c r="D2" s="28"/>
      <c r="E2" s="28"/>
      <c r="F2" s="28"/>
      <c r="G2" s="28"/>
      <c r="H2" s="28"/>
      <c r="J2" s="28"/>
      <c r="K2" s="28"/>
      <c r="L2" s="28"/>
      <c r="M2" s="28"/>
      <c r="N2" s="28"/>
    </row>
    <row r="3" spans="1:14" ht="16" x14ac:dyDescent="0.2">
      <c r="D3" s="40" t="s">
        <v>2</v>
      </c>
      <c r="E3" s="3"/>
      <c r="F3" s="40" t="s">
        <v>3</v>
      </c>
      <c r="G3" s="3"/>
      <c r="H3" s="40" t="s">
        <v>4</v>
      </c>
      <c r="J3" s="40" t="s">
        <v>2</v>
      </c>
      <c r="K3" s="3"/>
      <c r="L3" s="40" t="s">
        <v>3</v>
      </c>
      <c r="M3" s="3"/>
      <c r="N3" s="40" t="s">
        <v>4</v>
      </c>
    </row>
    <row r="4" spans="1:14" ht="16" x14ac:dyDescent="0.2">
      <c r="D4" s="40"/>
      <c r="E4" s="3"/>
      <c r="F4" s="40"/>
      <c r="G4" s="3"/>
      <c r="H4" s="40"/>
      <c r="J4" s="40"/>
      <c r="K4" s="3"/>
      <c r="L4" s="40"/>
      <c r="M4" s="3"/>
      <c r="N4" s="40"/>
    </row>
    <row r="5" spans="1:14" ht="16" x14ac:dyDescent="0.2">
      <c r="D5" s="4"/>
      <c r="E5" s="3"/>
      <c r="F5" s="4"/>
      <c r="G5" s="3"/>
      <c r="H5" s="4"/>
      <c r="J5" s="4"/>
      <c r="K5" s="3"/>
      <c r="L5" s="4"/>
      <c r="M5" s="3"/>
      <c r="N5" s="4"/>
    </row>
    <row r="6" spans="1:14" ht="16" x14ac:dyDescent="0.2">
      <c r="A6" s="5" t="s">
        <v>5</v>
      </c>
      <c r="B6" s="5" t="s">
        <v>6</v>
      </c>
      <c r="D6" s="5" t="s">
        <v>79</v>
      </c>
      <c r="E6" s="3"/>
      <c r="F6" s="5" t="s">
        <v>79</v>
      </c>
      <c r="G6" s="3"/>
      <c r="H6" s="5" t="s">
        <v>79</v>
      </c>
      <c r="J6" s="5" t="s">
        <v>79</v>
      </c>
      <c r="K6" s="3"/>
      <c r="L6" s="5" t="s">
        <v>79</v>
      </c>
      <c r="M6" s="3"/>
      <c r="N6" s="5" t="s">
        <v>79</v>
      </c>
    </row>
    <row r="7" spans="1:14" ht="16" x14ac:dyDescent="0.2">
      <c r="A7" s="4"/>
    </row>
    <row r="8" spans="1:14" ht="14.5" customHeight="1" x14ac:dyDescent="0.2">
      <c r="A8" s="38" t="s">
        <v>10</v>
      </c>
      <c r="B8" s="2" t="s">
        <v>11</v>
      </c>
      <c r="D8" s="18">
        <v>1321</v>
      </c>
      <c r="E8" s="19"/>
      <c r="F8" s="18">
        <v>5460</v>
      </c>
      <c r="G8" s="19"/>
      <c r="H8" s="18">
        <v>1378</v>
      </c>
      <c r="I8" s="20"/>
      <c r="J8" s="18">
        <v>1146</v>
      </c>
      <c r="K8" s="19"/>
      <c r="L8" s="21">
        <v>6873</v>
      </c>
      <c r="M8" s="19"/>
      <c r="N8" s="21">
        <v>1360</v>
      </c>
    </row>
    <row r="9" spans="1:14" ht="14.5" customHeight="1" x14ac:dyDescent="0.2">
      <c r="A9" s="39"/>
      <c r="B9" s="2" t="s">
        <v>22</v>
      </c>
      <c r="D9" s="18">
        <v>3349</v>
      </c>
      <c r="E9" s="19"/>
      <c r="F9" s="18">
        <v>2459</v>
      </c>
      <c r="G9" s="19"/>
      <c r="H9" s="18">
        <v>721</v>
      </c>
      <c r="I9" s="20"/>
      <c r="J9" s="21">
        <v>5441</v>
      </c>
      <c r="K9" s="19"/>
      <c r="L9" s="21">
        <v>2148</v>
      </c>
      <c r="M9" s="19"/>
      <c r="N9" s="21">
        <v>716</v>
      </c>
    </row>
    <row r="10" spans="1:14" ht="15" customHeight="1" x14ac:dyDescent="0.2">
      <c r="A10" s="39"/>
      <c r="B10" s="2" t="s">
        <v>27</v>
      </c>
      <c r="D10" s="18">
        <v>3626</v>
      </c>
      <c r="E10" s="19"/>
      <c r="F10" s="18">
        <v>1297</v>
      </c>
      <c r="G10" s="19"/>
      <c r="H10" s="18">
        <v>739</v>
      </c>
      <c r="I10" s="20"/>
      <c r="J10" s="21">
        <v>7589</v>
      </c>
      <c r="K10" s="19"/>
      <c r="L10" s="21">
        <v>788</v>
      </c>
      <c r="M10" s="19"/>
      <c r="N10" s="21">
        <v>719</v>
      </c>
    </row>
    <row r="11" spans="1:14" ht="15" customHeight="1" x14ac:dyDescent="0.2">
      <c r="A11" s="39"/>
      <c r="B11" s="2"/>
      <c r="D11" s="19"/>
      <c r="E11" s="19"/>
      <c r="F11" s="19"/>
      <c r="G11" s="19"/>
      <c r="H11" s="19"/>
      <c r="I11" s="20"/>
      <c r="J11" s="19"/>
      <c r="K11" s="19"/>
      <c r="L11" s="19"/>
      <c r="M11" s="19"/>
      <c r="N11" s="19"/>
    </row>
    <row r="12" spans="1:14" ht="14.5" customHeight="1" x14ac:dyDescent="0.2">
      <c r="A12" s="39"/>
      <c r="B12" s="2" t="s">
        <v>33</v>
      </c>
      <c r="D12" s="18">
        <v>8421</v>
      </c>
      <c r="E12" s="19"/>
      <c r="F12" s="18">
        <v>3119</v>
      </c>
      <c r="G12" s="19"/>
      <c r="H12" s="18">
        <v>1699</v>
      </c>
      <c r="I12" s="20"/>
      <c r="J12" s="21">
        <v>6372</v>
      </c>
      <c r="K12" s="19"/>
      <c r="L12" s="21">
        <v>6157</v>
      </c>
      <c r="M12" s="19"/>
      <c r="N12" s="21">
        <v>1145</v>
      </c>
    </row>
    <row r="13" spans="1:14" ht="14.5" customHeight="1" x14ac:dyDescent="0.2">
      <c r="A13" s="39"/>
      <c r="B13" s="2" t="s">
        <v>42</v>
      </c>
      <c r="D13" s="18">
        <v>9296</v>
      </c>
      <c r="E13" s="19"/>
      <c r="F13" s="18">
        <v>1797</v>
      </c>
      <c r="G13" s="19"/>
      <c r="H13" s="18">
        <v>650</v>
      </c>
      <c r="I13" s="20"/>
      <c r="J13" s="18">
        <v>10452</v>
      </c>
      <c r="K13" s="19"/>
      <c r="L13" s="21">
        <v>2148</v>
      </c>
      <c r="M13" s="19"/>
      <c r="N13" s="21">
        <v>716</v>
      </c>
    </row>
    <row r="14" spans="1:14" ht="15" customHeight="1" x14ac:dyDescent="0.2">
      <c r="A14" s="39"/>
      <c r="B14" s="2" t="s">
        <v>48</v>
      </c>
      <c r="D14" s="18">
        <v>6764</v>
      </c>
      <c r="E14" s="19"/>
      <c r="F14" s="18">
        <v>1731</v>
      </c>
      <c r="G14" s="19"/>
      <c r="H14" s="18">
        <v>653</v>
      </c>
      <c r="I14" s="20"/>
      <c r="J14" s="21">
        <v>4797</v>
      </c>
      <c r="K14" s="19"/>
      <c r="L14" s="21">
        <v>1575</v>
      </c>
      <c r="M14" s="19"/>
      <c r="N14" s="21">
        <v>717</v>
      </c>
    </row>
    <row r="15" spans="1:14" ht="15" customHeight="1" x14ac:dyDescent="0.2">
      <c r="A15" s="39"/>
      <c r="D15" s="19"/>
      <c r="E15" s="19"/>
      <c r="F15" s="19"/>
      <c r="G15" s="19"/>
      <c r="H15" s="19"/>
      <c r="I15" s="20"/>
      <c r="J15" s="24"/>
      <c r="K15" s="19"/>
      <c r="L15" s="24"/>
      <c r="M15" s="19"/>
      <c r="N15" s="24"/>
    </row>
    <row r="16" spans="1:14" ht="15" customHeight="1" x14ac:dyDescent="0.2">
      <c r="A16" s="39"/>
      <c r="B16" s="12" t="s">
        <v>80</v>
      </c>
      <c r="D16" s="25">
        <f>AVERAGE(D8:D14)/86400</f>
        <v>6.3227237654320978E-2</v>
      </c>
      <c r="E16" s="26"/>
      <c r="F16" s="25">
        <f t="shared" ref="F16:N16" si="0">AVERAGE(F8:F14)/86400</f>
        <v>3.0599922839506175E-2</v>
      </c>
      <c r="G16" s="26"/>
      <c r="H16" s="25">
        <f t="shared" si="0"/>
        <v>1.1265432098765432E-2</v>
      </c>
      <c r="I16" s="20"/>
      <c r="J16" s="25">
        <f t="shared" si="0"/>
        <v>6.905285493827161E-2</v>
      </c>
      <c r="K16" s="26"/>
      <c r="L16" s="25">
        <f t="shared" si="0"/>
        <v>3.7980324074074076E-2</v>
      </c>
      <c r="M16" s="26"/>
      <c r="N16" s="25">
        <f t="shared" si="0"/>
        <v>1.0364583333333333E-2</v>
      </c>
    </row>
    <row r="17" spans="1:15" ht="15" customHeight="1" x14ac:dyDescent="0.2">
      <c r="A17" s="39"/>
      <c r="B17" s="12" t="s">
        <v>81</v>
      </c>
      <c r="D17" s="25">
        <f>MIN(D8:D14)/86400</f>
        <v>1.5289351851851853E-2</v>
      </c>
      <c r="E17" s="26"/>
      <c r="F17" s="25">
        <f t="shared" ref="F17:N17" si="1">MIN(F8:F14)/86400</f>
        <v>1.5011574074074075E-2</v>
      </c>
      <c r="G17" s="26"/>
      <c r="H17" s="25">
        <f t="shared" si="1"/>
        <v>7.5231481481481477E-3</v>
      </c>
      <c r="I17" s="20"/>
      <c r="J17" s="25">
        <f t="shared" si="1"/>
        <v>1.3263888888888889E-2</v>
      </c>
      <c r="K17" s="26"/>
      <c r="L17" s="25">
        <f t="shared" si="1"/>
        <v>9.1203703703703707E-3</v>
      </c>
      <c r="M17" s="26"/>
      <c r="N17" s="25">
        <f t="shared" si="1"/>
        <v>8.2870370370370372E-3</v>
      </c>
    </row>
    <row r="18" spans="1:15" ht="15" customHeight="1" x14ac:dyDescent="0.2">
      <c r="A18" s="39"/>
      <c r="B18" s="12" t="s">
        <v>82</v>
      </c>
      <c r="D18" s="25">
        <f>MAX(D8:D14)/86400</f>
        <v>0.10759259259259259</v>
      </c>
      <c r="E18" s="26"/>
      <c r="F18" s="25">
        <f t="shared" ref="F18:N18" si="2">MAX(F8:F14)/86400</f>
        <v>6.3194444444444442E-2</v>
      </c>
      <c r="G18" s="26"/>
      <c r="H18" s="25">
        <f t="shared" si="2"/>
        <v>1.9664351851851853E-2</v>
      </c>
      <c r="I18" s="20"/>
      <c r="J18" s="25">
        <f t="shared" si="2"/>
        <v>0.12097222222222222</v>
      </c>
      <c r="K18" s="26"/>
      <c r="L18" s="25">
        <f t="shared" si="2"/>
        <v>7.9548611111111112E-2</v>
      </c>
      <c r="M18" s="26"/>
      <c r="N18" s="25">
        <f t="shared" si="2"/>
        <v>1.5740740740740739E-2</v>
      </c>
      <c r="O18" s="10"/>
    </row>
    <row r="19" spans="1:15" ht="15" customHeight="1" x14ac:dyDescent="0.2">
      <c r="A19" s="39"/>
      <c r="B19" s="12" t="s">
        <v>83</v>
      </c>
      <c r="D19" s="25">
        <f>STDEV(D8:D14)/86400</f>
        <v>3.6649441375074129E-2</v>
      </c>
      <c r="E19" s="26"/>
      <c r="F19" s="25">
        <f t="shared" ref="F19:N19" si="3">STDEV(F8:F14)/86400</f>
        <v>1.7594947479858736E-2</v>
      </c>
      <c r="G19" s="26"/>
      <c r="H19" s="25">
        <f t="shared" si="3"/>
        <v>5.2175569904686506E-3</v>
      </c>
      <c r="I19" s="20"/>
      <c r="J19" s="25">
        <f t="shared" si="3"/>
        <v>3.5785325153604032E-2</v>
      </c>
      <c r="K19" s="26"/>
      <c r="L19" s="25">
        <f t="shared" si="3"/>
        <v>2.9674220235764433E-2</v>
      </c>
      <c r="M19" s="26"/>
      <c r="N19" s="25">
        <f t="shared" si="3"/>
        <v>3.2959317415711177E-3</v>
      </c>
    </row>
    <row r="20" spans="1:15" ht="16" x14ac:dyDescent="0.2">
      <c r="A20" s="4"/>
      <c r="D20" s="19"/>
      <c r="E20" s="19"/>
      <c r="F20" s="19"/>
      <c r="G20" s="19"/>
      <c r="H20" s="19"/>
      <c r="I20" s="20"/>
      <c r="J20" s="19"/>
      <c r="K20" s="19"/>
      <c r="L20" s="19"/>
      <c r="M20" s="19"/>
      <c r="N20" s="19"/>
    </row>
    <row r="21" spans="1:15" ht="16" x14ac:dyDescent="0.2">
      <c r="A21" s="4"/>
      <c r="D21" s="19"/>
      <c r="E21" s="19"/>
      <c r="F21" s="19"/>
      <c r="G21" s="19"/>
      <c r="H21" s="19"/>
      <c r="I21" s="20"/>
      <c r="J21" s="19"/>
      <c r="K21" s="19"/>
      <c r="L21" s="19"/>
      <c r="M21" s="19"/>
      <c r="N21" s="19"/>
    </row>
    <row r="22" spans="1:15" ht="14.5" customHeight="1" x14ac:dyDescent="0.2">
      <c r="A22" s="38" t="s">
        <v>54</v>
      </c>
      <c r="B22" s="2" t="s">
        <v>11</v>
      </c>
      <c r="D22" s="22" t="s">
        <v>84</v>
      </c>
      <c r="E22" s="19"/>
      <c r="F22" s="18">
        <v>9986</v>
      </c>
      <c r="G22" s="19"/>
      <c r="H22" s="18">
        <v>1986</v>
      </c>
      <c r="I22" s="20"/>
      <c r="J22" s="22" t="s">
        <v>84</v>
      </c>
      <c r="K22" s="19"/>
      <c r="L22" s="23">
        <v>29782</v>
      </c>
      <c r="M22" s="19"/>
      <c r="N22" s="23">
        <v>5799</v>
      </c>
    </row>
    <row r="23" spans="1:15" ht="15" customHeight="1" x14ac:dyDescent="0.2">
      <c r="A23" s="39"/>
      <c r="B23" s="2" t="s">
        <v>22</v>
      </c>
      <c r="D23" s="22" t="s">
        <v>84</v>
      </c>
      <c r="E23" s="19"/>
      <c r="F23" s="18">
        <v>13050</v>
      </c>
      <c r="G23" s="19"/>
      <c r="H23" s="18">
        <v>2340</v>
      </c>
      <c r="I23" s="20"/>
      <c r="J23" s="22" t="s">
        <v>84</v>
      </c>
      <c r="K23" s="19"/>
      <c r="L23" s="21">
        <v>24197</v>
      </c>
      <c r="M23" s="19"/>
      <c r="N23" s="21">
        <v>3078</v>
      </c>
    </row>
    <row r="24" spans="1:15" ht="15" customHeight="1" x14ac:dyDescent="0.2">
      <c r="A24" s="39"/>
      <c r="B24" s="2" t="s">
        <v>27</v>
      </c>
      <c r="D24" s="22" t="s">
        <v>84</v>
      </c>
      <c r="E24" s="19"/>
      <c r="F24" s="18">
        <v>2450</v>
      </c>
      <c r="G24" s="19"/>
      <c r="H24" s="18">
        <v>1517</v>
      </c>
      <c r="I24" s="20"/>
      <c r="J24" s="22" t="s">
        <v>84</v>
      </c>
      <c r="K24" s="19"/>
      <c r="L24" s="21">
        <v>1360</v>
      </c>
      <c r="M24" s="19"/>
      <c r="N24" s="21">
        <v>1503</v>
      </c>
    </row>
    <row r="25" spans="1:15" ht="14.5" customHeight="1" x14ac:dyDescent="0.2">
      <c r="A25" s="39"/>
      <c r="B25" s="2"/>
      <c r="D25" s="19"/>
      <c r="E25" s="19"/>
      <c r="F25" s="19"/>
      <c r="G25" s="19"/>
      <c r="H25" s="19"/>
      <c r="I25" s="20"/>
      <c r="J25" s="19"/>
      <c r="K25" s="19"/>
      <c r="L25" s="19"/>
      <c r="M25" s="19"/>
      <c r="N25" s="19"/>
    </row>
    <row r="26" spans="1:15" ht="14.5" customHeight="1" x14ac:dyDescent="0.2">
      <c r="A26" s="39"/>
      <c r="B26" s="2" t="s">
        <v>33</v>
      </c>
      <c r="D26" s="22" t="s">
        <v>84</v>
      </c>
      <c r="E26" s="19"/>
      <c r="F26" s="18">
        <v>2875</v>
      </c>
      <c r="G26" s="19"/>
      <c r="H26" s="18">
        <v>4748</v>
      </c>
      <c r="I26" s="20"/>
      <c r="J26" s="22" t="s">
        <v>84</v>
      </c>
      <c r="K26" s="19"/>
      <c r="L26" s="21">
        <v>2076</v>
      </c>
      <c r="M26" s="19"/>
      <c r="N26" s="18">
        <v>5226</v>
      </c>
    </row>
    <row r="27" spans="1:15" ht="15" customHeight="1" x14ac:dyDescent="0.2">
      <c r="A27" s="39"/>
      <c r="B27" s="2" t="s">
        <v>42</v>
      </c>
      <c r="D27" s="22" t="s">
        <v>84</v>
      </c>
      <c r="E27" s="19"/>
      <c r="F27" s="18">
        <v>4124</v>
      </c>
      <c r="G27" s="19"/>
      <c r="H27" s="18">
        <v>1372</v>
      </c>
      <c r="I27" s="20"/>
      <c r="J27" s="22" t="s">
        <v>84</v>
      </c>
      <c r="K27" s="19"/>
      <c r="L27" s="21">
        <v>1718</v>
      </c>
      <c r="M27" s="19"/>
      <c r="N27" s="18">
        <v>1145</v>
      </c>
    </row>
    <row r="28" spans="1:15" ht="15" customHeight="1" x14ac:dyDescent="0.2">
      <c r="A28" s="39"/>
      <c r="B28" s="2" t="s">
        <v>48</v>
      </c>
      <c r="D28" s="22" t="s">
        <v>84</v>
      </c>
      <c r="E28" s="19"/>
      <c r="F28" s="21">
        <v>1742</v>
      </c>
      <c r="G28" s="19"/>
      <c r="H28" s="18">
        <v>815</v>
      </c>
      <c r="I28" s="20"/>
      <c r="J28" s="22" t="s">
        <v>84</v>
      </c>
      <c r="K28" s="19"/>
      <c r="L28" s="21">
        <v>1933</v>
      </c>
      <c r="M28" s="19"/>
      <c r="N28" s="18">
        <v>716</v>
      </c>
    </row>
    <row r="29" spans="1:15" x14ac:dyDescent="0.2">
      <c r="A29" s="39"/>
    </row>
    <row r="30" spans="1:15" x14ac:dyDescent="0.2">
      <c r="A30" s="39"/>
      <c r="B30" s="12" t="s">
        <v>80</v>
      </c>
      <c r="D30" s="25" t="e">
        <f>AVERAGE(D22:D28)/86400</f>
        <v>#DIV/0!</v>
      </c>
      <c r="E30" s="26"/>
      <c r="F30" s="25">
        <f t="shared" ref="F30" si="4">AVERAGE(F22:F28)/86400</f>
        <v>6.6024305555555551E-2</v>
      </c>
      <c r="G30" s="26"/>
      <c r="H30" s="25">
        <f t="shared" ref="H30" si="5">AVERAGE(H22:H28)/86400</f>
        <v>2.4648919753086418E-2</v>
      </c>
      <c r="I30" s="20"/>
      <c r="J30" s="25" t="e">
        <f t="shared" ref="J30" si="6">AVERAGE(J22:J28)/86400</f>
        <v>#DIV/0!</v>
      </c>
      <c r="K30" s="26"/>
      <c r="L30" s="25">
        <f t="shared" ref="L30" si="7">AVERAGE(L22:L28)/86400</f>
        <v>0.11779706790123456</v>
      </c>
      <c r="M30" s="26"/>
      <c r="N30" s="25">
        <f t="shared" ref="N30" si="8">AVERAGE(N22:N28)/86400</f>
        <v>3.3694058641975305E-2</v>
      </c>
    </row>
    <row r="31" spans="1:15" x14ac:dyDescent="0.2">
      <c r="A31" s="39"/>
      <c r="B31" s="12" t="s">
        <v>81</v>
      </c>
      <c r="D31" s="25">
        <f>MIN(D22:D28)/86400</f>
        <v>0</v>
      </c>
      <c r="E31" s="26"/>
      <c r="F31" s="25">
        <f t="shared" ref="F31" si="9">MIN(F22:F28)/86400</f>
        <v>2.0162037037037037E-2</v>
      </c>
      <c r="G31" s="26"/>
      <c r="H31" s="25">
        <f t="shared" ref="H31" si="10">MIN(H22:H28)/86400</f>
        <v>9.432870370370371E-3</v>
      </c>
      <c r="I31" s="20"/>
      <c r="J31" s="25">
        <f t="shared" ref="J31" si="11">MIN(J22:J28)/86400</f>
        <v>0</v>
      </c>
      <c r="K31" s="26"/>
      <c r="L31" s="25">
        <f t="shared" ref="L31" si="12">MIN(L22:L28)/86400</f>
        <v>1.5740740740740739E-2</v>
      </c>
      <c r="M31" s="26"/>
      <c r="N31" s="25">
        <f t="shared" ref="N31" si="13">MIN(N22:N28)/86400</f>
        <v>8.2870370370370372E-3</v>
      </c>
    </row>
    <row r="32" spans="1:15" x14ac:dyDescent="0.2">
      <c r="A32" s="39"/>
      <c r="B32" s="12" t="s">
        <v>82</v>
      </c>
      <c r="D32" s="25">
        <f>MAX(D22:D28)/86400</f>
        <v>0</v>
      </c>
      <c r="E32" s="26"/>
      <c r="F32" s="25">
        <f t="shared" ref="F32" si="14">MAX(F22:F28)/86400</f>
        <v>0.15104166666666666</v>
      </c>
      <c r="G32" s="26"/>
      <c r="H32" s="25">
        <f t="shared" ref="H32" si="15">MAX(H22:H28)/86400</f>
        <v>5.4953703703703706E-2</v>
      </c>
      <c r="I32" s="20"/>
      <c r="J32" s="25">
        <f t="shared" ref="J32" si="16">MAX(J22:J28)/86400</f>
        <v>0</v>
      </c>
      <c r="K32" s="26"/>
      <c r="L32" s="25">
        <f t="shared" ref="L32" si="17">MAX(L22:L28)/86400</f>
        <v>0.34469907407407407</v>
      </c>
      <c r="M32" s="26"/>
      <c r="N32" s="25">
        <f t="shared" ref="N32" si="18">MAX(N22:N28)/86400</f>
        <v>6.7118055555555556E-2</v>
      </c>
    </row>
    <row r="33" spans="1:14" x14ac:dyDescent="0.2">
      <c r="A33" s="39"/>
      <c r="B33" s="12" t="s">
        <v>83</v>
      </c>
      <c r="D33" s="25" t="e">
        <f>STDEV(D22:D28)/86400</f>
        <v>#DIV/0!</v>
      </c>
      <c r="E33" s="26"/>
      <c r="F33" s="25">
        <f t="shared" ref="F33" si="19">STDEV(F22:F28)/86400</f>
        <v>5.4060922696568502E-2</v>
      </c>
      <c r="G33" s="26"/>
      <c r="H33" s="25">
        <f t="shared" ref="H33" si="20">STDEV(H22:H28)/86400</f>
        <v>1.6036101906559692E-2</v>
      </c>
      <c r="I33" s="20"/>
      <c r="J33" s="25" t="e">
        <f t="shared" ref="J33" si="21">STDEV(J22:J28)/86400</f>
        <v>#DIV/0!</v>
      </c>
      <c r="K33" s="26"/>
      <c r="L33" s="25">
        <f t="shared" ref="L33" si="22">STDEV(L22:L28)/86400</f>
        <v>0.15212757345059646</v>
      </c>
      <c r="M33" s="26"/>
      <c r="N33" s="25">
        <f t="shared" ref="N33" si="23">STDEV(N22:N28)/86400</f>
        <v>2.5170299821243251E-2</v>
      </c>
    </row>
  </sheetData>
  <mergeCells count="10">
    <mergeCell ref="A8:A19"/>
    <mergeCell ref="A22:A33"/>
    <mergeCell ref="D1:H2"/>
    <mergeCell ref="J1:N2"/>
    <mergeCell ref="D3:D4"/>
    <mergeCell ref="F3:F4"/>
    <mergeCell ref="H3:H4"/>
    <mergeCell ref="J3:J4"/>
    <mergeCell ref="L3:L4"/>
    <mergeCell ref="N3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7457-1CE9-274B-9C5C-A6A35A70BB57}">
  <dimension ref="A1:AF141"/>
  <sheetViews>
    <sheetView tabSelected="1" topLeftCell="B41" workbookViewId="0">
      <selection activeCell="Y79" sqref="Y79"/>
    </sheetView>
  </sheetViews>
  <sheetFormatPr baseColWidth="10" defaultRowHeight="15" x14ac:dyDescent="0.2"/>
  <cols>
    <col min="1" max="1" width="8.1640625" style="1" bestFit="1" customWidth="1"/>
    <col min="2" max="2" width="13.83203125" bestFit="1" customWidth="1"/>
    <col min="3" max="3" width="4.1640625" bestFit="1" customWidth="1"/>
    <col min="4" max="4" width="25" style="49" bestFit="1" customWidth="1"/>
    <col min="5" max="5" width="1" customWidth="1"/>
    <col min="6" max="6" width="8.83203125"/>
    <col min="7" max="7" width="1" customWidth="1"/>
    <col min="8" max="8" width="8.83203125"/>
    <col min="10" max="10" width="18" bestFit="1" customWidth="1"/>
    <col min="11" max="11" width="1.1640625" customWidth="1"/>
    <col min="13" max="13" width="1.1640625" customWidth="1"/>
    <col min="19" max="19" width="12.83203125" bestFit="1" customWidth="1"/>
    <col min="20" max="22" width="10.83203125" style="10"/>
  </cols>
  <sheetData>
    <row r="1" spans="1:22" x14ac:dyDescent="0.2">
      <c r="A1" s="27"/>
      <c r="D1" s="28" t="s">
        <v>0</v>
      </c>
      <c r="E1" s="28"/>
      <c r="F1" s="28"/>
      <c r="G1" s="28"/>
      <c r="H1" s="28"/>
      <c r="J1" s="28" t="s">
        <v>1</v>
      </c>
      <c r="K1" s="28"/>
      <c r="L1" s="28"/>
      <c r="M1" s="28"/>
      <c r="N1" s="28"/>
    </row>
    <row r="2" spans="1:22" x14ac:dyDescent="0.2">
      <c r="D2" s="28"/>
      <c r="E2" s="28"/>
      <c r="F2" s="28"/>
      <c r="G2" s="28"/>
      <c r="H2" s="28"/>
      <c r="J2" s="28"/>
      <c r="K2" s="28"/>
      <c r="L2" s="28"/>
      <c r="M2" s="28"/>
      <c r="N2" s="28"/>
    </row>
    <row r="3" spans="1:22" ht="16" x14ac:dyDescent="0.2">
      <c r="D3" s="46" t="s">
        <v>2</v>
      </c>
      <c r="E3" s="3"/>
      <c r="F3" s="40" t="s">
        <v>3</v>
      </c>
      <c r="G3" s="3"/>
      <c r="H3" s="40" t="s">
        <v>4</v>
      </c>
      <c r="J3" s="40" t="s">
        <v>2</v>
      </c>
      <c r="K3" s="3"/>
      <c r="L3" s="40" t="s">
        <v>3</v>
      </c>
      <c r="M3" s="3"/>
      <c r="N3" s="40" t="s">
        <v>4</v>
      </c>
    </row>
    <row r="4" spans="1:22" ht="16" x14ac:dyDescent="0.2">
      <c r="D4" s="46"/>
      <c r="E4" s="3"/>
      <c r="F4" s="40"/>
      <c r="G4" s="3"/>
      <c r="H4" s="40"/>
      <c r="J4" s="40"/>
      <c r="K4" s="3"/>
      <c r="L4" s="40"/>
      <c r="M4" s="3"/>
      <c r="N4" s="40"/>
    </row>
    <row r="5" spans="1:22" ht="16" x14ac:dyDescent="0.2">
      <c r="D5" s="47"/>
      <c r="E5" s="3"/>
      <c r="F5" s="4"/>
      <c r="G5" s="3"/>
      <c r="H5" s="4"/>
      <c r="J5" s="4"/>
      <c r="K5" s="3"/>
      <c r="L5" s="4"/>
      <c r="M5" s="3"/>
      <c r="N5" s="4"/>
    </row>
    <row r="6" spans="1:22" ht="16" x14ac:dyDescent="0.2">
      <c r="A6" s="5" t="s">
        <v>5</v>
      </c>
      <c r="B6" s="5" t="s">
        <v>6</v>
      </c>
      <c r="C6" s="5" t="s">
        <v>85</v>
      </c>
      <c r="D6" s="48" t="s">
        <v>79</v>
      </c>
      <c r="E6" s="3"/>
      <c r="F6" s="5" t="s">
        <v>79</v>
      </c>
      <c r="G6" s="3"/>
      <c r="H6" s="5" t="s">
        <v>79</v>
      </c>
      <c r="J6" s="5" t="s">
        <v>79</v>
      </c>
      <c r="K6" s="3"/>
      <c r="L6" s="5" t="s">
        <v>79</v>
      </c>
      <c r="M6" s="3"/>
      <c r="N6" s="5" t="s">
        <v>79</v>
      </c>
    </row>
    <row r="7" spans="1:22" ht="17" customHeight="1" x14ac:dyDescent="0.2">
      <c r="A7" s="38" t="s">
        <v>10</v>
      </c>
      <c r="B7" s="41" t="s">
        <v>11</v>
      </c>
      <c r="C7">
        <v>1</v>
      </c>
      <c r="D7" s="51">
        <v>156.1492193</v>
      </c>
      <c r="E7" s="3"/>
      <c r="F7" s="51">
        <v>70.940596999999997</v>
      </c>
      <c r="G7" s="55"/>
      <c r="H7" s="51">
        <v>86.371557100000004</v>
      </c>
      <c r="J7">
        <v>77.830788299999995</v>
      </c>
      <c r="L7">
        <v>601.26380110000002</v>
      </c>
      <c r="N7" s="56">
        <v>81.728998700000005</v>
      </c>
    </row>
    <row r="8" spans="1:22" ht="16" x14ac:dyDescent="0.2">
      <c r="A8" s="45"/>
      <c r="B8" s="42"/>
      <c r="C8">
        <v>2</v>
      </c>
      <c r="D8" s="51">
        <v>72.130027999999996</v>
      </c>
      <c r="E8" s="3"/>
      <c r="F8" s="51">
        <v>466.53244319999999</v>
      </c>
      <c r="G8" s="55"/>
      <c r="H8" s="51">
        <v>80.167861900000005</v>
      </c>
      <c r="J8">
        <v>69.680095600000001</v>
      </c>
      <c r="L8">
        <v>158.07883570000001</v>
      </c>
      <c r="N8">
        <v>84.766424000000001</v>
      </c>
    </row>
    <row r="9" spans="1:22" ht="16" x14ac:dyDescent="0.2">
      <c r="A9" s="45"/>
      <c r="B9" s="42"/>
      <c r="C9">
        <v>3</v>
      </c>
      <c r="D9" s="51">
        <v>292.28385400000002</v>
      </c>
      <c r="E9" s="3"/>
      <c r="F9" s="51">
        <v>533.23897520000003</v>
      </c>
      <c r="G9" s="55"/>
      <c r="H9" s="51">
        <v>77.724527300000005</v>
      </c>
      <c r="J9">
        <v>72.386975800000002</v>
      </c>
      <c r="L9">
        <v>247.77741470000001</v>
      </c>
      <c r="N9">
        <v>157.49419499999999</v>
      </c>
      <c r="S9" s="64" t="s">
        <v>89</v>
      </c>
      <c r="T9" s="64"/>
      <c r="U9" s="64"/>
      <c r="V9" s="64"/>
    </row>
    <row r="10" spans="1:22" ht="16" x14ac:dyDescent="0.2">
      <c r="A10" s="45"/>
      <c r="B10" s="42"/>
      <c r="C10">
        <v>4</v>
      </c>
      <c r="D10" s="51">
        <v>72.509466900000007</v>
      </c>
      <c r="E10" s="3"/>
      <c r="F10" s="51">
        <v>733.73228779999999</v>
      </c>
      <c r="G10" s="55"/>
      <c r="H10" s="51">
        <v>230.29127550000001</v>
      </c>
      <c r="J10">
        <v>216.59442749999999</v>
      </c>
      <c r="L10">
        <v>86.154680900000002</v>
      </c>
      <c r="N10">
        <v>78.742313800000005</v>
      </c>
      <c r="S10" s="60"/>
      <c r="T10" s="61"/>
      <c r="U10" s="61"/>
      <c r="V10" s="61" t="s">
        <v>90</v>
      </c>
    </row>
    <row r="11" spans="1:22" ht="16" x14ac:dyDescent="0.2">
      <c r="A11" s="45"/>
      <c r="B11" s="42"/>
      <c r="C11">
        <v>5</v>
      </c>
      <c r="D11" s="51">
        <v>145.94537679999999</v>
      </c>
      <c r="E11" s="3"/>
      <c r="F11" s="51">
        <v>333.57456960000002</v>
      </c>
      <c r="G11" s="55"/>
      <c r="H11" s="51">
        <v>299.50239399999998</v>
      </c>
      <c r="J11">
        <v>291.95927260000002</v>
      </c>
      <c r="L11">
        <v>86.823207999999994</v>
      </c>
      <c r="N11">
        <v>153.21892299999999</v>
      </c>
      <c r="S11" s="62" t="s">
        <v>91</v>
      </c>
      <c r="T11" s="59">
        <f>AVERAGE(D38:N67,D7:N36,F74:N103,F105:H134,L105:N134)</f>
        <v>408.07702819966659</v>
      </c>
      <c r="U11" s="59"/>
      <c r="V11" s="63">
        <f>TIME(,,T11)</f>
        <v>4.7222222222222223E-3</v>
      </c>
    </row>
    <row r="12" spans="1:22" ht="16" x14ac:dyDescent="0.2">
      <c r="A12" s="45"/>
      <c r="B12" s="42"/>
      <c r="C12">
        <v>6</v>
      </c>
      <c r="D12" s="51">
        <v>218.32706959999999</v>
      </c>
      <c r="E12" s="3"/>
      <c r="F12" s="51">
        <v>265.47561999999999</v>
      </c>
      <c r="G12" s="55"/>
      <c r="H12" s="51">
        <v>73.355889099999999</v>
      </c>
      <c r="J12">
        <v>77.210132999999999</v>
      </c>
      <c r="L12">
        <v>2313.245696</v>
      </c>
      <c r="N12">
        <v>155.06151919999999</v>
      </c>
      <c r="S12" s="62" t="s">
        <v>92</v>
      </c>
      <c r="T12" s="59">
        <f>MIN(D38:N67,D7:N36,F74:N103,F105:H134,L105:N134)</f>
        <v>59.023810400000002</v>
      </c>
      <c r="U12" s="59"/>
      <c r="V12" s="63">
        <f t="shared" ref="V12:V14" si="0">TIME(,,T12)</f>
        <v>6.8287037037037036E-4</v>
      </c>
    </row>
    <row r="13" spans="1:22" ht="17" customHeight="1" x14ac:dyDescent="0.2">
      <c r="A13" s="45"/>
      <c r="B13" s="42"/>
      <c r="C13">
        <v>7</v>
      </c>
      <c r="D13" s="51">
        <v>72.044397799999999</v>
      </c>
      <c r="E13" s="3"/>
      <c r="F13" s="51">
        <v>399.28296699999999</v>
      </c>
      <c r="G13" s="55"/>
      <c r="H13" s="51">
        <v>151.47417250000001</v>
      </c>
      <c r="J13">
        <v>73.184496300000006</v>
      </c>
      <c r="L13">
        <v>661.98075889999996</v>
      </c>
      <c r="N13">
        <v>456.90458919999998</v>
      </c>
      <c r="S13" s="62" t="s">
        <v>93</v>
      </c>
      <c r="T13" s="59">
        <f>MAX(D38:N67,D7:N36,F74:N103,F105:H134,L105:N134)</f>
        <v>7218.0189136999998</v>
      </c>
      <c r="U13" s="59"/>
      <c r="V13" s="63">
        <f t="shared" si="0"/>
        <v>8.3541666666666667E-2</v>
      </c>
    </row>
    <row r="14" spans="1:22" ht="17" customHeight="1" x14ac:dyDescent="0.2">
      <c r="A14" s="45"/>
      <c r="B14" s="42"/>
      <c r="C14">
        <v>8</v>
      </c>
      <c r="D14" s="51">
        <v>145.97269729999999</v>
      </c>
      <c r="E14" s="3"/>
      <c r="F14" s="51">
        <v>932.88624049999999</v>
      </c>
      <c r="G14" s="55"/>
      <c r="H14" s="51">
        <v>76.544575100000003</v>
      </c>
      <c r="J14">
        <v>146.44123880000001</v>
      </c>
      <c r="L14">
        <v>3011.4654556999999</v>
      </c>
      <c r="N14">
        <v>81.961152400000003</v>
      </c>
      <c r="S14" s="62" t="s">
        <v>94</v>
      </c>
      <c r="T14" s="59">
        <f>STDEV(D38:N67,D7:N36,F74:N103,F105:H134,L105:N134)</f>
        <v>674.99546168652557</v>
      </c>
      <c r="U14" s="59"/>
      <c r="V14" s="63">
        <f t="shared" si="0"/>
        <v>7.8009259259259256E-3</v>
      </c>
    </row>
    <row r="15" spans="1:22" ht="17" customHeight="1" x14ac:dyDescent="0.2">
      <c r="A15" s="45"/>
      <c r="B15" s="42"/>
      <c r="C15">
        <v>9</v>
      </c>
      <c r="D15" s="51">
        <v>73.062607299999996</v>
      </c>
      <c r="E15" s="3"/>
      <c r="F15" s="51">
        <v>927.70830220000005</v>
      </c>
      <c r="G15" s="55"/>
      <c r="H15" s="51">
        <v>78.093684600000003</v>
      </c>
      <c r="J15">
        <v>78.716759600000003</v>
      </c>
      <c r="L15">
        <v>355.65836380000002</v>
      </c>
      <c r="N15">
        <v>159.94233370000001</v>
      </c>
    </row>
    <row r="16" spans="1:22" ht="15" customHeight="1" x14ac:dyDescent="0.2">
      <c r="A16" s="45"/>
      <c r="B16" s="43"/>
      <c r="C16">
        <v>10</v>
      </c>
      <c r="D16" s="49">
        <v>72.1371161</v>
      </c>
      <c r="F16" s="49">
        <v>796.54131900000004</v>
      </c>
      <c r="G16" s="49"/>
      <c r="H16" s="49">
        <v>224.6588481</v>
      </c>
      <c r="J16">
        <v>78.939935899999995</v>
      </c>
      <c r="L16">
        <v>141.9226768</v>
      </c>
      <c r="N16">
        <v>77.275726899999995</v>
      </c>
    </row>
    <row r="17" spans="1:14" ht="16" x14ac:dyDescent="0.2">
      <c r="A17" s="45"/>
      <c r="B17" s="41" t="s">
        <v>86</v>
      </c>
      <c r="C17">
        <v>1</v>
      </c>
      <c r="D17" s="51">
        <v>71.434644500000005</v>
      </c>
      <c r="E17" s="3"/>
      <c r="F17" s="51">
        <v>261.8748377</v>
      </c>
      <c r="G17" s="55"/>
      <c r="H17" s="51">
        <v>73.114328499999999</v>
      </c>
      <c r="J17">
        <v>207.18083060000001</v>
      </c>
      <c r="L17">
        <v>75.325193799999994</v>
      </c>
      <c r="N17">
        <v>72.4576469</v>
      </c>
    </row>
    <row r="18" spans="1:14" ht="16" x14ac:dyDescent="0.2">
      <c r="A18" s="45"/>
      <c r="B18" s="42"/>
      <c r="C18">
        <v>2</v>
      </c>
      <c r="D18" s="51">
        <v>386.27944689999998</v>
      </c>
      <c r="E18" s="3"/>
      <c r="F18" s="51">
        <v>211.2892745</v>
      </c>
      <c r="G18" s="55"/>
      <c r="H18" s="51">
        <v>71.188278800000006</v>
      </c>
      <c r="J18">
        <v>65.375731599999995</v>
      </c>
      <c r="L18">
        <v>297.85747670000001</v>
      </c>
      <c r="N18">
        <v>73.037465600000004</v>
      </c>
    </row>
    <row r="19" spans="1:14" ht="16" x14ac:dyDescent="0.2">
      <c r="A19" s="45"/>
      <c r="B19" s="42"/>
      <c r="C19">
        <v>3</v>
      </c>
      <c r="D19" s="51">
        <v>807.04350850000003</v>
      </c>
      <c r="E19" s="3"/>
      <c r="F19" s="51">
        <v>62.332369</v>
      </c>
      <c r="G19" s="55"/>
      <c r="H19" s="51">
        <v>70.401290500000002</v>
      </c>
      <c r="J19">
        <v>586.4684383</v>
      </c>
      <c r="L19">
        <v>234.6544241</v>
      </c>
      <c r="N19">
        <v>75.679750100000007</v>
      </c>
    </row>
    <row r="20" spans="1:14" ht="16" x14ac:dyDescent="0.2">
      <c r="A20" s="45"/>
      <c r="B20" s="42"/>
      <c r="C20">
        <v>4</v>
      </c>
      <c r="D20" s="51">
        <v>89.340788500000002</v>
      </c>
      <c r="E20" s="3"/>
      <c r="F20" s="51">
        <v>248.60364619999999</v>
      </c>
      <c r="G20" s="55"/>
      <c r="H20" s="51">
        <v>80.338869299999999</v>
      </c>
      <c r="J20">
        <v>323.32953090000001</v>
      </c>
      <c r="L20">
        <v>207.73227080000001</v>
      </c>
      <c r="N20">
        <v>69.004712999999995</v>
      </c>
    </row>
    <row r="21" spans="1:14" ht="16" x14ac:dyDescent="0.2">
      <c r="A21" s="45"/>
      <c r="B21" s="42"/>
      <c r="C21">
        <v>5</v>
      </c>
      <c r="D21" s="51">
        <v>228.28671700000001</v>
      </c>
      <c r="E21" s="3"/>
      <c r="F21" s="51">
        <v>555.24803970000005</v>
      </c>
      <c r="G21" s="55"/>
      <c r="H21" s="51">
        <v>74.254665099999997</v>
      </c>
      <c r="J21">
        <v>129.41876830000001</v>
      </c>
      <c r="L21">
        <v>218.40097359999999</v>
      </c>
      <c r="N21">
        <v>64.653414799999993</v>
      </c>
    </row>
    <row r="22" spans="1:14" ht="16" x14ac:dyDescent="0.2">
      <c r="A22" s="45"/>
      <c r="B22" s="42"/>
      <c r="C22">
        <v>6</v>
      </c>
      <c r="D22" s="51">
        <v>74.975925099999998</v>
      </c>
      <c r="E22" s="3"/>
      <c r="F22" s="51">
        <v>370.1499996</v>
      </c>
      <c r="G22" s="55"/>
      <c r="H22" s="51">
        <v>70.6183075</v>
      </c>
      <c r="J22">
        <v>196.73654540000001</v>
      </c>
      <c r="L22">
        <v>238.8835492</v>
      </c>
      <c r="N22">
        <v>64.707670100000001</v>
      </c>
    </row>
    <row r="23" spans="1:14" ht="17" customHeight="1" x14ac:dyDescent="0.2">
      <c r="A23" s="45"/>
      <c r="B23" s="42"/>
      <c r="C23">
        <v>7</v>
      </c>
      <c r="D23" s="51">
        <v>455.12691059999997</v>
      </c>
      <c r="E23" s="3"/>
      <c r="F23" s="51">
        <v>63.103066099999999</v>
      </c>
      <c r="G23" s="55"/>
      <c r="H23" s="51">
        <v>69.177133299999994</v>
      </c>
      <c r="J23">
        <v>129.47770080000001</v>
      </c>
      <c r="L23">
        <v>220.64875190000001</v>
      </c>
      <c r="N23">
        <v>66.928739100000001</v>
      </c>
    </row>
    <row r="24" spans="1:14" ht="17" customHeight="1" x14ac:dyDescent="0.2">
      <c r="A24" s="45"/>
      <c r="B24" s="42"/>
      <c r="C24">
        <v>8</v>
      </c>
      <c r="D24" s="51">
        <v>152.9891087</v>
      </c>
      <c r="E24" s="3"/>
      <c r="F24" s="51">
        <v>64.371978999999996</v>
      </c>
      <c r="G24" s="55"/>
      <c r="H24" s="51">
        <v>70.352484700000005</v>
      </c>
      <c r="J24">
        <v>583.81888790000005</v>
      </c>
      <c r="L24">
        <v>156.702572</v>
      </c>
      <c r="N24">
        <v>85.198224800000006</v>
      </c>
    </row>
    <row r="25" spans="1:14" ht="17" customHeight="1" x14ac:dyDescent="0.2">
      <c r="A25" s="45"/>
      <c r="B25" s="42"/>
      <c r="C25">
        <v>9</v>
      </c>
      <c r="D25" s="51">
        <v>853.18408499999998</v>
      </c>
      <c r="E25" s="3"/>
      <c r="F25" s="51">
        <v>249.7717079</v>
      </c>
      <c r="G25" s="55"/>
      <c r="H25" s="51">
        <v>70.135643900000005</v>
      </c>
      <c r="J25">
        <v>1580.9047197</v>
      </c>
      <c r="L25">
        <v>461.69033109999998</v>
      </c>
      <c r="N25">
        <v>86.575239600000003</v>
      </c>
    </row>
    <row r="26" spans="1:14" ht="16" customHeight="1" x14ac:dyDescent="0.2">
      <c r="A26" s="45"/>
      <c r="B26" s="43"/>
      <c r="C26">
        <v>10</v>
      </c>
      <c r="D26" s="49">
        <v>230.5832111</v>
      </c>
      <c r="F26" s="49">
        <v>372.59909090000002</v>
      </c>
      <c r="G26" s="49"/>
      <c r="H26" s="49">
        <v>70.832701700000001</v>
      </c>
      <c r="J26">
        <v>1218.9549171000001</v>
      </c>
      <c r="L26">
        <v>131.76363090000001</v>
      </c>
      <c r="N26">
        <v>75.496478600000003</v>
      </c>
    </row>
    <row r="27" spans="1:14" ht="16" x14ac:dyDescent="0.2">
      <c r="A27" s="45"/>
      <c r="B27" s="41" t="s">
        <v>27</v>
      </c>
      <c r="C27">
        <v>1</v>
      </c>
      <c r="D27" s="51">
        <v>491.30665800000003</v>
      </c>
      <c r="E27" s="3"/>
      <c r="F27" s="51">
        <v>503.50700949999998</v>
      </c>
      <c r="G27" s="55"/>
      <c r="H27" s="51">
        <v>81.723654499999995</v>
      </c>
      <c r="J27">
        <v>916.28107279999995</v>
      </c>
      <c r="L27">
        <v>135.59849030000001</v>
      </c>
      <c r="N27">
        <v>75.413589000000002</v>
      </c>
    </row>
    <row r="28" spans="1:14" ht="16" x14ac:dyDescent="0.2">
      <c r="A28" s="45"/>
      <c r="B28" s="42"/>
      <c r="C28">
        <v>2</v>
      </c>
      <c r="D28" s="51">
        <v>70.588103500000003</v>
      </c>
      <c r="E28" s="3"/>
      <c r="F28" s="51">
        <v>70.364857400000005</v>
      </c>
      <c r="G28" s="55"/>
      <c r="H28" s="51">
        <v>73.767661000000004</v>
      </c>
      <c r="J28">
        <v>867.80258600000002</v>
      </c>
      <c r="L28">
        <v>66.316842500000007</v>
      </c>
      <c r="N28">
        <v>77.701590100000004</v>
      </c>
    </row>
    <row r="29" spans="1:14" ht="16" x14ac:dyDescent="0.2">
      <c r="A29" s="45"/>
      <c r="B29" s="42"/>
      <c r="C29">
        <v>3</v>
      </c>
      <c r="D29" s="51">
        <v>641.90310680000005</v>
      </c>
      <c r="E29" s="3"/>
      <c r="F29" s="51">
        <v>70.890926699999994</v>
      </c>
      <c r="G29" s="55"/>
      <c r="H29" s="51">
        <v>76.209941599999993</v>
      </c>
      <c r="J29">
        <v>325.8396424</v>
      </c>
      <c r="L29">
        <v>66.043703899999997</v>
      </c>
      <c r="N29">
        <v>78.494008300000004</v>
      </c>
    </row>
    <row r="30" spans="1:14" ht="16" x14ac:dyDescent="0.2">
      <c r="A30" s="45"/>
      <c r="B30" s="42"/>
      <c r="C30">
        <v>4</v>
      </c>
      <c r="D30" s="51">
        <v>843.39485209999998</v>
      </c>
      <c r="E30" s="3"/>
      <c r="F30" s="51">
        <v>72.770739800000001</v>
      </c>
      <c r="G30" s="55"/>
      <c r="H30" s="51">
        <v>72.462500500000004</v>
      </c>
      <c r="J30">
        <v>192.90137920000001</v>
      </c>
      <c r="L30">
        <v>66.748610299999996</v>
      </c>
      <c r="N30">
        <v>73.773346900000007</v>
      </c>
    </row>
    <row r="31" spans="1:14" ht="16" x14ac:dyDescent="0.2">
      <c r="A31" s="45"/>
      <c r="B31" s="42"/>
      <c r="C31">
        <v>5</v>
      </c>
      <c r="D31" s="51">
        <v>74.016313499999995</v>
      </c>
      <c r="E31" s="3"/>
      <c r="F31" s="51">
        <v>76.847500800000006</v>
      </c>
      <c r="G31" s="55"/>
      <c r="H31" s="51">
        <v>72.456881800000005</v>
      </c>
      <c r="J31">
        <v>704.56541179999999</v>
      </c>
      <c r="L31">
        <v>66.651984799999994</v>
      </c>
      <c r="N31">
        <v>86.556363700000006</v>
      </c>
    </row>
    <row r="32" spans="1:14" ht="16" x14ac:dyDescent="0.2">
      <c r="A32" s="45"/>
      <c r="B32" s="42"/>
      <c r="C32">
        <v>6</v>
      </c>
      <c r="D32" s="51">
        <v>606.20832099999996</v>
      </c>
      <c r="E32" s="3"/>
      <c r="F32" s="51">
        <v>75.401437299999998</v>
      </c>
      <c r="G32" s="55"/>
      <c r="H32" s="51">
        <v>72.692214000000007</v>
      </c>
      <c r="J32">
        <v>1577.8932976000001</v>
      </c>
      <c r="L32">
        <v>66.842946999999995</v>
      </c>
      <c r="N32">
        <v>81.386483100000007</v>
      </c>
    </row>
    <row r="33" spans="1:32" ht="17" customHeight="1" x14ac:dyDescent="0.2">
      <c r="A33" s="45"/>
      <c r="B33" s="42"/>
      <c r="C33">
        <v>7</v>
      </c>
      <c r="D33" s="51">
        <v>192.7765613</v>
      </c>
      <c r="E33" s="3"/>
      <c r="F33" s="51">
        <v>211.61069520000001</v>
      </c>
      <c r="G33" s="55"/>
      <c r="H33" s="51">
        <v>72.928730299999998</v>
      </c>
      <c r="J33">
        <v>249.1666912</v>
      </c>
      <c r="L33">
        <v>68.512321200000002</v>
      </c>
      <c r="N33">
        <v>88.930410199999997</v>
      </c>
    </row>
    <row r="34" spans="1:32" ht="17" customHeight="1" x14ac:dyDescent="0.2">
      <c r="A34" s="45"/>
      <c r="B34" s="42"/>
      <c r="C34">
        <v>8</v>
      </c>
      <c r="D34" s="51">
        <v>127.8156833</v>
      </c>
      <c r="E34" s="3"/>
      <c r="F34" s="51">
        <v>70.907640999999998</v>
      </c>
      <c r="G34" s="55"/>
      <c r="H34" s="51">
        <v>70.194977100000003</v>
      </c>
      <c r="J34">
        <v>485.6161606</v>
      </c>
      <c r="L34">
        <v>70.594743300000005</v>
      </c>
      <c r="N34">
        <v>81.324767699999995</v>
      </c>
    </row>
    <row r="35" spans="1:32" ht="17" customHeight="1" x14ac:dyDescent="0.2">
      <c r="A35" s="45"/>
      <c r="B35" s="42"/>
      <c r="C35">
        <v>9</v>
      </c>
      <c r="D35" s="51">
        <v>513.61861380000005</v>
      </c>
      <c r="E35" s="3"/>
      <c r="F35" s="51">
        <v>70.524114600000004</v>
      </c>
      <c r="G35" s="55"/>
      <c r="H35" s="51">
        <v>72.091733000000005</v>
      </c>
      <c r="J35">
        <v>1728.0716404</v>
      </c>
      <c r="L35">
        <v>69.713253100000003</v>
      </c>
      <c r="N35">
        <v>84.404220199999997</v>
      </c>
    </row>
    <row r="36" spans="1:32" ht="16" customHeight="1" x14ac:dyDescent="0.2">
      <c r="A36" s="45"/>
      <c r="B36" s="43"/>
      <c r="C36">
        <v>10</v>
      </c>
      <c r="D36" s="49">
        <v>64.404756800000001</v>
      </c>
      <c r="F36" s="49">
        <v>74.345674200000005</v>
      </c>
      <c r="G36" s="49"/>
      <c r="H36" s="49">
        <v>74.820149400000005</v>
      </c>
      <c r="J36">
        <v>399.93897140000001</v>
      </c>
      <c r="L36">
        <v>71.220160899999996</v>
      </c>
      <c r="N36">
        <v>78.9069042</v>
      </c>
      <c r="S36" s="64" t="s">
        <v>95</v>
      </c>
      <c r="T36" s="64"/>
      <c r="U36" s="64"/>
      <c r="V36" s="64"/>
      <c r="X36" s="64" t="s">
        <v>96</v>
      </c>
      <c r="Y36" s="64"/>
      <c r="Z36" s="64"/>
      <c r="AA36" s="64"/>
      <c r="AC36" s="70" t="s">
        <v>97</v>
      </c>
      <c r="AD36" s="70"/>
      <c r="AE36" s="70"/>
      <c r="AF36" s="70"/>
    </row>
    <row r="37" spans="1:32" ht="16" customHeight="1" x14ac:dyDescent="0.2">
      <c r="A37" s="45"/>
      <c r="F37" s="49"/>
      <c r="G37" s="49"/>
      <c r="H37" s="49"/>
      <c r="S37" s="60"/>
      <c r="T37" s="61"/>
      <c r="U37" s="61"/>
      <c r="V37" s="61" t="s">
        <v>90</v>
      </c>
      <c r="X37" s="60"/>
      <c r="Y37" s="61"/>
      <c r="Z37" s="61"/>
      <c r="AA37" s="61" t="s">
        <v>90</v>
      </c>
      <c r="AC37" s="65"/>
      <c r="AD37" s="67"/>
      <c r="AE37" s="67"/>
      <c r="AF37" s="67" t="s">
        <v>90</v>
      </c>
    </row>
    <row r="38" spans="1:32" ht="16" x14ac:dyDescent="0.2">
      <c r="A38" s="45"/>
      <c r="B38" s="41" t="s">
        <v>33</v>
      </c>
      <c r="C38">
        <v>1</v>
      </c>
      <c r="D38" s="49">
        <v>856.66821179999999</v>
      </c>
      <c r="E38" s="3"/>
      <c r="F38" s="51">
        <v>348.55152939999999</v>
      </c>
      <c r="G38" s="55"/>
      <c r="H38" s="51">
        <v>66.098048399999996</v>
      </c>
      <c r="J38">
        <v>272.02645749999999</v>
      </c>
      <c r="L38">
        <v>724.32734670000002</v>
      </c>
      <c r="N38">
        <v>66.911195300000003</v>
      </c>
      <c r="S38" s="62" t="s">
        <v>91</v>
      </c>
      <c r="T38" s="59">
        <f>AVERAGE(D7:D67,J7:J67)</f>
        <v>546.31773920583328</v>
      </c>
      <c r="U38" s="59"/>
      <c r="V38" s="63">
        <f>TIME(,,T38)</f>
        <v>6.3194444444444444E-3</v>
      </c>
      <c r="X38" s="62" t="s">
        <v>91</v>
      </c>
      <c r="Y38" s="59">
        <f>AVERAGE(F7:F67,L7:L67)</f>
        <v>374.52974976499985</v>
      </c>
      <c r="Z38" s="59"/>
      <c r="AA38" s="63">
        <f>TIME(,,Y38)</f>
        <v>4.3287037037037035E-3</v>
      </c>
      <c r="AC38" s="66" t="s">
        <v>91</v>
      </c>
      <c r="AD38" s="68">
        <f>AVERAGE(H7:H67,N7:N67)</f>
        <v>96.597025105833339</v>
      </c>
      <c r="AE38" s="68"/>
      <c r="AF38" s="69">
        <f>TIME(,,AD38)</f>
        <v>1.1111111111111111E-3</v>
      </c>
    </row>
    <row r="39" spans="1:32" ht="16" x14ac:dyDescent="0.2">
      <c r="A39" s="45"/>
      <c r="B39" s="42"/>
      <c r="C39">
        <v>2</v>
      </c>
      <c r="D39" s="49">
        <v>560.73959749999995</v>
      </c>
      <c r="E39" s="3"/>
      <c r="F39" s="51">
        <v>346.30972109999999</v>
      </c>
      <c r="G39" s="55"/>
      <c r="H39" s="51">
        <v>61.709756200000001</v>
      </c>
      <c r="J39">
        <v>271.00988949999999</v>
      </c>
      <c r="L39">
        <v>516.50285350000001</v>
      </c>
      <c r="N39">
        <v>64.378168500000001</v>
      </c>
      <c r="S39" s="62" t="s">
        <v>92</v>
      </c>
      <c r="T39" s="59">
        <f>MIN(D7:D67,J7:J67)</f>
        <v>62.1611634</v>
      </c>
      <c r="U39" s="59"/>
      <c r="V39" s="63">
        <f t="shared" ref="V39:V41" si="1">TIME(,,T39)</f>
        <v>7.1759259259259259E-4</v>
      </c>
      <c r="X39" s="62" t="s">
        <v>92</v>
      </c>
      <c r="Y39" s="59">
        <f>MIN(F7:F67,L7:L67)</f>
        <v>59.023810400000002</v>
      </c>
      <c r="Z39" s="59"/>
      <c r="AA39" s="63">
        <f t="shared" ref="AA39:AA41" si="2">TIME(,,Y39)</f>
        <v>6.8287037037037036E-4</v>
      </c>
      <c r="AC39" s="66" t="s">
        <v>92</v>
      </c>
      <c r="AD39" s="68">
        <f>MIN(H7:H67,N7:N67)</f>
        <v>61.305089099999996</v>
      </c>
      <c r="AE39" s="68"/>
      <c r="AF39" s="69">
        <f t="shared" ref="AF39:AF41" si="3">TIME(,,AD39)</f>
        <v>7.0601851851851847E-4</v>
      </c>
    </row>
    <row r="40" spans="1:32" ht="16" x14ac:dyDescent="0.2">
      <c r="A40" s="45"/>
      <c r="B40" s="42"/>
      <c r="C40">
        <v>3</v>
      </c>
      <c r="D40" s="49">
        <v>595.46597929999996</v>
      </c>
      <c r="E40" s="3"/>
      <c r="F40" s="51">
        <v>923.73771899999997</v>
      </c>
      <c r="G40" s="55"/>
      <c r="H40" s="51">
        <v>188.01339630000001</v>
      </c>
      <c r="J40">
        <v>726.76372800000001</v>
      </c>
      <c r="L40">
        <v>627.01927850000004</v>
      </c>
      <c r="N40">
        <v>66.806464399999996</v>
      </c>
      <c r="S40" s="62" t="s">
        <v>93</v>
      </c>
      <c r="T40" s="59">
        <f>MAX(D7:D67,J7:J67)</f>
        <v>2702.1846860999999</v>
      </c>
      <c r="U40" s="59"/>
      <c r="V40" s="63">
        <f t="shared" si="1"/>
        <v>3.1273148148148147E-2</v>
      </c>
      <c r="X40" s="62" t="s">
        <v>93</v>
      </c>
      <c r="Y40" s="59">
        <f>MAX(F7:F67,L7:L67)</f>
        <v>7218.0189136999998</v>
      </c>
      <c r="Z40" s="59"/>
      <c r="AA40" s="63">
        <f t="shared" si="2"/>
        <v>8.3541666666666667E-2</v>
      </c>
      <c r="AC40" s="66" t="s">
        <v>93</v>
      </c>
      <c r="AD40" s="68">
        <f>MAX(H7:H67,N7:N67)</f>
        <v>456.90458919999998</v>
      </c>
      <c r="AE40" s="68"/>
      <c r="AF40" s="69">
        <f t="shared" si="3"/>
        <v>5.2777777777777779E-3</v>
      </c>
    </row>
    <row r="41" spans="1:32" ht="16" x14ac:dyDescent="0.2">
      <c r="A41" s="45"/>
      <c r="B41" s="42"/>
      <c r="C41">
        <v>4</v>
      </c>
      <c r="D41" s="49">
        <v>931.25231329999997</v>
      </c>
      <c r="E41" s="3"/>
      <c r="F41" s="51">
        <v>70.644040500000003</v>
      </c>
      <c r="G41" s="55"/>
      <c r="H41" s="51">
        <v>248.90476090000001</v>
      </c>
      <c r="J41">
        <v>540.2707183</v>
      </c>
      <c r="L41">
        <v>203.78538520000001</v>
      </c>
      <c r="N41">
        <v>383.47915019999999</v>
      </c>
      <c r="S41" s="62" t="s">
        <v>94</v>
      </c>
      <c r="T41" s="59">
        <f>STDEV(D7:D67,J7:J67)</f>
        <v>503.77851799898792</v>
      </c>
      <c r="U41" s="59"/>
      <c r="V41" s="63">
        <f t="shared" si="1"/>
        <v>5.8217592592592592E-3</v>
      </c>
      <c r="X41" s="62" t="s">
        <v>94</v>
      </c>
      <c r="Y41" s="59">
        <f>STDEV(F7:F67,L7:L67)</f>
        <v>777.67428783235016</v>
      </c>
      <c r="Z41" s="59"/>
      <c r="AA41" s="63">
        <f t="shared" si="2"/>
        <v>8.9930555555555562E-3</v>
      </c>
      <c r="AC41" s="66" t="s">
        <v>94</v>
      </c>
      <c r="AD41" s="68">
        <f>STDEV(H7:H67,N7:N67)</f>
        <v>70.136006265364259</v>
      </c>
      <c r="AE41" s="68"/>
      <c r="AF41" s="69">
        <f t="shared" si="3"/>
        <v>8.1018518518518516E-4</v>
      </c>
    </row>
    <row r="42" spans="1:32" ht="16" x14ac:dyDescent="0.2">
      <c r="A42" s="45"/>
      <c r="B42" s="42"/>
      <c r="C42">
        <v>5</v>
      </c>
      <c r="D42" s="49">
        <v>782.94487100000003</v>
      </c>
      <c r="E42" s="3"/>
      <c r="F42" s="51">
        <v>603.08956279999995</v>
      </c>
      <c r="G42" s="55"/>
      <c r="H42" s="51">
        <v>61.305089099999996</v>
      </c>
      <c r="J42">
        <v>64.362414000000001</v>
      </c>
      <c r="L42">
        <v>2114.0303715999999</v>
      </c>
      <c r="N42">
        <v>62.552345799999998</v>
      </c>
    </row>
    <row r="43" spans="1:32" ht="16" x14ac:dyDescent="0.2">
      <c r="A43" s="45"/>
      <c r="B43" s="42"/>
      <c r="C43">
        <v>6</v>
      </c>
      <c r="D43" s="49">
        <v>1186.3666793</v>
      </c>
      <c r="E43" s="3"/>
      <c r="F43" s="51">
        <v>59.339839300000001</v>
      </c>
      <c r="G43" s="55"/>
      <c r="H43" s="51">
        <v>310.8813571</v>
      </c>
      <c r="J43">
        <v>64.178668500000001</v>
      </c>
      <c r="L43">
        <v>363.88059229999999</v>
      </c>
      <c r="N43">
        <v>66.208508899999998</v>
      </c>
    </row>
    <row r="44" spans="1:32" ht="17" customHeight="1" x14ac:dyDescent="0.2">
      <c r="A44" s="45"/>
      <c r="B44" s="42"/>
      <c r="C44">
        <v>7</v>
      </c>
      <c r="D44" s="49">
        <v>1197.6124918</v>
      </c>
      <c r="E44" s="3"/>
      <c r="F44" s="51">
        <v>119.781543</v>
      </c>
      <c r="G44" s="55"/>
      <c r="H44" s="51">
        <v>185.79902559999999</v>
      </c>
      <c r="J44">
        <v>128.72593209999999</v>
      </c>
      <c r="L44">
        <v>2376.7919195999998</v>
      </c>
      <c r="N44">
        <v>132.51080440000001</v>
      </c>
      <c r="S44" s="71"/>
      <c r="T44" s="71"/>
      <c r="U44" s="71"/>
      <c r="V44" s="71"/>
      <c r="X44" s="64" t="s">
        <v>98</v>
      </c>
      <c r="Y44" s="64"/>
      <c r="Z44" s="64"/>
      <c r="AA44" s="64"/>
      <c r="AC44" s="70" t="s">
        <v>99</v>
      </c>
      <c r="AD44" s="70"/>
      <c r="AE44" s="70"/>
      <c r="AF44" s="70"/>
    </row>
    <row r="45" spans="1:32" ht="17" customHeight="1" x14ac:dyDescent="0.2">
      <c r="A45" s="45"/>
      <c r="B45" s="42"/>
      <c r="C45">
        <v>8</v>
      </c>
      <c r="D45" s="49">
        <v>548.76061870000001</v>
      </c>
      <c r="E45" s="3"/>
      <c r="F45" s="51">
        <v>59.023810400000002</v>
      </c>
      <c r="G45" s="55"/>
      <c r="H45" s="51">
        <v>61.944671700000001</v>
      </c>
      <c r="J45">
        <v>1315.3337303000001</v>
      </c>
      <c r="L45">
        <v>7218.0189136999998</v>
      </c>
      <c r="N45">
        <v>67.6577901</v>
      </c>
      <c r="S45" s="60"/>
      <c r="T45" s="61"/>
      <c r="U45" s="61"/>
      <c r="V45" s="61"/>
      <c r="X45" s="60"/>
      <c r="Y45" s="61"/>
      <c r="Z45" s="61"/>
      <c r="AA45" s="61" t="s">
        <v>90</v>
      </c>
      <c r="AC45" s="65"/>
      <c r="AD45" s="67"/>
      <c r="AE45" s="67"/>
      <c r="AF45" s="67" t="s">
        <v>90</v>
      </c>
    </row>
    <row r="46" spans="1:32" ht="17" customHeight="1" x14ac:dyDescent="0.2">
      <c r="A46" s="45"/>
      <c r="B46" s="42"/>
      <c r="C46">
        <v>9</v>
      </c>
      <c r="D46" s="49">
        <v>589.80736690000003</v>
      </c>
      <c r="E46" s="3"/>
      <c r="F46" s="51">
        <v>177.46769990000001</v>
      </c>
      <c r="G46" s="55"/>
      <c r="H46" s="51">
        <v>62.026653699999997</v>
      </c>
      <c r="J46">
        <v>1165.9940234000001</v>
      </c>
      <c r="L46">
        <v>776.33947339999997</v>
      </c>
      <c r="N46">
        <v>65.501620900000006</v>
      </c>
      <c r="S46" s="62"/>
      <c r="T46" s="59"/>
      <c r="U46" s="59"/>
      <c r="V46" s="63"/>
      <c r="X46" s="62" t="s">
        <v>91</v>
      </c>
      <c r="Y46" s="59">
        <f>AVERAGE(F74:F134,L74:L134)</f>
        <v>774.82283634666612</v>
      </c>
      <c r="Z46" s="59"/>
      <c r="AA46" s="63">
        <f>TIME(,,Y46)</f>
        <v>8.9583333333333338E-3</v>
      </c>
      <c r="AC46" s="66" t="s">
        <v>91</v>
      </c>
      <c r="AD46" s="68">
        <f>AVERAGE(H74:H134,N74:N134)</f>
        <v>248.11779057499996</v>
      </c>
      <c r="AE46" s="68"/>
      <c r="AF46" s="69">
        <f>TIME(,,AD46)</f>
        <v>2.8703703703703703E-3</v>
      </c>
    </row>
    <row r="47" spans="1:32" ht="16" customHeight="1" x14ac:dyDescent="0.2">
      <c r="A47" s="45"/>
      <c r="B47" s="43"/>
      <c r="C47">
        <v>10</v>
      </c>
      <c r="D47" s="50">
        <v>1170.4635184000001</v>
      </c>
      <c r="F47" s="49">
        <v>410.86826769999999</v>
      </c>
      <c r="G47" s="49"/>
      <c r="H47" s="49">
        <v>452.67738200000002</v>
      </c>
      <c r="J47">
        <v>1281.4269638999999</v>
      </c>
      <c r="L47">
        <v>258.84629430000001</v>
      </c>
      <c r="N47">
        <v>65.377549599999995</v>
      </c>
      <c r="S47" s="62"/>
      <c r="T47" s="59"/>
      <c r="U47" s="59"/>
      <c r="V47" s="63"/>
      <c r="X47" s="62" t="s">
        <v>92</v>
      </c>
      <c r="Y47" s="59">
        <f>MIN(F74:F134,L74:L134)</f>
        <v>64.483929500000002</v>
      </c>
      <c r="Z47" s="59"/>
      <c r="AA47" s="63">
        <f t="shared" ref="AA47:AA49" si="4">TIME(,,Y47)</f>
        <v>7.407407407407407E-4</v>
      </c>
      <c r="AC47" s="66" t="s">
        <v>92</v>
      </c>
      <c r="AD47" s="68">
        <f>MIN(H74:H134,N74:N134)</f>
        <v>64.796429700000004</v>
      </c>
      <c r="AE47" s="68"/>
      <c r="AF47" s="69">
        <f t="shared" ref="AF47:AF49" si="5">TIME(,,AD47)</f>
        <v>7.407407407407407E-4</v>
      </c>
    </row>
    <row r="48" spans="1:32" ht="16" x14ac:dyDescent="0.2">
      <c r="A48" s="45"/>
      <c r="B48" s="41" t="s">
        <v>42</v>
      </c>
      <c r="C48">
        <v>1</v>
      </c>
      <c r="D48" s="51">
        <v>921.46957120000002</v>
      </c>
      <c r="E48" s="3"/>
      <c r="F48" s="51">
        <v>68.452188699999994</v>
      </c>
      <c r="G48" s="55"/>
      <c r="H48" s="51">
        <v>66.010996500000005</v>
      </c>
      <c r="J48">
        <v>1067.6859191999999</v>
      </c>
      <c r="L48">
        <v>441.2645364</v>
      </c>
      <c r="N48">
        <v>75.916192300000006</v>
      </c>
      <c r="S48" s="62"/>
      <c r="T48" s="59"/>
      <c r="U48" s="59"/>
      <c r="V48" s="63"/>
      <c r="X48" s="62" t="s">
        <v>93</v>
      </c>
      <c r="Y48" s="59">
        <f>MAX(F74:F134,L74:L134)</f>
        <v>4306.1848283999998</v>
      </c>
      <c r="Z48" s="59"/>
      <c r="AA48" s="63">
        <f t="shared" si="4"/>
        <v>4.9837962962962966E-2</v>
      </c>
      <c r="AC48" s="66" t="s">
        <v>93</v>
      </c>
      <c r="AD48" s="68">
        <f>MAX(H74:H134,N74:N134)</f>
        <v>2129.4957175999998</v>
      </c>
      <c r="AE48" s="68"/>
      <c r="AF48" s="69">
        <f t="shared" si="5"/>
        <v>2.4641203703703703E-2</v>
      </c>
    </row>
    <row r="49" spans="1:32" ht="16" x14ac:dyDescent="0.2">
      <c r="A49" s="45"/>
      <c r="B49" s="42"/>
      <c r="C49">
        <v>2</v>
      </c>
      <c r="D49" s="51">
        <v>1285.5478797000001</v>
      </c>
      <c r="E49" s="3"/>
      <c r="F49" s="51">
        <v>61.940396</v>
      </c>
      <c r="G49" s="55"/>
      <c r="H49" s="51">
        <v>61.7772839</v>
      </c>
      <c r="J49">
        <v>496.0932545</v>
      </c>
      <c r="L49">
        <v>245.3121313</v>
      </c>
      <c r="N49">
        <v>68.917741399999997</v>
      </c>
      <c r="S49" s="62"/>
      <c r="T49" s="59"/>
      <c r="U49" s="59"/>
      <c r="V49" s="63"/>
      <c r="X49" s="62" t="s">
        <v>94</v>
      </c>
      <c r="Y49" s="59">
        <f>STDEV(F74:F134,L74:L134)</f>
        <v>1029.9022785490347</v>
      </c>
      <c r="Z49" s="59"/>
      <c r="AA49" s="63">
        <f t="shared" si="4"/>
        <v>1.1909722222222223E-2</v>
      </c>
      <c r="AC49" s="66" t="s">
        <v>94</v>
      </c>
      <c r="AD49" s="68">
        <f>STDEV(H74:H134,N74:N134)</f>
        <v>299.24178733784595</v>
      </c>
      <c r="AE49" s="68"/>
      <c r="AF49" s="69">
        <f t="shared" si="5"/>
        <v>3.460648148148148E-3</v>
      </c>
    </row>
    <row r="50" spans="1:32" ht="16" x14ac:dyDescent="0.2">
      <c r="A50" s="45"/>
      <c r="B50" s="42"/>
      <c r="C50">
        <v>3</v>
      </c>
      <c r="D50" s="51">
        <v>795.21650360000001</v>
      </c>
      <c r="E50" s="3"/>
      <c r="F50" s="51">
        <v>442.61463730000003</v>
      </c>
      <c r="G50" s="55"/>
      <c r="H50" s="51">
        <v>62.869197700000001</v>
      </c>
      <c r="J50">
        <v>2702.1846860999999</v>
      </c>
      <c r="L50">
        <v>306.33084680000002</v>
      </c>
      <c r="N50">
        <v>66.262496600000006</v>
      </c>
    </row>
    <row r="51" spans="1:32" ht="16" x14ac:dyDescent="0.2">
      <c r="A51" s="45"/>
      <c r="B51" s="42"/>
      <c r="C51">
        <v>4</v>
      </c>
      <c r="D51" s="51">
        <v>607.07531410000001</v>
      </c>
      <c r="E51" s="3"/>
      <c r="F51" s="51">
        <v>218.94536149999999</v>
      </c>
      <c r="G51" s="55"/>
      <c r="H51" s="51">
        <v>74.841529699999995</v>
      </c>
      <c r="J51">
        <v>1368.3347223999999</v>
      </c>
      <c r="L51">
        <v>185.0211382</v>
      </c>
      <c r="N51">
        <v>65.344129800000005</v>
      </c>
    </row>
    <row r="52" spans="1:32" ht="16" x14ac:dyDescent="0.2">
      <c r="A52" s="45"/>
      <c r="B52" s="42"/>
      <c r="C52">
        <v>5</v>
      </c>
      <c r="D52" s="51">
        <v>1221.9690510999999</v>
      </c>
      <c r="E52" s="3"/>
      <c r="F52" s="51">
        <v>288.84325860000001</v>
      </c>
      <c r="G52" s="55"/>
      <c r="H52" s="51">
        <v>65.391042400000003</v>
      </c>
      <c r="J52">
        <v>122.9923916</v>
      </c>
      <c r="L52">
        <v>121.817357</v>
      </c>
      <c r="N52">
        <v>73.091260399999996</v>
      </c>
    </row>
    <row r="53" spans="1:32" ht="16" x14ac:dyDescent="0.2">
      <c r="A53" s="45"/>
      <c r="B53" s="42"/>
      <c r="C53">
        <v>6</v>
      </c>
      <c r="D53" s="51">
        <v>734.22413310000002</v>
      </c>
      <c r="E53" s="3"/>
      <c r="F53" s="51">
        <v>70.761713099999994</v>
      </c>
      <c r="G53" s="55"/>
      <c r="H53" s="51">
        <v>65.577701300000001</v>
      </c>
      <c r="J53">
        <v>122.7202302</v>
      </c>
      <c r="L53">
        <v>61.669807200000001</v>
      </c>
      <c r="N53">
        <v>69.363162599999995</v>
      </c>
    </row>
    <row r="54" spans="1:32" ht="17" customHeight="1" x14ac:dyDescent="0.2">
      <c r="A54" s="45"/>
      <c r="B54" s="42"/>
      <c r="C54">
        <v>7</v>
      </c>
      <c r="D54" s="51">
        <v>182.15036839999999</v>
      </c>
      <c r="E54" s="3"/>
      <c r="F54" s="51">
        <v>71.898142300000004</v>
      </c>
      <c r="G54" s="55"/>
      <c r="H54" s="51">
        <v>63.4976409</v>
      </c>
      <c r="J54">
        <v>1246.0557417</v>
      </c>
      <c r="L54">
        <v>244.8656919</v>
      </c>
      <c r="N54">
        <v>66.126271200000005</v>
      </c>
      <c r="S54" s="64" t="s">
        <v>100</v>
      </c>
      <c r="T54" s="64"/>
      <c r="U54" s="64"/>
      <c r="V54" s="64"/>
      <c r="X54" s="64" t="s">
        <v>101</v>
      </c>
      <c r="Y54" s="64"/>
      <c r="Z54" s="64"/>
      <c r="AA54" s="64"/>
    </row>
    <row r="55" spans="1:32" ht="17" customHeight="1" x14ac:dyDescent="0.2">
      <c r="A55" s="45"/>
      <c r="B55" s="42"/>
      <c r="C55">
        <v>8</v>
      </c>
      <c r="D55" s="51">
        <v>609.67605979999996</v>
      </c>
      <c r="E55" s="3"/>
      <c r="F55" s="51">
        <v>215.7355882</v>
      </c>
      <c r="G55" s="55"/>
      <c r="H55" s="51">
        <v>64.229546999999997</v>
      </c>
      <c r="J55">
        <v>123.4047491</v>
      </c>
      <c r="L55">
        <v>61.419639699999998</v>
      </c>
      <c r="N55">
        <v>64.695870499999998</v>
      </c>
      <c r="S55" s="60"/>
      <c r="T55" s="61"/>
      <c r="U55" s="61"/>
      <c r="V55" s="61" t="s">
        <v>90</v>
      </c>
      <c r="X55" s="60"/>
      <c r="Y55" s="61"/>
      <c r="Z55" s="61"/>
      <c r="AA55" s="61" t="s">
        <v>90</v>
      </c>
    </row>
    <row r="56" spans="1:32" ht="17" customHeight="1" x14ac:dyDescent="0.2">
      <c r="A56" s="45"/>
      <c r="B56" s="42"/>
      <c r="C56">
        <v>9</v>
      </c>
      <c r="D56" s="51">
        <v>2074.6347596000001</v>
      </c>
      <c r="E56" s="3"/>
      <c r="F56" s="51">
        <v>285.81964140000002</v>
      </c>
      <c r="G56" s="55"/>
      <c r="H56" s="51">
        <v>63.266840199999997</v>
      </c>
      <c r="J56">
        <v>434.81144430000001</v>
      </c>
      <c r="L56">
        <v>61.638997500000002</v>
      </c>
      <c r="N56">
        <v>66.252286600000005</v>
      </c>
      <c r="S56" s="62" t="s">
        <v>91</v>
      </c>
      <c r="T56" s="59">
        <f>AVERAGE(D7:H67,F74:H134)</f>
        <v>338.24720364499984</v>
      </c>
      <c r="U56" s="59"/>
      <c r="V56" s="63">
        <f>TIME(,,T56)</f>
        <v>3.9120370370370368E-3</v>
      </c>
      <c r="X56" s="62" t="s">
        <v>91</v>
      </c>
      <c r="Y56" s="59">
        <f>AVERAGE(J7:N67,J74:N103,L105:N134)</f>
        <v>477.90685275433344</v>
      </c>
      <c r="Z56" s="59"/>
      <c r="AA56" s="63">
        <f>TIME(,,Y56)</f>
        <v>5.5208333333333333E-3</v>
      </c>
    </row>
    <row r="57" spans="1:32" ht="16" customHeight="1" x14ac:dyDescent="0.2">
      <c r="A57" s="45"/>
      <c r="B57" s="43"/>
      <c r="C57">
        <v>10</v>
      </c>
      <c r="D57" s="49">
        <v>863.96391870000002</v>
      </c>
      <c r="F57" s="49">
        <v>71.6319728</v>
      </c>
      <c r="G57" s="49"/>
      <c r="H57" s="49">
        <v>62.7056605</v>
      </c>
      <c r="J57">
        <v>1426.1018938</v>
      </c>
      <c r="L57">
        <v>122.74415930000001</v>
      </c>
      <c r="N57">
        <v>65.3028932</v>
      </c>
      <c r="S57" s="62" t="s">
        <v>92</v>
      </c>
      <c r="T57" s="59">
        <f>MIN(D7:H67,F74:H134)</f>
        <v>59.023810400000002</v>
      </c>
      <c r="U57" s="59"/>
      <c r="V57" s="63">
        <f t="shared" ref="V57:V59" si="6">TIME(,,T57)</f>
        <v>6.8287037037037036E-4</v>
      </c>
      <c r="X57" s="62" t="s">
        <v>92</v>
      </c>
      <c r="Y57" s="59">
        <f>MIN(J7:N67,J74:N103,L105:N134)</f>
        <v>61.419639699999998</v>
      </c>
      <c r="Z57" s="59"/>
      <c r="AA57" s="63">
        <f t="shared" ref="AA57:AA59" si="7">TIME(,,Y57)</f>
        <v>7.0601851851851847E-4</v>
      </c>
    </row>
    <row r="58" spans="1:32" ht="16" x14ac:dyDescent="0.2">
      <c r="A58" s="45"/>
      <c r="B58" s="41" t="s">
        <v>48</v>
      </c>
      <c r="C58">
        <v>1</v>
      </c>
      <c r="D58" s="51">
        <v>322.92486050000002</v>
      </c>
      <c r="E58" s="3"/>
      <c r="F58" s="51">
        <v>431.84449000000001</v>
      </c>
      <c r="G58" s="55"/>
      <c r="H58" s="51">
        <v>77.070805199999995</v>
      </c>
      <c r="J58">
        <v>66.247412199999999</v>
      </c>
      <c r="L58">
        <v>206.059055</v>
      </c>
      <c r="N58">
        <v>95.839778699999997</v>
      </c>
      <c r="S58" s="62" t="s">
        <v>93</v>
      </c>
      <c r="T58" s="59">
        <f>MAX(D7:H67,F74:H134)</f>
        <v>2543.6004963999999</v>
      </c>
      <c r="U58" s="59"/>
      <c r="V58" s="63">
        <f t="shared" si="6"/>
        <v>2.943287037037037E-2</v>
      </c>
      <c r="X58" s="62" t="s">
        <v>93</v>
      </c>
      <c r="Y58" s="59">
        <f>MAX(J7:N67,J74:N103,L105:N134)</f>
        <v>7218.0189136999998</v>
      </c>
      <c r="Z58" s="59"/>
      <c r="AA58" s="63">
        <f t="shared" si="7"/>
        <v>8.3541666666666667E-2</v>
      </c>
    </row>
    <row r="59" spans="1:32" ht="16" x14ac:dyDescent="0.2">
      <c r="A59" s="45"/>
      <c r="B59" s="42"/>
      <c r="C59">
        <v>2</v>
      </c>
      <c r="D59" s="51">
        <v>1461.4208868000001</v>
      </c>
      <c r="E59" s="3"/>
      <c r="F59" s="51">
        <v>123.1236773</v>
      </c>
      <c r="G59" s="55"/>
      <c r="H59" s="51">
        <v>67.473517299999997</v>
      </c>
      <c r="J59">
        <v>386.56979080000002</v>
      </c>
      <c r="L59">
        <v>61.946001899999999</v>
      </c>
      <c r="N59">
        <v>110.28815590000001</v>
      </c>
      <c r="S59" s="62" t="s">
        <v>94</v>
      </c>
      <c r="T59" s="59">
        <f>STDEV(D7:H67,F74:H134)</f>
        <v>394.80492299000736</v>
      </c>
      <c r="U59" s="59"/>
      <c r="V59" s="63">
        <f t="shared" si="6"/>
        <v>4.5601851851851853E-3</v>
      </c>
      <c r="X59" s="62" t="s">
        <v>94</v>
      </c>
      <c r="Y59" s="59">
        <f>STDEV(J7:N67,J74:N103,L105:N134)</f>
        <v>864.35270738973679</v>
      </c>
      <c r="Z59" s="59"/>
      <c r="AA59" s="63">
        <f t="shared" si="7"/>
        <v>0.01</v>
      </c>
    </row>
    <row r="60" spans="1:32" ht="16" x14ac:dyDescent="0.2">
      <c r="A60" s="45"/>
      <c r="B60" s="42"/>
      <c r="C60">
        <v>3</v>
      </c>
      <c r="D60" s="51">
        <v>578.48428390000004</v>
      </c>
      <c r="E60" s="3"/>
      <c r="F60" s="51">
        <v>62.623213100000001</v>
      </c>
      <c r="G60" s="55"/>
      <c r="H60" s="51">
        <v>63.312723699999999</v>
      </c>
      <c r="J60">
        <v>686.01692530000003</v>
      </c>
      <c r="L60">
        <v>64.429386699999995</v>
      </c>
      <c r="N60">
        <v>116.1841663</v>
      </c>
    </row>
    <row r="61" spans="1:32" ht="16" x14ac:dyDescent="0.2">
      <c r="A61" s="45"/>
      <c r="B61" s="42"/>
      <c r="C61">
        <v>4</v>
      </c>
      <c r="D61" s="51">
        <v>849.21040889999995</v>
      </c>
      <c r="E61" s="3"/>
      <c r="F61" s="51">
        <v>61.993555299999997</v>
      </c>
      <c r="G61" s="55"/>
      <c r="H61" s="51">
        <v>66.620741300000006</v>
      </c>
      <c r="J61">
        <v>63.7846884</v>
      </c>
      <c r="L61">
        <v>183.68048870000001</v>
      </c>
      <c r="N61">
        <v>110.5701389</v>
      </c>
    </row>
    <row r="62" spans="1:32" ht="16" x14ac:dyDescent="0.2">
      <c r="A62" s="45"/>
      <c r="B62" s="42"/>
      <c r="C62">
        <v>5</v>
      </c>
      <c r="D62" s="51">
        <v>1206.5906163</v>
      </c>
      <c r="E62" s="3"/>
      <c r="F62" s="51">
        <v>61.794860900000003</v>
      </c>
      <c r="G62" s="55"/>
      <c r="H62" s="51">
        <v>63.612826599999998</v>
      </c>
      <c r="J62">
        <v>560.03005040000005</v>
      </c>
      <c r="L62">
        <v>63.199841900000003</v>
      </c>
      <c r="N62">
        <v>112.1447738</v>
      </c>
    </row>
    <row r="63" spans="1:32" ht="16" x14ac:dyDescent="0.2">
      <c r="A63" s="45"/>
      <c r="B63" s="42"/>
      <c r="C63">
        <v>6</v>
      </c>
      <c r="D63" s="51">
        <v>191.62464489999999</v>
      </c>
      <c r="E63" s="3"/>
      <c r="F63" s="51">
        <v>62.768350400000003</v>
      </c>
      <c r="G63" s="55"/>
      <c r="H63" s="51">
        <v>62.2764235</v>
      </c>
      <c r="J63">
        <v>685.14225999999996</v>
      </c>
      <c r="L63">
        <v>122.9248932</v>
      </c>
      <c r="N63">
        <v>105.71322069999999</v>
      </c>
    </row>
    <row r="64" spans="1:32" ht="17" customHeight="1" x14ac:dyDescent="0.2">
      <c r="A64" s="45"/>
      <c r="B64" s="42"/>
      <c r="C64">
        <v>7</v>
      </c>
      <c r="D64" s="51">
        <v>314.20750650000002</v>
      </c>
      <c r="E64" s="3"/>
      <c r="F64" s="51">
        <v>124.868123</v>
      </c>
      <c r="G64" s="55"/>
      <c r="H64" s="51">
        <v>62.672274899999998</v>
      </c>
      <c r="J64">
        <v>124.58991930000001</v>
      </c>
      <c r="L64">
        <v>62.615116499999999</v>
      </c>
      <c r="N64">
        <v>103.50280239999999</v>
      </c>
    </row>
    <row r="65" spans="1:24" ht="17" customHeight="1" x14ac:dyDescent="0.2">
      <c r="A65" s="45"/>
      <c r="B65" s="42"/>
      <c r="C65">
        <v>8</v>
      </c>
      <c r="D65" s="51">
        <v>378.59378170000002</v>
      </c>
      <c r="E65" s="3"/>
      <c r="F65" s="51">
        <v>554.31021550000003</v>
      </c>
      <c r="G65" s="55"/>
      <c r="H65" s="51">
        <v>62.066623900000003</v>
      </c>
      <c r="J65">
        <v>1430.3951505</v>
      </c>
      <c r="L65">
        <v>311.06919740000001</v>
      </c>
      <c r="N65">
        <v>89.825549699999996</v>
      </c>
      <c r="S65" s="64" t="s">
        <v>102</v>
      </c>
      <c r="T65" s="64"/>
      <c r="U65" s="64"/>
      <c r="V65" s="64"/>
      <c r="W65" s="64"/>
      <c r="X65" s="64"/>
    </row>
    <row r="66" spans="1:24" ht="17" customHeight="1" x14ac:dyDescent="0.2">
      <c r="A66" s="45"/>
      <c r="B66" s="42"/>
      <c r="C66">
        <v>9</v>
      </c>
      <c r="D66" s="51">
        <v>1013.7784407</v>
      </c>
      <c r="E66" s="3"/>
      <c r="F66" s="51">
        <v>61.878346000000001</v>
      </c>
      <c r="G66" s="55"/>
      <c r="H66" s="51">
        <v>62.867806299999998</v>
      </c>
      <c r="J66">
        <v>124.3385308</v>
      </c>
      <c r="L66">
        <v>62.329187400000002</v>
      </c>
      <c r="N66">
        <v>77.588893900000002</v>
      </c>
      <c r="T66" s="58" t="s">
        <v>95</v>
      </c>
      <c r="U66" s="58" t="s">
        <v>96</v>
      </c>
      <c r="V66" s="58" t="s">
        <v>97</v>
      </c>
      <c r="W66" s="58" t="s">
        <v>103</v>
      </c>
      <c r="X66" s="58" t="s">
        <v>104</v>
      </c>
    </row>
    <row r="67" spans="1:24" ht="16" customHeight="1" x14ac:dyDescent="0.2">
      <c r="A67" s="45"/>
      <c r="B67" s="43"/>
      <c r="C67">
        <v>10</v>
      </c>
      <c r="D67" s="49">
        <v>447.00442120000002</v>
      </c>
      <c r="F67" s="49">
        <v>185.38280499999999</v>
      </c>
      <c r="G67" s="49"/>
      <c r="H67" s="49">
        <v>64.716894199999999</v>
      </c>
      <c r="J67">
        <v>62.1611634</v>
      </c>
      <c r="L67">
        <v>254.94474790000001</v>
      </c>
      <c r="N67">
        <v>79.4372781</v>
      </c>
      <c r="S67" s="57" t="s">
        <v>105</v>
      </c>
      <c r="T67" s="10">
        <f>MEDIAN(D7:D67,J7:J67)</f>
        <v>393.25438110000005</v>
      </c>
      <c r="U67" s="10">
        <f>MEDIAN(F7:F67,L7:L67)</f>
        <v>194.58409510000001</v>
      </c>
      <c r="V67" s="10">
        <f>MEDIAN(H7:H67,N7:N67)</f>
        <v>73.235108800000006</v>
      </c>
      <c r="W67">
        <f>MEDIAN(F74:F134,L74:L134)</f>
        <v>281.32536195</v>
      </c>
      <c r="X67">
        <f>MEDIAN(H74:H134,N74:N134)</f>
        <v>132.92846044999999</v>
      </c>
    </row>
    <row r="68" spans="1:24" ht="16" customHeight="1" x14ac:dyDescent="0.2">
      <c r="A68" s="53"/>
      <c r="B68" s="44"/>
      <c r="S68" s="57" t="s">
        <v>106</v>
      </c>
      <c r="T68" s="10">
        <f>AVERAGE(D7:D67,J7:J67)</f>
        <v>546.31773920583328</v>
      </c>
      <c r="U68" s="10">
        <f>AVERAGE(F7:F67,L7:L67)</f>
        <v>374.52974976499985</v>
      </c>
      <c r="V68" s="10">
        <f>AVERAGE(H7:H67,N7:N67)</f>
        <v>96.597025105833339</v>
      </c>
      <c r="W68">
        <f>AVERAGE(F74:F134,L74:L134)</f>
        <v>774.82283634666612</v>
      </c>
      <c r="X68">
        <f>AVERAGE(H74:H134,N74:N134)</f>
        <v>248.11779057499996</v>
      </c>
    </row>
    <row r="69" spans="1:24" ht="16" customHeight="1" x14ac:dyDescent="0.2">
      <c r="A69" s="53"/>
      <c r="B69" s="44" t="s">
        <v>87</v>
      </c>
      <c r="D69" s="49">
        <f t="shared" ref="D69:F69" si="8">AVERAGE(D7:D67)</f>
        <v>546.26147013000013</v>
      </c>
      <c r="E69" s="49"/>
      <c r="F69" s="49">
        <f t="shared" si="8"/>
        <v>264.37453663499997</v>
      </c>
      <c r="G69" s="49"/>
      <c r="H69" s="49">
        <f>AVERAGE(H7:H67)</f>
        <v>97.33608582833331</v>
      </c>
      <c r="I69" s="49"/>
      <c r="J69" s="49">
        <f t="shared" ref="J69:N69" si="9">AVERAGE(J7:J67)</f>
        <v>546.37400828166676</v>
      </c>
      <c r="K69" s="49"/>
      <c r="L69" s="49">
        <f t="shared" si="9"/>
        <v>484.68496289500018</v>
      </c>
      <c r="M69" s="49"/>
      <c r="N69" s="49">
        <f t="shared" si="9"/>
        <v>95.857964383333311</v>
      </c>
      <c r="S69" s="57" t="s">
        <v>107</v>
      </c>
      <c r="T69" s="10">
        <f>_xlfn.QUARTILE.EXC((D7:D67,J7:J67),1)</f>
        <v>128.04324550000001</v>
      </c>
      <c r="U69" s="10">
        <f>_xlfn.QUARTILE.EXC((F7:F67,L7:L67),1)</f>
        <v>70.607067600000008</v>
      </c>
      <c r="V69" s="10">
        <f>_xlfn.QUARTILE.EXC((H7:H67,N7:N67),1)</f>
        <v>66.105104100000005</v>
      </c>
      <c r="W69">
        <f>_xlfn.QUARTILE.EXC((F74:F134,L74:L134),1)</f>
        <v>137.92250339999998</v>
      </c>
      <c r="X69">
        <f>_xlfn.QUARTILE.EXC((H74:H134,N74:N134),1)</f>
        <v>78.655683824999997</v>
      </c>
    </row>
    <row r="70" spans="1:24" ht="16" customHeight="1" x14ac:dyDescent="0.2">
      <c r="A70" s="53"/>
      <c r="B70" s="44" t="s">
        <v>81</v>
      </c>
      <c r="D70" s="49">
        <f t="shared" ref="D70:F70" si="10">MIN(D7:D67)</f>
        <v>64.404756800000001</v>
      </c>
      <c r="E70" s="49"/>
      <c r="F70" s="49">
        <f t="shared" si="10"/>
        <v>59.023810400000002</v>
      </c>
      <c r="G70" s="49"/>
      <c r="H70" s="49">
        <f>MIN(H7:H67)</f>
        <v>61.305089099999996</v>
      </c>
      <c r="I70" s="49"/>
      <c r="J70" s="49">
        <f t="shared" ref="J70:N70" si="11">MIN(J7:J67)</f>
        <v>62.1611634</v>
      </c>
      <c r="K70" s="49"/>
      <c r="L70" s="49">
        <f t="shared" si="11"/>
        <v>61.419639699999998</v>
      </c>
      <c r="M70" s="49"/>
      <c r="N70" s="49">
        <f t="shared" si="11"/>
        <v>62.552345799999998</v>
      </c>
      <c r="S70" s="57" t="s">
        <v>108</v>
      </c>
      <c r="T70" s="10">
        <f>_xlfn.QUARTILE.EXC((D7:D67,J7:J67),3)</f>
        <v>847.7565196999999</v>
      </c>
      <c r="U70" s="10">
        <f>_xlfn.QUARTILE.EXC((F7:F67,L7:L67),3)</f>
        <v>368.582647775</v>
      </c>
      <c r="V70" s="10">
        <f>_xlfn.QUARTILE.EXC((H7:H67,N7:N67),3)</f>
        <v>84.675873050000007</v>
      </c>
      <c r="W70">
        <f>_xlfn.QUARTILE.EXC((F74:F134,L74:L134),3)</f>
        <v>1048.544057375</v>
      </c>
      <c r="X70">
        <f>_xlfn.QUARTILE.EXC((H74:H134,N74:N134),3)</f>
        <v>284.64135290000002</v>
      </c>
    </row>
    <row r="71" spans="1:24" ht="16" customHeight="1" x14ac:dyDescent="0.2">
      <c r="A71" s="53"/>
      <c r="B71" s="44" t="s">
        <v>82</v>
      </c>
      <c r="D71" s="49">
        <f t="shared" ref="D71:F71" si="12">MAX(D7:D67)</f>
        <v>2074.6347596000001</v>
      </c>
      <c r="E71" s="49"/>
      <c r="F71" s="49">
        <f t="shared" si="12"/>
        <v>932.88624049999999</v>
      </c>
      <c r="G71" s="49"/>
      <c r="H71" s="49">
        <f>MAX(H7:H67)</f>
        <v>452.67738200000002</v>
      </c>
      <c r="I71" s="49"/>
      <c r="J71" s="49">
        <f t="shared" ref="J71:N71" si="13">MAX(J7:J67)</f>
        <v>2702.1846860999999</v>
      </c>
      <c r="K71" s="49"/>
      <c r="L71" s="49">
        <f t="shared" si="13"/>
        <v>7218.0189136999998</v>
      </c>
      <c r="M71" s="49"/>
      <c r="N71" s="49">
        <f t="shared" si="13"/>
        <v>456.90458919999998</v>
      </c>
      <c r="S71" s="57" t="s">
        <v>109</v>
      </c>
      <c r="T71" s="10">
        <f>T70+1.5*(T70-T69)</f>
        <v>1927.3264309999997</v>
      </c>
      <c r="U71" s="10">
        <f t="shared" ref="U71:X71" si="14">U70+1.5*(U70-U69)</f>
        <v>815.54601803750006</v>
      </c>
      <c r="V71" s="10">
        <f t="shared" si="14"/>
        <v>112.53202647500001</v>
      </c>
      <c r="W71" s="10">
        <f t="shared" si="14"/>
        <v>2414.4763883374999</v>
      </c>
      <c r="X71" s="10">
        <f t="shared" si="14"/>
        <v>593.61985651250006</v>
      </c>
    </row>
    <row r="72" spans="1:24" ht="16" customHeight="1" x14ac:dyDescent="0.2">
      <c r="A72" s="53"/>
      <c r="B72" s="54" t="s">
        <v>83</v>
      </c>
      <c r="D72" s="49">
        <f t="shared" ref="D72:F72" si="15">STDEV(D7:D67)</f>
        <v>436.89147549757564</v>
      </c>
      <c r="E72" s="49"/>
      <c r="F72" s="49">
        <f t="shared" si="15"/>
        <v>242.69754810017969</v>
      </c>
      <c r="G72" s="49"/>
      <c r="H72" s="49">
        <f>STDEV(H7:H67)</f>
        <v>74.776434817048084</v>
      </c>
      <c r="I72" s="49"/>
      <c r="J72" s="49">
        <f t="shared" ref="J72:N72" si="16">STDEV(J7:J67)</f>
        <v>566.58008735947578</v>
      </c>
      <c r="K72" s="49"/>
      <c r="L72" s="49">
        <f t="shared" si="16"/>
        <v>1065.9377509710532</v>
      </c>
      <c r="M72" s="49"/>
      <c r="N72" s="49">
        <f t="shared" si="16"/>
        <v>65.794122050148587</v>
      </c>
      <c r="S72" s="57" t="s">
        <v>110</v>
      </c>
      <c r="T72" s="10">
        <f>IF(T69-1.5*(T70-T69)&lt;0,0,T69-1.5*(T70-T69))</f>
        <v>0</v>
      </c>
      <c r="U72" s="10">
        <f t="shared" ref="U72:X72" si="17">IF(U69-1.5*(U70-U69)&lt;0,0,U69-1.5*(U70-U69))</f>
        <v>0</v>
      </c>
      <c r="V72" s="10">
        <f>IF(V69-1.5*(V70-V69)&lt;0,0,V69-1.5*(V70-V69))</f>
        <v>38.248950675000003</v>
      </c>
      <c r="W72" s="10">
        <f t="shared" si="17"/>
        <v>0</v>
      </c>
      <c r="X72" s="10">
        <f t="shared" si="17"/>
        <v>0</v>
      </c>
    </row>
    <row r="73" spans="1:24" ht="17" customHeight="1" x14ac:dyDescent="0.2">
      <c r="A73" s="4"/>
    </row>
    <row r="74" spans="1:24" ht="17" customHeight="1" x14ac:dyDescent="0.2">
      <c r="A74" s="38" t="s">
        <v>54</v>
      </c>
      <c r="B74" s="41" t="s">
        <v>11</v>
      </c>
      <c r="C74">
        <v>1</v>
      </c>
      <c r="D74" s="51" t="s">
        <v>88</v>
      </c>
      <c r="E74" s="3"/>
      <c r="F74" s="51">
        <v>517.42081729999995</v>
      </c>
      <c r="G74" s="55"/>
      <c r="H74" s="51">
        <v>66.763275300000004</v>
      </c>
      <c r="J74" s="51" t="s">
        <v>88</v>
      </c>
      <c r="L74">
        <v>3419.3379930999999</v>
      </c>
      <c r="N74">
        <v>284.21020099999998</v>
      </c>
    </row>
    <row r="75" spans="1:24" ht="16" x14ac:dyDescent="0.2">
      <c r="A75" s="45"/>
      <c r="B75" s="42"/>
      <c r="C75">
        <v>2</v>
      </c>
      <c r="D75" s="51" t="s">
        <v>88</v>
      </c>
      <c r="E75" s="3"/>
      <c r="F75" s="51">
        <v>828.62391119999995</v>
      </c>
      <c r="G75" s="55"/>
      <c r="H75" s="51">
        <v>64.796429700000004</v>
      </c>
      <c r="J75" s="51" t="s">
        <v>88</v>
      </c>
      <c r="L75">
        <v>3471.7300805</v>
      </c>
      <c r="N75">
        <v>269.4879608</v>
      </c>
    </row>
    <row r="76" spans="1:24" ht="16" x14ac:dyDescent="0.2">
      <c r="A76" s="45"/>
      <c r="B76" s="42"/>
      <c r="C76">
        <v>3</v>
      </c>
      <c r="D76" s="51" t="s">
        <v>88</v>
      </c>
      <c r="E76" s="3"/>
      <c r="F76" s="51">
        <v>839.70520409999995</v>
      </c>
      <c r="G76" s="55"/>
      <c r="H76" s="51">
        <v>143.70110059999999</v>
      </c>
      <c r="J76" s="51" t="s">
        <v>88</v>
      </c>
      <c r="L76">
        <v>3283.3624832999999</v>
      </c>
      <c r="N76">
        <v>734.02437339999994</v>
      </c>
    </row>
    <row r="77" spans="1:24" ht="16" x14ac:dyDescent="0.2">
      <c r="A77" s="45"/>
      <c r="B77" s="42"/>
      <c r="C77">
        <v>4</v>
      </c>
      <c r="D77" s="51" t="s">
        <v>88</v>
      </c>
      <c r="E77" s="3"/>
      <c r="F77" s="51">
        <v>646.53386990000001</v>
      </c>
      <c r="G77" s="55"/>
      <c r="H77" s="51">
        <v>275.11039959999999</v>
      </c>
      <c r="J77" s="51" t="s">
        <v>88</v>
      </c>
      <c r="L77">
        <v>1116.3597103</v>
      </c>
      <c r="N77">
        <v>1531.9837926</v>
      </c>
    </row>
    <row r="78" spans="1:24" ht="16" x14ac:dyDescent="0.2">
      <c r="A78" s="45"/>
      <c r="B78" s="42"/>
      <c r="C78">
        <v>5</v>
      </c>
      <c r="D78" s="51" t="s">
        <v>88</v>
      </c>
      <c r="E78" s="3"/>
      <c r="F78" s="51">
        <v>1160.6491530000001</v>
      </c>
      <c r="G78" s="55"/>
      <c r="H78" s="51">
        <v>135.82408670000001</v>
      </c>
      <c r="J78" s="51" t="s">
        <v>88</v>
      </c>
      <c r="L78">
        <v>3279.7314717999998</v>
      </c>
      <c r="N78">
        <v>66.381577199999995</v>
      </c>
    </row>
    <row r="79" spans="1:24" ht="16" x14ac:dyDescent="0.2">
      <c r="A79" s="45"/>
      <c r="B79" s="42"/>
      <c r="C79">
        <v>6</v>
      </c>
      <c r="D79" s="51" t="s">
        <v>88</v>
      </c>
      <c r="E79" s="3"/>
      <c r="F79" s="51">
        <v>644.30637730000001</v>
      </c>
      <c r="G79" s="55"/>
      <c r="H79" s="51">
        <v>478.77884940000001</v>
      </c>
      <c r="J79" s="51" t="s">
        <v>88</v>
      </c>
      <c r="L79">
        <v>2291.4962295999999</v>
      </c>
      <c r="N79">
        <v>132.72599790000001</v>
      </c>
    </row>
    <row r="80" spans="1:24" ht="17" customHeight="1" x14ac:dyDescent="0.2">
      <c r="A80" s="45"/>
      <c r="B80" s="42"/>
      <c r="C80">
        <v>7</v>
      </c>
      <c r="D80" s="51" t="s">
        <v>88</v>
      </c>
      <c r="E80" s="3"/>
      <c r="F80" s="51">
        <v>1159.1465363</v>
      </c>
      <c r="G80" s="55"/>
      <c r="H80" s="51">
        <v>411.42527480000001</v>
      </c>
      <c r="J80" s="51" t="s">
        <v>88</v>
      </c>
      <c r="L80">
        <v>3288.6240223999998</v>
      </c>
      <c r="N80">
        <v>2129.4957175999998</v>
      </c>
    </row>
    <row r="81" spans="1:14" ht="17" customHeight="1" x14ac:dyDescent="0.2">
      <c r="A81" s="45"/>
      <c r="B81" s="42"/>
      <c r="C81">
        <v>8</v>
      </c>
      <c r="D81" s="51" t="s">
        <v>88</v>
      </c>
      <c r="E81" s="3"/>
      <c r="F81" s="51">
        <v>972.20608219999997</v>
      </c>
      <c r="G81" s="55"/>
      <c r="H81" s="51">
        <v>136.67672809999999</v>
      </c>
      <c r="J81" s="51" t="s">
        <v>88</v>
      </c>
      <c r="L81">
        <v>3328.4241778000001</v>
      </c>
      <c r="N81">
        <v>132.93145910000001</v>
      </c>
    </row>
    <row r="82" spans="1:14" ht="17" customHeight="1" x14ac:dyDescent="0.2">
      <c r="A82" s="45"/>
      <c r="B82" s="42"/>
      <c r="C82">
        <v>9</v>
      </c>
      <c r="D82" s="51" t="s">
        <v>88</v>
      </c>
      <c r="E82" s="3"/>
      <c r="F82" s="51">
        <v>1094.5519810999999</v>
      </c>
      <c r="G82" s="55"/>
      <c r="H82" s="51">
        <v>68.646983199999994</v>
      </c>
      <c r="J82" s="51" t="s">
        <v>88</v>
      </c>
      <c r="L82">
        <v>3331.8553643</v>
      </c>
      <c r="N82">
        <v>66.191384099999993</v>
      </c>
    </row>
    <row r="83" spans="1:14" ht="15" customHeight="1" x14ac:dyDescent="0.2">
      <c r="A83" s="45"/>
      <c r="B83" s="43"/>
      <c r="C83">
        <v>10</v>
      </c>
      <c r="D83" s="51" t="s">
        <v>88</v>
      </c>
      <c r="F83" s="49">
        <v>2121.7283336999999</v>
      </c>
      <c r="G83" s="49"/>
      <c r="H83" s="49">
        <v>204.3538739</v>
      </c>
      <c r="J83" s="51" t="s">
        <v>88</v>
      </c>
      <c r="L83">
        <v>866.2734921</v>
      </c>
      <c r="N83">
        <v>65.962567100000001</v>
      </c>
    </row>
    <row r="84" spans="1:14" ht="16" x14ac:dyDescent="0.2">
      <c r="A84" s="45"/>
      <c r="B84" s="41" t="s">
        <v>86</v>
      </c>
      <c r="C84">
        <v>1</v>
      </c>
      <c r="D84" s="51" t="s">
        <v>88</v>
      </c>
      <c r="E84" s="3"/>
      <c r="F84" s="51">
        <v>1533.9926554000001</v>
      </c>
      <c r="G84" s="55"/>
      <c r="H84" s="51">
        <v>233.3466028</v>
      </c>
      <c r="J84" s="51" t="s">
        <v>88</v>
      </c>
      <c r="L84">
        <v>3332.9126996</v>
      </c>
      <c r="N84">
        <v>277.75115970000002</v>
      </c>
    </row>
    <row r="85" spans="1:14" ht="16" x14ac:dyDescent="0.2">
      <c r="A85" s="45"/>
      <c r="B85" s="42"/>
      <c r="C85">
        <v>2</v>
      </c>
      <c r="D85" s="51" t="s">
        <v>88</v>
      </c>
      <c r="E85" s="3"/>
      <c r="F85" s="51">
        <v>666.76546989999997</v>
      </c>
      <c r="G85" s="55"/>
      <c r="H85" s="51">
        <v>293.3295832</v>
      </c>
      <c r="J85" s="51" t="s">
        <v>88</v>
      </c>
      <c r="L85">
        <v>1537.7299883000001</v>
      </c>
      <c r="N85">
        <v>134.52035739999999</v>
      </c>
    </row>
    <row r="86" spans="1:14" ht="16" x14ac:dyDescent="0.2">
      <c r="A86" s="45"/>
      <c r="B86" s="42"/>
      <c r="C86">
        <v>3</v>
      </c>
      <c r="D86" s="51" t="s">
        <v>88</v>
      </c>
      <c r="E86" s="3"/>
      <c r="F86" s="51">
        <v>1266.7525811999999</v>
      </c>
      <c r="G86" s="55"/>
      <c r="H86" s="51">
        <v>221.75517379999999</v>
      </c>
      <c r="J86" s="51" t="s">
        <v>88</v>
      </c>
      <c r="L86">
        <v>480.55343540000001</v>
      </c>
      <c r="N86">
        <v>340.43719440000001</v>
      </c>
    </row>
    <row r="87" spans="1:14" ht="16" x14ac:dyDescent="0.2">
      <c r="A87" s="45"/>
      <c r="B87" s="42"/>
      <c r="C87">
        <v>4</v>
      </c>
      <c r="D87" s="51" t="s">
        <v>88</v>
      </c>
      <c r="E87" s="3"/>
      <c r="F87" s="51">
        <v>1402.7252778</v>
      </c>
      <c r="G87" s="55"/>
      <c r="H87" s="51">
        <v>78.798304700000003</v>
      </c>
      <c r="J87" s="51" t="s">
        <v>88</v>
      </c>
      <c r="L87">
        <v>4306.1848283999998</v>
      </c>
      <c r="N87">
        <v>350.21360909999999</v>
      </c>
    </row>
    <row r="88" spans="1:14" ht="16" x14ac:dyDescent="0.2">
      <c r="A88" s="45"/>
      <c r="B88" s="42"/>
      <c r="C88">
        <v>5</v>
      </c>
      <c r="D88" s="51" t="s">
        <v>88</v>
      </c>
      <c r="E88" s="3"/>
      <c r="F88" s="51">
        <v>668.91273709999996</v>
      </c>
      <c r="G88" s="55"/>
      <c r="H88" s="51">
        <v>767.51336170000002</v>
      </c>
      <c r="J88" s="51" t="s">
        <v>88</v>
      </c>
      <c r="L88">
        <v>1113.2449271999999</v>
      </c>
      <c r="N88">
        <v>275.05557240000002</v>
      </c>
    </row>
    <row r="89" spans="1:14" ht="16" x14ac:dyDescent="0.2">
      <c r="A89" s="45"/>
      <c r="B89" s="42"/>
      <c r="C89">
        <v>6</v>
      </c>
      <c r="D89" s="51" t="s">
        <v>88</v>
      </c>
      <c r="E89" s="3"/>
      <c r="F89" s="51">
        <v>2543.6004963999999</v>
      </c>
      <c r="G89" s="55"/>
      <c r="H89" s="51">
        <v>73.746508800000001</v>
      </c>
      <c r="J89" s="51" t="s">
        <v>88</v>
      </c>
      <c r="L89">
        <v>3758.9185290999999</v>
      </c>
      <c r="N89">
        <v>204.8521217</v>
      </c>
    </row>
    <row r="90" spans="1:14" ht="17" customHeight="1" x14ac:dyDescent="0.2">
      <c r="A90" s="45"/>
      <c r="B90" s="42"/>
      <c r="C90">
        <v>7</v>
      </c>
      <c r="D90" s="51" t="s">
        <v>88</v>
      </c>
      <c r="E90" s="3"/>
      <c r="F90" s="51">
        <v>1073.9900491000001</v>
      </c>
      <c r="G90" s="55"/>
      <c r="H90" s="51">
        <v>148.5537539</v>
      </c>
      <c r="J90" s="51" t="s">
        <v>88</v>
      </c>
      <c r="L90">
        <v>3308.3198226999998</v>
      </c>
      <c r="N90">
        <v>481.83748580000002</v>
      </c>
    </row>
    <row r="91" spans="1:14" ht="17" customHeight="1" x14ac:dyDescent="0.2">
      <c r="A91" s="45"/>
      <c r="B91" s="42"/>
      <c r="C91">
        <v>8</v>
      </c>
      <c r="D91" s="51" t="s">
        <v>88</v>
      </c>
      <c r="E91" s="3"/>
      <c r="F91" s="51">
        <v>1878.5796387</v>
      </c>
      <c r="G91" s="55"/>
      <c r="H91" s="51">
        <v>153.4032641</v>
      </c>
      <c r="J91" s="51" t="s">
        <v>88</v>
      </c>
      <c r="L91">
        <v>1434.7723593999999</v>
      </c>
      <c r="N91">
        <v>560.53439649999996</v>
      </c>
    </row>
    <row r="92" spans="1:14" ht="17" customHeight="1" x14ac:dyDescent="0.2">
      <c r="A92" s="45"/>
      <c r="B92" s="42"/>
      <c r="C92">
        <v>9</v>
      </c>
      <c r="D92" s="51" t="s">
        <v>88</v>
      </c>
      <c r="E92" s="3"/>
      <c r="F92" s="51">
        <v>871.03407330000005</v>
      </c>
      <c r="G92" s="55"/>
      <c r="H92" s="51">
        <v>83.474116499999994</v>
      </c>
      <c r="J92" s="51" t="s">
        <v>88</v>
      </c>
      <c r="L92">
        <v>3262.3942732</v>
      </c>
      <c r="N92">
        <v>284.78507020000001</v>
      </c>
    </row>
    <row r="93" spans="1:14" ht="16" customHeight="1" x14ac:dyDescent="0.2">
      <c r="A93" s="45"/>
      <c r="B93" s="43"/>
      <c r="C93">
        <v>10</v>
      </c>
      <c r="D93" s="51" t="s">
        <v>88</v>
      </c>
      <c r="F93" s="49">
        <v>1138.8194324999999</v>
      </c>
      <c r="G93" s="49"/>
      <c r="H93" s="49">
        <v>286.33039719999999</v>
      </c>
      <c r="J93" s="51" t="s">
        <v>88</v>
      </c>
      <c r="L93">
        <v>1500.9513285</v>
      </c>
      <c r="N93">
        <v>82.148705500000005</v>
      </c>
    </row>
    <row r="94" spans="1:14" ht="16" x14ac:dyDescent="0.2">
      <c r="A94" s="45"/>
      <c r="B94" s="41" t="s">
        <v>27</v>
      </c>
      <c r="C94">
        <v>1</v>
      </c>
      <c r="D94" s="51" t="s">
        <v>88</v>
      </c>
      <c r="E94" s="3"/>
      <c r="F94" s="51">
        <v>70.503369199999995</v>
      </c>
      <c r="G94" s="55"/>
      <c r="H94" s="51">
        <v>792.71955839999998</v>
      </c>
      <c r="J94" s="51" t="s">
        <v>88</v>
      </c>
      <c r="L94">
        <v>142.45123580000001</v>
      </c>
      <c r="N94">
        <v>72.897619000000006</v>
      </c>
    </row>
    <row r="95" spans="1:14" ht="16" x14ac:dyDescent="0.2">
      <c r="A95" s="45"/>
      <c r="B95" s="42"/>
      <c r="C95">
        <v>2</v>
      </c>
      <c r="D95" s="51" t="s">
        <v>88</v>
      </c>
      <c r="E95" s="3"/>
      <c r="F95" s="51">
        <v>193.48719919999999</v>
      </c>
      <c r="G95" s="55"/>
      <c r="H95" s="51">
        <v>66.452325099999996</v>
      </c>
      <c r="J95" s="51" t="s">
        <v>88</v>
      </c>
      <c r="L95">
        <v>71.119555300000002</v>
      </c>
      <c r="N95">
        <v>282.90778799999998</v>
      </c>
    </row>
    <row r="96" spans="1:14" ht="16" x14ac:dyDescent="0.2">
      <c r="A96" s="45"/>
      <c r="B96" s="42"/>
      <c r="C96">
        <v>3</v>
      </c>
      <c r="D96" s="51" t="s">
        <v>88</v>
      </c>
      <c r="E96" s="3"/>
      <c r="F96" s="51">
        <v>451.81646790000002</v>
      </c>
      <c r="G96" s="55"/>
      <c r="H96" s="51">
        <v>66.909788599999999</v>
      </c>
      <c r="J96" s="51" t="s">
        <v>88</v>
      </c>
      <c r="L96">
        <v>70.831908999999996</v>
      </c>
      <c r="N96">
        <v>142.34365790000001</v>
      </c>
    </row>
    <row r="97" spans="1:14" ht="16" x14ac:dyDescent="0.2">
      <c r="A97" s="45"/>
      <c r="B97" s="42"/>
      <c r="C97">
        <v>4</v>
      </c>
      <c r="D97" s="51" t="s">
        <v>88</v>
      </c>
      <c r="E97" s="3"/>
      <c r="F97" s="51">
        <v>262.68448710000001</v>
      </c>
      <c r="G97" s="55"/>
      <c r="H97" s="51">
        <v>67.079431900000003</v>
      </c>
      <c r="J97" s="51" t="s">
        <v>88</v>
      </c>
      <c r="L97">
        <v>71.067789500000003</v>
      </c>
      <c r="N97">
        <v>141.33162870000001</v>
      </c>
    </row>
    <row r="98" spans="1:14" ht="16" x14ac:dyDescent="0.2">
      <c r="A98" s="45"/>
      <c r="B98" s="42"/>
      <c r="C98">
        <v>5</v>
      </c>
      <c r="D98" s="51" t="s">
        <v>88</v>
      </c>
      <c r="E98" s="3"/>
      <c r="F98" s="51">
        <v>790.79874329999996</v>
      </c>
      <c r="G98" s="55"/>
      <c r="H98" s="51">
        <v>66.137360299999997</v>
      </c>
      <c r="J98" s="51" t="s">
        <v>88</v>
      </c>
      <c r="L98">
        <v>140.45656829999999</v>
      </c>
      <c r="N98">
        <v>282.32531840000001</v>
      </c>
    </row>
    <row r="99" spans="1:14" ht="16" x14ac:dyDescent="0.2">
      <c r="A99" s="45"/>
      <c r="B99" s="42"/>
      <c r="C99">
        <v>6</v>
      </c>
      <c r="D99" s="51" t="s">
        <v>88</v>
      </c>
      <c r="E99" s="3"/>
      <c r="F99" s="51">
        <v>66.563387000000006</v>
      </c>
      <c r="G99" s="55"/>
      <c r="H99" s="51">
        <v>65.576798600000004</v>
      </c>
      <c r="J99" s="51" t="s">
        <v>88</v>
      </c>
      <c r="L99">
        <v>71.386210399999996</v>
      </c>
      <c r="N99">
        <v>70.631985299999997</v>
      </c>
    </row>
    <row r="100" spans="1:14" ht="17" customHeight="1" x14ac:dyDescent="0.2">
      <c r="A100" s="45"/>
      <c r="B100" s="42"/>
      <c r="C100">
        <v>7</v>
      </c>
      <c r="D100" s="51" t="s">
        <v>88</v>
      </c>
      <c r="E100" s="3"/>
      <c r="F100" s="51">
        <v>65.912538699999999</v>
      </c>
      <c r="G100" s="55"/>
      <c r="H100" s="51">
        <v>65.720580600000005</v>
      </c>
      <c r="J100" s="51" t="s">
        <v>88</v>
      </c>
      <c r="L100">
        <v>70.090210400000004</v>
      </c>
      <c r="N100">
        <v>70.4665933</v>
      </c>
    </row>
    <row r="101" spans="1:14" ht="17" customHeight="1" x14ac:dyDescent="0.2">
      <c r="A101" s="45"/>
      <c r="B101" s="42"/>
      <c r="C101">
        <v>8</v>
      </c>
      <c r="D101" s="51" t="s">
        <v>88</v>
      </c>
      <c r="E101" s="3"/>
      <c r="F101" s="51">
        <v>65.771074299999995</v>
      </c>
      <c r="G101" s="55"/>
      <c r="H101" s="51">
        <v>130.2536542</v>
      </c>
      <c r="J101" s="51" t="s">
        <v>88</v>
      </c>
      <c r="L101">
        <v>69.581791999999993</v>
      </c>
      <c r="N101">
        <v>284.09153300000003</v>
      </c>
    </row>
    <row r="102" spans="1:14" ht="17" customHeight="1" x14ac:dyDescent="0.2">
      <c r="A102" s="45"/>
      <c r="B102" s="42"/>
      <c r="C102">
        <v>9</v>
      </c>
      <c r="D102" s="51" t="s">
        <v>88</v>
      </c>
      <c r="E102" s="3"/>
      <c r="F102" s="51">
        <v>66.433219699999995</v>
      </c>
      <c r="G102" s="55"/>
      <c r="H102" s="51">
        <v>65.525855399999998</v>
      </c>
      <c r="J102" s="51" t="s">
        <v>88</v>
      </c>
      <c r="L102">
        <v>142.3687774</v>
      </c>
      <c r="N102">
        <v>68.542201000000006</v>
      </c>
    </row>
    <row r="103" spans="1:14" ht="16" customHeight="1" x14ac:dyDescent="0.2">
      <c r="A103" s="45"/>
      <c r="B103" s="43"/>
      <c r="C103">
        <v>10</v>
      </c>
      <c r="D103" s="51" t="s">
        <v>88</v>
      </c>
      <c r="F103" s="49">
        <v>415.47020250000003</v>
      </c>
      <c r="G103" s="49"/>
      <c r="H103" s="49">
        <v>130.14358279999999</v>
      </c>
      <c r="J103" s="51" t="s">
        <v>88</v>
      </c>
      <c r="L103">
        <v>493.20489029999999</v>
      </c>
      <c r="N103">
        <v>69.565183899999994</v>
      </c>
    </row>
    <row r="104" spans="1:14" ht="16" customHeight="1" x14ac:dyDescent="0.2">
      <c r="A104" s="45"/>
      <c r="F104" s="49"/>
      <c r="G104" s="49"/>
      <c r="H104" s="49"/>
    </row>
    <row r="105" spans="1:14" ht="16" x14ac:dyDescent="0.2">
      <c r="A105" s="45"/>
      <c r="B105" s="41" t="s">
        <v>33</v>
      </c>
      <c r="C105">
        <v>1</v>
      </c>
      <c r="D105" s="51" t="s">
        <v>88</v>
      </c>
      <c r="E105" s="3"/>
      <c r="F105" s="51">
        <v>67.417478500000001</v>
      </c>
      <c r="G105" s="55"/>
      <c r="H105" s="51">
        <v>802.76437429999999</v>
      </c>
      <c r="J105" s="51" t="s">
        <v>88</v>
      </c>
      <c r="L105">
        <v>431.44677050000001</v>
      </c>
      <c r="N105">
        <v>491.76410010000001</v>
      </c>
    </row>
    <row r="106" spans="1:14" ht="16" x14ac:dyDescent="0.2">
      <c r="A106" s="45"/>
      <c r="B106" s="42"/>
      <c r="C106">
        <v>2</v>
      </c>
      <c r="D106" s="51" t="s">
        <v>88</v>
      </c>
      <c r="E106" s="3"/>
      <c r="F106" s="51">
        <v>64.483929500000002</v>
      </c>
      <c r="G106" s="55"/>
      <c r="H106" s="51">
        <v>326.89859630000001</v>
      </c>
      <c r="J106" s="51" t="s">
        <v>88</v>
      </c>
      <c r="L106">
        <v>80.275543099999993</v>
      </c>
      <c r="N106">
        <v>232.53405960000001</v>
      </c>
    </row>
    <row r="107" spans="1:14" ht="16" x14ac:dyDescent="0.2">
      <c r="A107" s="45"/>
      <c r="B107" s="42"/>
      <c r="C107">
        <v>3</v>
      </c>
      <c r="D107" s="51" t="s">
        <v>88</v>
      </c>
      <c r="E107" s="3"/>
      <c r="F107" s="51">
        <v>457.96795909999997</v>
      </c>
      <c r="G107" s="55"/>
      <c r="H107" s="51">
        <v>64.922921500000001</v>
      </c>
      <c r="J107" s="51" t="s">
        <v>88</v>
      </c>
      <c r="L107">
        <v>162.89621389999999</v>
      </c>
      <c r="N107">
        <v>605.2249865</v>
      </c>
    </row>
    <row r="108" spans="1:14" ht="16" x14ac:dyDescent="0.2">
      <c r="A108" s="45"/>
      <c r="B108" s="42"/>
      <c r="C108">
        <v>4</v>
      </c>
      <c r="D108" s="51" t="s">
        <v>88</v>
      </c>
      <c r="E108" s="3"/>
      <c r="F108" s="51">
        <v>194.75641730000001</v>
      </c>
      <c r="G108" s="55"/>
      <c r="H108" s="51">
        <v>971.69256729999995</v>
      </c>
      <c r="J108" s="51" t="s">
        <v>88</v>
      </c>
      <c r="L108">
        <v>490.99147099999999</v>
      </c>
      <c r="N108">
        <v>199.2026663</v>
      </c>
    </row>
    <row r="109" spans="1:14" ht="16" x14ac:dyDescent="0.2">
      <c r="A109" s="45"/>
      <c r="B109" s="42"/>
      <c r="C109">
        <v>5</v>
      </c>
      <c r="D109" s="51" t="s">
        <v>88</v>
      </c>
      <c r="E109" s="3"/>
      <c r="F109" s="51">
        <v>248.89830699999999</v>
      </c>
      <c r="G109" s="55"/>
      <c r="H109" s="51">
        <v>529.6448001</v>
      </c>
      <c r="J109" s="51" t="s">
        <v>88</v>
      </c>
      <c r="L109">
        <v>211.0026641</v>
      </c>
      <c r="N109">
        <v>930.15459169999997</v>
      </c>
    </row>
    <row r="110" spans="1:14" ht="16" x14ac:dyDescent="0.2">
      <c r="A110" s="45"/>
      <c r="B110" s="42"/>
      <c r="C110">
        <v>6</v>
      </c>
      <c r="D110" s="51" t="s">
        <v>88</v>
      </c>
      <c r="E110" s="3"/>
      <c r="F110" s="51">
        <v>346.79842250000002</v>
      </c>
      <c r="G110" s="55"/>
      <c r="H110" s="51">
        <v>145.6007726</v>
      </c>
      <c r="J110" s="51" t="s">
        <v>88</v>
      </c>
      <c r="L110">
        <v>139.85866469999999</v>
      </c>
      <c r="N110">
        <v>532.86005709999995</v>
      </c>
    </row>
    <row r="111" spans="1:14" ht="17" customHeight="1" x14ac:dyDescent="0.2">
      <c r="A111" s="45"/>
      <c r="B111" s="42"/>
      <c r="C111">
        <v>7</v>
      </c>
      <c r="D111" s="51" t="s">
        <v>88</v>
      </c>
      <c r="E111" s="3"/>
      <c r="F111" s="51">
        <v>131.22883899999999</v>
      </c>
      <c r="G111" s="55"/>
      <c r="H111" s="51">
        <v>535.69973249999998</v>
      </c>
      <c r="J111" s="51" t="s">
        <v>88</v>
      </c>
      <c r="L111">
        <v>69.583251700000005</v>
      </c>
      <c r="N111">
        <v>464.14077909999997</v>
      </c>
    </row>
    <row r="112" spans="1:14" ht="17" customHeight="1" x14ac:dyDescent="0.2">
      <c r="A112" s="45"/>
      <c r="B112" s="42"/>
      <c r="C112">
        <v>8</v>
      </c>
      <c r="D112" s="51" t="s">
        <v>88</v>
      </c>
      <c r="E112" s="3"/>
      <c r="F112" s="51">
        <v>545.50836460000005</v>
      </c>
      <c r="G112" s="55"/>
      <c r="H112" s="51">
        <v>524.29981559999999</v>
      </c>
      <c r="J112" s="51" t="s">
        <v>88</v>
      </c>
      <c r="L112">
        <v>275.00340569999997</v>
      </c>
      <c r="N112">
        <v>530.75148639999998</v>
      </c>
    </row>
    <row r="113" spans="1:14" ht="17" customHeight="1" x14ac:dyDescent="0.2">
      <c r="A113" s="45"/>
      <c r="B113" s="42"/>
      <c r="C113">
        <v>9</v>
      </c>
      <c r="D113" s="51" t="s">
        <v>88</v>
      </c>
      <c r="E113" s="3"/>
      <c r="F113" s="51">
        <v>350.91166029999999</v>
      </c>
      <c r="G113" s="55"/>
      <c r="H113" s="51">
        <v>780.2396066</v>
      </c>
      <c r="J113" s="51" t="s">
        <v>88</v>
      </c>
      <c r="L113">
        <v>137.27711629999999</v>
      </c>
      <c r="N113">
        <v>794.70245620000003</v>
      </c>
    </row>
    <row r="114" spans="1:14" ht="16" customHeight="1" x14ac:dyDescent="0.2">
      <c r="A114" s="45"/>
      <c r="B114" s="43"/>
      <c r="C114">
        <v>10</v>
      </c>
      <c r="D114" s="51" t="s">
        <v>88</v>
      </c>
      <c r="F114" s="49">
        <v>466.80445570000001</v>
      </c>
      <c r="G114" s="49"/>
      <c r="H114" s="49">
        <v>65.373191199999994</v>
      </c>
      <c r="J114" s="51" t="s">
        <v>88</v>
      </c>
      <c r="L114">
        <v>69.129179500000006</v>
      </c>
      <c r="N114">
        <v>132.92546179999999</v>
      </c>
    </row>
    <row r="115" spans="1:14" ht="16" x14ac:dyDescent="0.2">
      <c r="A115" s="45"/>
      <c r="B115" s="41" t="s">
        <v>42</v>
      </c>
      <c r="C115">
        <v>1</v>
      </c>
      <c r="D115" s="51" t="s">
        <v>88</v>
      </c>
      <c r="E115" s="3"/>
      <c r="F115" s="51">
        <v>203.31703279999999</v>
      </c>
      <c r="G115" s="55"/>
      <c r="H115" s="51">
        <v>86.674660399999993</v>
      </c>
      <c r="J115" s="51" t="s">
        <v>88</v>
      </c>
      <c r="L115">
        <v>75.366843200000005</v>
      </c>
      <c r="N115">
        <v>174.2282764</v>
      </c>
    </row>
    <row r="116" spans="1:14" ht="16" x14ac:dyDescent="0.2">
      <c r="A116" s="45"/>
      <c r="B116" s="42"/>
      <c r="C116">
        <v>2</v>
      </c>
      <c r="D116" s="51" t="s">
        <v>88</v>
      </c>
      <c r="E116" s="3"/>
      <c r="F116" s="51">
        <v>201.4495283</v>
      </c>
      <c r="G116" s="55"/>
      <c r="H116" s="51">
        <v>166.6076999</v>
      </c>
      <c r="J116" s="51" t="s">
        <v>88</v>
      </c>
      <c r="L116">
        <v>75.052509999999998</v>
      </c>
      <c r="N116">
        <v>285.83021500000001</v>
      </c>
    </row>
    <row r="117" spans="1:14" ht="16" x14ac:dyDescent="0.2">
      <c r="A117" s="45"/>
      <c r="B117" s="42"/>
      <c r="C117">
        <v>3</v>
      </c>
      <c r="D117" s="51" t="s">
        <v>88</v>
      </c>
      <c r="E117" s="3"/>
      <c r="F117" s="51">
        <v>1272.057869</v>
      </c>
      <c r="G117" s="55"/>
      <c r="H117" s="51">
        <v>83.641438399999998</v>
      </c>
      <c r="J117" s="51" t="s">
        <v>88</v>
      </c>
      <c r="L117">
        <v>290.48057679999999</v>
      </c>
      <c r="N117">
        <v>95.346653200000006</v>
      </c>
    </row>
    <row r="118" spans="1:14" ht="16" x14ac:dyDescent="0.2">
      <c r="A118" s="45"/>
      <c r="B118" s="42"/>
      <c r="C118">
        <v>4</v>
      </c>
      <c r="D118" s="51" t="s">
        <v>88</v>
      </c>
      <c r="E118" s="3"/>
      <c r="F118" s="51">
        <v>67.802606299999994</v>
      </c>
      <c r="G118" s="55"/>
      <c r="H118" s="51">
        <v>78.636828100000002</v>
      </c>
      <c r="J118" s="51" t="s">
        <v>88</v>
      </c>
      <c r="L118">
        <v>144.97095210000001</v>
      </c>
      <c r="N118">
        <v>191.66834940000001</v>
      </c>
    </row>
    <row r="119" spans="1:14" ht="16" x14ac:dyDescent="0.2">
      <c r="A119" s="45"/>
      <c r="B119" s="42"/>
      <c r="C119">
        <v>5</v>
      </c>
      <c r="D119" s="51" t="s">
        <v>88</v>
      </c>
      <c r="E119" s="3"/>
      <c r="F119" s="51">
        <v>284.03696109999998</v>
      </c>
      <c r="G119" s="55"/>
      <c r="H119" s="51">
        <v>78.712250999999995</v>
      </c>
      <c r="J119" s="51" t="s">
        <v>88</v>
      </c>
      <c r="L119">
        <v>72.438531600000005</v>
      </c>
      <c r="N119">
        <v>95.527129200000005</v>
      </c>
    </row>
    <row r="120" spans="1:14" ht="16" x14ac:dyDescent="0.2">
      <c r="A120" s="45"/>
      <c r="B120" s="42"/>
      <c r="C120">
        <v>6</v>
      </c>
      <c r="D120" s="51" t="s">
        <v>88</v>
      </c>
      <c r="E120" s="3"/>
      <c r="F120" s="51">
        <v>879.43160439999997</v>
      </c>
      <c r="G120" s="55"/>
      <c r="H120" s="51">
        <v>396.00587339999998</v>
      </c>
      <c r="J120" s="51" t="s">
        <v>88</v>
      </c>
      <c r="L120">
        <v>282.17546399999998</v>
      </c>
      <c r="N120">
        <v>97.068762699999994</v>
      </c>
    </row>
    <row r="121" spans="1:14" ht="17" customHeight="1" x14ac:dyDescent="0.2">
      <c r="A121" s="45"/>
      <c r="B121" s="42"/>
      <c r="C121">
        <v>7</v>
      </c>
      <c r="D121" s="51" t="s">
        <v>88</v>
      </c>
      <c r="E121" s="3"/>
      <c r="F121" s="51">
        <v>280.47525990000003</v>
      </c>
      <c r="G121" s="55"/>
      <c r="H121" s="51">
        <v>242.74594289999999</v>
      </c>
      <c r="J121" s="51" t="s">
        <v>88</v>
      </c>
      <c r="L121">
        <v>290.40525339999999</v>
      </c>
      <c r="N121">
        <v>95.341222599999995</v>
      </c>
    </row>
    <row r="122" spans="1:14" ht="17" customHeight="1" x14ac:dyDescent="0.2">
      <c r="A122" s="45"/>
      <c r="B122" s="42"/>
      <c r="C122">
        <v>8</v>
      </c>
      <c r="D122" s="51" t="s">
        <v>88</v>
      </c>
      <c r="E122" s="3"/>
      <c r="F122" s="51">
        <v>267.60222249999998</v>
      </c>
      <c r="G122" s="55"/>
      <c r="H122" s="51">
        <v>78.237251799999996</v>
      </c>
      <c r="J122" s="51" t="s">
        <v>88</v>
      </c>
      <c r="L122">
        <v>215.324352</v>
      </c>
      <c r="N122">
        <v>142.11990599999999</v>
      </c>
    </row>
    <row r="123" spans="1:14" ht="17" customHeight="1" x14ac:dyDescent="0.2">
      <c r="A123" s="45"/>
      <c r="B123" s="42"/>
      <c r="C123">
        <v>9</v>
      </c>
      <c r="D123" s="51" t="s">
        <v>88</v>
      </c>
      <c r="E123" s="3"/>
      <c r="F123" s="51">
        <v>533.39919099999997</v>
      </c>
      <c r="G123" s="55"/>
      <c r="H123" s="51">
        <v>81.641992000000002</v>
      </c>
      <c r="J123" s="51" t="s">
        <v>88</v>
      </c>
      <c r="L123">
        <v>140.54426609999999</v>
      </c>
      <c r="N123">
        <v>69.517111099999994</v>
      </c>
    </row>
    <row r="124" spans="1:14" ht="16" customHeight="1" x14ac:dyDescent="0.2">
      <c r="A124" s="45"/>
      <c r="B124" s="43"/>
      <c r="C124">
        <v>10</v>
      </c>
      <c r="D124" s="51" t="s">
        <v>88</v>
      </c>
      <c r="F124" s="49">
        <v>133.8128854</v>
      </c>
      <c r="G124" s="49"/>
      <c r="H124" s="49">
        <v>78.717697200000003</v>
      </c>
      <c r="J124" s="51" t="s">
        <v>88</v>
      </c>
      <c r="L124">
        <v>140.9688342</v>
      </c>
      <c r="N124">
        <v>139.7056632</v>
      </c>
    </row>
    <row r="125" spans="1:14" ht="16" x14ac:dyDescent="0.2">
      <c r="A125" s="45"/>
      <c r="B125" s="41" t="s">
        <v>48</v>
      </c>
      <c r="C125">
        <v>1</v>
      </c>
      <c r="D125" s="51" t="s">
        <v>88</v>
      </c>
      <c r="E125" s="3"/>
      <c r="F125" s="51">
        <v>270.69364409999997</v>
      </c>
      <c r="G125" s="55"/>
      <c r="H125" s="51">
        <v>80.974393000000006</v>
      </c>
      <c r="J125" s="51" t="s">
        <v>88</v>
      </c>
      <c r="L125">
        <v>212.90962529999999</v>
      </c>
      <c r="N125">
        <v>77.481720800000005</v>
      </c>
    </row>
    <row r="126" spans="1:14" ht="16" x14ac:dyDescent="0.2">
      <c r="A126" s="45"/>
      <c r="B126" s="42"/>
      <c r="C126">
        <v>2</v>
      </c>
      <c r="D126" s="51" t="s">
        <v>88</v>
      </c>
      <c r="E126" s="3"/>
      <c r="F126" s="51">
        <v>333.38076480000001</v>
      </c>
      <c r="G126" s="55"/>
      <c r="H126" s="51">
        <v>87.044013899999996</v>
      </c>
      <c r="J126" s="51" t="s">
        <v>88</v>
      </c>
      <c r="L126">
        <v>217.74866639999999</v>
      </c>
      <c r="N126">
        <v>77.597401199999993</v>
      </c>
    </row>
    <row r="127" spans="1:14" ht="16" x14ac:dyDescent="0.2">
      <c r="A127" s="45"/>
      <c r="B127" s="42"/>
      <c r="C127">
        <v>3</v>
      </c>
      <c r="D127" s="51" t="s">
        <v>88</v>
      </c>
      <c r="E127" s="3"/>
      <c r="F127" s="51">
        <v>133.3945363</v>
      </c>
      <c r="G127" s="55"/>
      <c r="H127" s="51">
        <v>88.587937499999995</v>
      </c>
      <c r="J127" s="51" t="s">
        <v>88</v>
      </c>
      <c r="L127">
        <v>212.84175049999999</v>
      </c>
      <c r="N127">
        <v>89.024965499999993</v>
      </c>
    </row>
    <row r="128" spans="1:14" ht="16" x14ac:dyDescent="0.2">
      <c r="A128" s="45"/>
      <c r="B128" s="42"/>
      <c r="C128">
        <v>4</v>
      </c>
      <c r="D128" s="51" t="s">
        <v>88</v>
      </c>
      <c r="E128" s="3"/>
      <c r="F128" s="51">
        <v>134.57897030000001</v>
      </c>
      <c r="G128" s="55"/>
      <c r="H128" s="51">
        <v>83.735353000000003</v>
      </c>
      <c r="J128" s="51" t="s">
        <v>88</v>
      </c>
      <c r="L128">
        <v>71.781501199999994</v>
      </c>
      <c r="N128">
        <v>84.717883599999993</v>
      </c>
    </row>
    <row r="129" spans="1:16" ht="16" x14ac:dyDescent="0.2">
      <c r="A129" s="45"/>
      <c r="B129" s="42"/>
      <c r="C129">
        <v>5</v>
      </c>
      <c r="D129" s="51" t="s">
        <v>88</v>
      </c>
      <c r="E129" s="3"/>
      <c r="F129" s="51">
        <v>199.886383</v>
      </c>
      <c r="G129" s="55"/>
      <c r="H129" s="51">
        <v>78.882186200000007</v>
      </c>
      <c r="J129" s="51" t="s">
        <v>88</v>
      </c>
      <c r="L129">
        <v>213.31621939999999</v>
      </c>
      <c r="N129">
        <v>79.496501199999997</v>
      </c>
    </row>
    <row r="130" spans="1:16" ht="16" x14ac:dyDescent="0.2">
      <c r="A130" s="45"/>
      <c r="B130" s="42"/>
      <c r="C130">
        <v>6</v>
      </c>
      <c r="D130" s="51" t="s">
        <v>88</v>
      </c>
      <c r="E130" s="3"/>
      <c r="F130" s="51">
        <v>200.56304929999999</v>
      </c>
      <c r="G130" s="55"/>
      <c r="H130" s="51">
        <v>77.985264799999996</v>
      </c>
      <c r="J130" s="51" t="s">
        <v>88</v>
      </c>
      <c r="L130">
        <v>348.75418839999998</v>
      </c>
      <c r="N130">
        <v>80.706606300000004</v>
      </c>
    </row>
    <row r="131" spans="1:16" ht="17" customHeight="1" x14ac:dyDescent="0.2">
      <c r="A131" s="45"/>
      <c r="B131" s="42"/>
      <c r="C131">
        <v>7</v>
      </c>
      <c r="D131" s="51" t="s">
        <v>88</v>
      </c>
      <c r="E131" s="3"/>
      <c r="F131" s="51">
        <v>67.300184299999998</v>
      </c>
      <c r="G131" s="55"/>
      <c r="H131" s="51">
        <v>81.148442500000002</v>
      </c>
      <c r="J131" s="51" t="s">
        <v>88</v>
      </c>
      <c r="L131">
        <v>70.685447999999994</v>
      </c>
      <c r="N131">
        <v>83.2099209</v>
      </c>
    </row>
    <row r="132" spans="1:16" ht="17" customHeight="1" x14ac:dyDescent="0.2">
      <c r="A132" s="45"/>
      <c r="B132" s="42"/>
      <c r="C132">
        <v>8</v>
      </c>
      <c r="D132" s="51" t="s">
        <v>88</v>
      </c>
      <c r="E132" s="3"/>
      <c r="F132" s="51">
        <v>133.38642379999999</v>
      </c>
      <c r="G132" s="55"/>
      <c r="H132" s="51">
        <v>77.694044700000006</v>
      </c>
      <c r="J132" s="51" t="s">
        <v>88</v>
      </c>
      <c r="L132">
        <v>280.10586769999998</v>
      </c>
      <c r="N132">
        <v>85.678925399999997</v>
      </c>
    </row>
    <row r="133" spans="1:16" ht="17" customHeight="1" x14ac:dyDescent="0.2">
      <c r="A133" s="45"/>
      <c r="B133" s="42"/>
      <c r="C133">
        <v>9</v>
      </c>
      <c r="D133" s="51" t="s">
        <v>88</v>
      </c>
      <c r="E133" s="3"/>
      <c r="F133" s="51">
        <v>201.64791070000001</v>
      </c>
      <c r="G133" s="55"/>
      <c r="H133" s="51">
        <v>79.305596800000004</v>
      </c>
      <c r="J133" s="51" t="s">
        <v>88</v>
      </c>
      <c r="L133">
        <v>140.0890728</v>
      </c>
      <c r="N133">
        <v>77.875469800000005</v>
      </c>
    </row>
    <row r="134" spans="1:16" ht="16" customHeight="1" x14ac:dyDescent="0.2">
      <c r="A134" s="45"/>
      <c r="B134" s="43"/>
      <c r="C134">
        <v>10</v>
      </c>
      <c r="D134" s="51" t="s">
        <v>88</v>
      </c>
      <c r="F134" s="49">
        <v>67.006477099999998</v>
      </c>
      <c r="G134" s="49"/>
      <c r="H134" s="49">
        <v>79.388584199999997</v>
      </c>
      <c r="J134" s="51" t="s">
        <v>88</v>
      </c>
      <c r="L134">
        <v>140.0952983</v>
      </c>
      <c r="N134">
        <v>70.746495100000004</v>
      </c>
    </row>
    <row r="135" spans="1:16" ht="16" customHeight="1" x14ac:dyDescent="0.2">
      <c r="A135" s="53"/>
      <c r="B135" s="44"/>
    </row>
    <row r="136" spans="1:16" ht="16" customHeight="1" x14ac:dyDescent="0.2">
      <c r="A136" s="53"/>
      <c r="B136" s="44" t="s">
        <v>87</v>
      </c>
      <c r="D136" s="49" t="e">
        <f t="shared" ref="D136" si="18">AVERAGE(D74:D134)</f>
        <v>#DIV/0!</v>
      </c>
      <c r="E136" s="49"/>
      <c r="F136" s="49">
        <f t="shared" ref="F136" si="19">AVERAGE(F74:F134)</f>
        <v>570.32474507166648</v>
      </c>
      <c r="G136" s="49"/>
      <c r="H136" s="49">
        <f>AVERAGE(H74:H134)</f>
        <v>212.93918055999998</v>
      </c>
      <c r="I136" s="49"/>
      <c r="J136" s="49" t="e">
        <f t="shared" ref="J136:N136" si="20">AVERAGE(J74:J134)</f>
        <v>#DIV/0!</v>
      </c>
      <c r="K136" s="49"/>
      <c r="L136" s="49">
        <f t="shared" si="20"/>
        <v>979.32092762166656</v>
      </c>
      <c r="M136" s="49"/>
      <c r="N136" s="49">
        <f t="shared" si="20"/>
        <v>283.29640059000008</v>
      </c>
      <c r="O136" s="49"/>
      <c r="P136" s="49"/>
    </row>
    <row r="137" spans="1:16" ht="16" customHeight="1" x14ac:dyDescent="0.2">
      <c r="A137" s="53"/>
      <c r="B137" s="44" t="s">
        <v>81</v>
      </c>
      <c r="D137" s="49">
        <f t="shared" ref="D137" si="21">MIN(D74:D134)</f>
        <v>0</v>
      </c>
      <c r="E137" s="49"/>
      <c r="F137" s="49">
        <f t="shared" ref="F137" si="22">MIN(F74:F134)</f>
        <v>64.483929500000002</v>
      </c>
      <c r="G137" s="49"/>
      <c r="H137" s="49">
        <f>MIN(H74:H134)</f>
        <v>64.796429700000004</v>
      </c>
      <c r="I137" s="49"/>
      <c r="J137" s="49">
        <f t="shared" ref="J137:N137" si="23">MIN(J74:J134)</f>
        <v>0</v>
      </c>
      <c r="K137" s="49"/>
      <c r="L137" s="49">
        <f t="shared" si="23"/>
        <v>69.129179500000006</v>
      </c>
      <c r="M137" s="49"/>
      <c r="N137" s="49">
        <f t="shared" si="23"/>
        <v>65.962567100000001</v>
      </c>
      <c r="O137" s="49"/>
      <c r="P137" s="49"/>
    </row>
    <row r="138" spans="1:16" ht="16" customHeight="1" x14ac:dyDescent="0.2">
      <c r="A138" s="53"/>
      <c r="B138" s="44" t="s">
        <v>82</v>
      </c>
      <c r="D138" s="49">
        <f t="shared" ref="D138" si="24">MAX(D74:D134)</f>
        <v>0</v>
      </c>
      <c r="E138" s="49"/>
      <c r="F138" s="49">
        <f t="shared" ref="F138" si="25">MAX(F74:F134)</f>
        <v>2543.6004963999999</v>
      </c>
      <c r="G138" s="49"/>
      <c r="H138" s="49">
        <f>MAX(H74:H134)</f>
        <v>971.69256729999995</v>
      </c>
      <c r="I138" s="49"/>
      <c r="J138" s="49">
        <f t="shared" ref="J138:N138" si="26">MAX(J74:J134)</f>
        <v>0</v>
      </c>
      <c r="K138" s="49"/>
      <c r="L138" s="49">
        <f t="shared" si="26"/>
        <v>4306.1848283999998</v>
      </c>
      <c r="M138" s="49"/>
      <c r="N138" s="49">
        <f t="shared" si="26"/>
        <v>2129.4957175999998</v>
      </c>
      <c r="O138" s="49"/>
      <c r="P138" s="49"/>
    </row>
    <row r="139" spans="1:16" ht="16" customHeight="1" x14ac:dyDescent="0.2">
      <c r="A139" s="53"/>
      <c r="B139" s="54" t="s">
        <v>83</v>
      </c>
      <c r="D139" s="49" t="e">
        <f t="shared" ref="D139" si="27">STDEV(D74:D134)</f>
        <v>#DIV/0!</v>
      </c>
      <c r="E139" s="49"/>
      <c r="F139" s="49">
        <f t="shared" ref="F139" si="28">STDEV(F74:F134)</f>
        <v>551.46046394672555</v>
      </c>
      <c r="G139" s="49"/>
      <c r="H139" s="49">
        <f>STDEV(H74:H134)</f>
        <v>226.1189487780623</v>
      </c>
      <c r="I139" s="49"/>
      <c r="J139" s="49" t="e">
        <f t="shared" ref="J139:N139" si="29">STDEV(J74:J134)</f>
        <v>#DIV/0!</v>
      </c>
      <c r="K139" s="49"/>
      <c r="L139" s="49">
        <f t="shared" si="29"/>
        <v>1322.9550860664776</v>
      </c>
      <c r="M139" s="49"/>
      <c r="N139" s="49">
        <f t="shared" si="29"/>
        <v>356.31758150072289</v>
      </c>
      <c r="O139" s="49"/>
      <c r="P139" s="49"/>
    </row>
    <row r="140" spans="1:16" ht="16" x14ac:dyDescent="0.2">
      <c r="A140" s="4"/>
      <c r="D140" s="52"/>
      <c r="E140" s="19"/>
      <c r="F140" s="19"/>
      <c r="G140" s="19"/>
      <c r="H140" s="19"/>
    </row>
    <row r="141" spans="1:16" ht="16" x14ac:dyDescent="0.2">
      <c r="A141" s="4"/>
      <c r="D141" s="52"/>
      <c r="E141" s="19"/>
      <c r="F141" s="19"/>
      <c r="G141" s="19"/>
      <c r="H141" s="19"/>
    </row>
  </sheetData>
  <mergeCells count="31">
    <mergeCell ref="S54:V54"/>
    <mergeCell ref="X54:AA54"/>
    <mergeCell ref="S65:X65"/>
    <mergeCell ref="S9:V9"/>
    <mergeCell ref="S36:V36"/>
    <mergeCell ref="X36:AA36"/>
    <mergeCell ref="AC36:AF36"/>
    <mergeCell ref="X44:AA44"/>
    <mergeCell ref="AC44:AF44"/>
    <mergeCell ref="A74:A134"/>
    <mergeCell ref="B74:B83"/>
    <mergeCell ref="B84:B93"/>
    <mergeCell ref="B125:B134"/>
    <mergeCell ref="B115:B124"/>
    <mergeCell ref="B105:B114"/>
    <mergeCell ref="B94:B103"/>
    <mergeCell ref="J1:N2"/>
    <mergeCell ref="J3:J4"/>
    <mergeCell ref="L3:L4"/>
    <mergeCell ref="N3:N4"/>
    <mergeCell ref="B27:B36"/>
    <mergeCell ref="B38:B47"/>
    <mergeCell ref="B48:B57"/>
    <mergeCell ref="B58:B67"/>
    <mergeCell ref="A7:A67"/>
    <mergeCell ref="D1:H2"/>
    <mergeCell ref="D3:D4"/>
    <mergeCell ref="F3:F4"/>
    <mergeCell ref="H3:H4"/>
    <mergeCell ref="B7:B16"/>
    <mergeCell ref="B17:B26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B4A8D4FA53A74C8DD903E2AA11403B" ma:contentTypeVersion="4" ma:contentTypeDescription="Create a new document." ma:contentTypeScope="" ma:versionID="9513ce20363a6a392200d549223f9677">
  <xsd:schema xmlns:xsd="http://www.w3.org/2001/XMLSchema" xmlns:xs="http://www.w3.org/2001/XMLSchema" xmlns:p="http://schemas.microsoft.com/office/2006/metadata/properties" xmlns:ns2="e16ae15f-114f-47f3-812f-99bedbca4995" targetNamespace="http://schemas.microsoft.com/office/2006/metadata/properties" ma:root="true" ma:fieldsID="32ab30f1da6742da7917429fac681e44" ns2:_="">
    <xsd:import namespace="e16ae15f-114f-47f3-812f-99bedbca4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ae15f-114f-47f3-812f-99bedbca4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47F65F-C790-4490-A4C6-39EA686EC5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5B239F-CB92-4DF0-9441-AC6CE80C8C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6ae15f-114f-47f3-812f-99bedbca4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57D451-F364-4B92-BA89-D9BE453D877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Times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marzella</dc:creator>
  <cp:keywords/>
  <dc:description/>
  <cp:lastModifiedBy>Andrea Bombarda</cp:lastModifiedBy>
  <cp:revision/>
  <dcterms:created xsi:type="dcterms:W3CDTF">2015-06-05T18:17:20Z</dcterms:created>
  <dcterms:modified xsi:type="dcterms:W3CDTF">2025-10-27T16:16:16Z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0x0101001DB4A8D4FA53A74C8DD903E2AA11403B</vt:lpwstr>
  </property>
</Properties>
</file>