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eber/Code/covid/"/>
    </mc:Choice>
  </mc:AlternateContent>
  <xr:revisionPtr revIDLastSave="0" documentId="13_ncr:1_{FC3FE78B-EF6A-3C4C-AB27-1DEFEC778103}" xr6:coauthVersionLast="45" xr6:coauthVersionMax="45" xr10:uidLastSave="{00000000-0000-0000-0000-000000000000}"/>
  <bookViews>
    <workbookView xWindow="12340" yWindow="460" windowWidth="37500" windowHeight="26980" xr2:uid="{AD3505E7-8BAD-4346-ACFA-3E10E21EA57D}"/>
  </bookViews>
  <sheets>
    <sheet name="Modell" sheetId="1" r:id="rId1"/>
    <sheet name="Daten und Be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/>
  <c r="G4" i="1"/>
  <c r="G8" i="1"/>
  <c r="I13" i="2"/>
  <c r="I18" i="2"/>
  <c r="I15" i="2"/>
  <c r="I14" i="2"/>
  <c r="I11" i="2"/>
  <c r="I10" i="2"/>
  <c r="I9" i="2"/>
  <c r="I7" i="2"/>
  <c r="I6" i="2"/>
  <c r="I5" i="2"/>
  <c r="I3" i="2"/>
  <c r="D3" i="2"/>
  <c r="E3" i="2" s="1"/>
  <c r="G3" i="2" s="1"/>
  <c r="F4" i="2" s="1"/>
  <c r="C3" i="2"/>
  <c r="C4" i="2" s="1"/>
  <c r="D4" i="2" s="1"/>
  <c r="E4" i="2" s="1"/>
  <c r="I17" i="2" l="1"/>
  <c r="I4" i="2"/>
  <c r="I8" i="2"/>
  <c r="G4" i="2"/>
  <c r="F5" i="2" s="1"/>
  <c r="I1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C5" i="2"/>
  <c r="I33" i="2"/>
  <c r="I12" i="2"/>
  <c r="G5" i="1"/>
  <c r="H3" i="2" s="1"/>
  <c r="H4" i="2" l="1"/>
  <c r="D5" i="2"/>
  <c r="E5" i="2" s="1"/>
  <c r="C6" i="2"/>
  <c r="G5" i="2" l="1"/>
  <c r="J75" i="2"/>
  <c r="J74" i="2"/>
  <c r="J34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33" i="2"/>
  <c r="J73" i="2"/>
  <c r="J69" i="2"/>
  <c r="J65" i="2"/>
  <c r="J61" i="2"/>
  <c r="J57" i="2"/>
  <c r="J53" i="2"/>
  <c r="J49" i="2"/>
  <c r="J45" i="2"/>
  <c r="J41" i="2"/>
  <c r="J37" i="2"/>
  <c r="J12" i="2"/>
  <c r="J72" i="2"/>
  <c r="J68" i="2"/>
  <c r="J64" i="2"/>
  <c r="J60" i="2"/>
  <c r="J56" i="2"/>
  <c r="J52" i="2"/>
  <c r="J48" i="2"/>
  <c r="J44" i="2"/>
  <c r="J40" i="2"/>
  <c r="J36" i="2"/>
  <c r="J71" i="2"/>
  <c r="J67" i="2"/>
  <c r="J63" i="2"/>
  <c r="J59" i="2"/>
  <c r="J55" i="2"/>
  <c r="J51" i="2"/>
  <c r="J47" i="2"/>
  <c r="J43" i="2"/>
  <c r="J39" i="2"/>
  <c r="J35" i="2"/>
  <c r="J11" i="2"/>
  <c r="J10" i="2"/>
  <c r="J9" i="2"/>
  <c r="J8" i="2"/>
  <c r="J7" i="2"/>
  <c r="J6" i="2"/>
  <c r="J5" i="2"/>
  <c r="J4" i="2"/>
  <c r="J3" i="2"/>
  <c r="J70" i="2"/>
  <c r="J66" i="2"/>
  <c r="J62" i="2"/>
  <c r="J58" i="2"/>
  <c r="J54" i="2"/>
  <c r="J50" i="2"/>
  <c r="J46" i="2"/>
  <c r="J42" i="2"/>
  <c r="J38" i="2"/>
  <c r="D6" i="2"/>
  <c r="E6" i="2" s="1"/>
  <c r="C7" i="2"/>
  <c r="H5" i="2" l="1"/>
  <c r="F6" i="2"/>
  <c r="G6" i="2"/>
  <c r="D7" i="2"/>
  <c r="E7" i="2" s="1"/>
  <c r="C8" i="2"/>
  <c r="H6" i="2" l="1"/>
  <c r="F7" i="2"/>
  <c r="G7" i="2" s="1"/>
  <c r="F8" i="2" s="1"/>
  <c r="D8" i="2"/>
  <c r="E8" i="2" s="1"/>
  <c r="C9" i="2"/>
  <c r="H7" i="2" l="1"/>
  <c r="G8" i="2"/>
  <c r="F9" i="2" s="1"/>
  <c r="D9" i="2"/>
  <c r="E9" i="2" s="1"/>
  <c r="C10" i="2"/>
  <c r="H8" i="2" l="1"/>
  <c r="G9" i="2"/>
  <c r="D10" i="2"/>
  <c r="E10" i="2" s="1"/>
  <c r="C11" i="2"/>
  <c r="H9" i="2" l="1"/>
  <c r="F10" i="2"/>
  <c r="G10" i="2"/>
  <c r="F11" i="2" s="1"/>
  <c r="D11" i="2"/>
  <c r="E11" i="2" s="1"/>
  <c r="C12" i="2"/>
  <c r="H10" i="2" l="1"/>
  <c r="G11" i="2"/>
  <c r="F12" i="2" s="1"/>
  <c r="C13" i="2"/>
  <c r="D12" i="2"/>
  <c r="E12" i="2" s="1"/>
  <c r="G12" i="2" l="1"/>
  <c r="H11" i="2"/>
  <c r="C14" i="2"/>
  <c r="D13" i="2"/>
  <c r="E13" i="2" s="1"/>
  <c r="H12" i="2" l="1"/>
  <c r="F13" i="2"/>
  <c r="G13" i="2" s="1"/>
  <c r="F14" i="2" s="1"/>
  <c r="C15" i="2"/>
  <c r="D14" i="2"/>
  <c r="E14" i="2" s="1"/>
  <c r="G14" i="2" l="1"/>
  <c r="H13" i="2"/>
  <c r="C16" i="2"/>
  <c r="D15" i="2"/>
  <c r="E15" i="2" s="1"/>
  <c r="H14" i="2" l="1"/>
  <c r="F15" i="2"/>
  <c r="G15" i="2" s="1"/>
  <c r="C17" i="2"/>
  <c r="D16" i="2"/>
  <c r="E16" i="2" s="1"/>
  <c r="H15" i="2" l="1"/>
  <c r="F16" i="2"/>
  <c r="G16" i="2"/>
  <c r="F17" i="2" s="1"/>
  <c r="C18" i="2"/>
  <c r="D17" i="2"/>
  <c r="E17" i="2" s="1"/>
  <c r="H16" i="2" l="1"/>
  <c r="G17" i="2"/>
  <c r="C19" i="2"/>
  <c r="D18" i="2"/>
  <c r="E18" i="2" s="1"/>
  <c r="H17" i="2" l="1"/>
  <c r="F18" i="2"/>
  <c r="G18" i="2" s="1"/>
  <c r="F19" i="2" s="1"/>
  <c r="C20" i="2"/>
  <c r="D19" i="2"/>
  <c r="E19" i="2" s="1"/>
  <c r="H18" i="2" l="1"/>
  <c r="G19" i="2"/>
  <c r="F20" i="2" s="1"/>
  <c r="C21" i="2"/>
  <c r="D20" i="2"/>
  <c r="E20" i="2" s="1"/>
  <c r="H19" i="2" l="1"/>
  <c r="G20" i="2"/>
  <c r="C22" i="2"/>
  <c r="D21" i="2"/>
  <c r="E21" i="2" s="1"/>
  <c r="H20" i="2" l="1"/>
  <c r="F21" i="2"/>
  <c r="G21" i="2" s="1"/>
  <c r="F22" i="2" s="1"/>
  <c r="C23" i="2"/>
  <c r="D22" i="2"/>
  <c r="E22" i="2" s="1"/>
  <c r="H21" i="2" l="1"/>
  <c r="G22" i="2"/>
  <c r="C24" i="2"/>
  <c r="D23" i="2"/>
  <c r="E23" i="2" s="1"/>
  <c r="H22" i="2" l="1"/>
  <c r="F23" i="2"/>
  <c r="G23" i="2" s="1"/>
  <c r="F24" i="2" s="1"/>
  <c r="C25" i="2"/>
  <c r="D24" i="2"/>
  <c r="E24" i="2" s="1"/>
  <c r="G24" i="2" l="1"/>
  <c r="F25" i="2" s="1"/>
  <c r="H23" i="2"/>
  <c r="C26" i="2"/>
  <c r="D25" i="2"/>
  <c r="E25" i="2" s="1"/>
  <c r="H24" i="2" l="1"/>
  <c r="G25" i="2"/>
  <c r="C27" i="2"/>
  <c r="D26" i="2"/>
  <c r="E26" i="2" s="1"/>
  <c r="H25" i="2" l="1"/>
  <c r="F26" i="2"/>
  <c r="G26" i="2" s="1"/>
  <c r="F27" i="2" s="1"/>
  <c r="D27" i="2"/>
  <c r="E27" i="2" s="1"/>
  <c r="C28" i="2"/>
  <c r="G27" i="2" l="1"/>
  <c r="F28" i="2" s="1"/>
  <c r="H26" i="2"/>
  <c r="D28" i="2"/>
  <c r="E28" i="2" s="1"/>
  <c r="C29" i="2"/>
  <c r="H27" i="2" l="1"/>
  <c r="G28" i="2"/>
  <c r="D29" i="2"/>
  <c r="E29" i="2" s="1"/>
  <c r="C30" i="2"/>
  <c r="H28" i="2" l="1"/>
  <c r="F29" i="2"/>
  <c r="G29" i="2" s="1"/>
  <c r="F30" i="2" s="1"/>
  <c r="D30" i="2"/>
  <c r="E30" i="2" s="1"/>
  <c r="C31" i="2"/>
  <c r="G30" i="2" l="1"/>
  <c r="F31" i="2" s="1"/>
  <c r="H29" i="2"/>
  <c r="D31" i="2"/>
  <c r="E31" i="2" s="1"/>
  <c r="C32" i="2"/>
  <c r="H30" i="2" l="1"/>
  <c r="G31" i="2"/>
  <c r="F32" i="2" s="1"/>
  <c r="D32" i="2"/>
  <c r="E32" i="2" s="1"/>
  <c r="C33" i="2"/>
  <c r="H31" i="2" l="1"/>
  <c r="G32" i="2"/>
  <c r="F33" i="2" s="1"/>
  <c r="D33" i="2"/>
  <c r="E33" i="2" s="1"/>
  <c r="C34" i="2"/>
  <c r="G33" i="2" l="1"/>
  <c r="H32" i="2"/>
  <c r="D34" i="2"/>
  <c r="E34" i="2" s="1"/>
  <c r="C35" i="2"/>
  <c r="H33" i="2" l="1"/>
  <c r="F34" i="2"/>
  <c r="G34" i="2" s="1"/>
  <c r="F35" i="2" s="1"/>
  <c r="D35" i="2"/>
  <c r="E35" i="2" s="1"/>
  <c r="C36" i="2"/>
  <c r="G35" i="2" l="1"/>
  <c r="H34" i="2"/>
  <c r="D36" i="2"/>
  <c r="E36" i="2" s="1"/>
  <c r="C37" i="2"/>
  <c r="H35" i="2" l="1"/>
  <c r="F36" i="2"/>
  <c r="G36" i="2" s="1"/>
  <c r="D37" i="2"/>
  <c r="E37" i="2" s="1"/>
  <c r="C38" i="2"/>
  <c r="H36" i="2" l="1"/>
  <c r="F37" i="2"/>
  <c r="G37" i="2" s="1"/>
  <c r="F38" i="2" s="1"/>
  <c r="D38" i="2"/>
  <c r="E38" i="2" s="1"/>
  <c r="C39" i="2"/>
  <c r="H37" i="2" l="1"/>
  <c r="G38" i="2"/>
  <c r="F39" i="2" s="1"/>
  <c r="D39" i="2"/>
  <c r="E39" i="2" s="1"/>
  <c r="C40" i="2"/>
  <c r="H38" i="2" l="1"/>
  <c r="G39" i="2"/>
  <c r="F40" i="2" s="1"/>
  <c r="D40" i="2"/>
  <c r="E40" i="2" s="1"/>
  <c r="C41" i="2"/>
  <c r="G40" i="2" l="1"/>
  <c r="H39" i="2"/>
  <c r="D41" i="2"/>
  <c r="E41" i="2" s="1"/>
  <c r="C42" i="2"/>
  <c r="H40" i="2" l="1"/>
  <c r="F41" i="2"/>
  <c r="G41" i="2" s="1"/>
  <c r="D42" i="2"/>
  <c r="E42" i="2" s="1"/>
  <c r="C43" i="2"/>
  <c r="H41" i="2" l="1"/>
  <c r="F42" i="2"/>
  <c r="G42" i="2" s="1"/>
  <c r="F43" i="2" s="1"/>
  <c r="D43" i="2"/>
  <c r="E43" i="2" s="1"/>
  <c r="C44" i="2"/>
  <c r="G43" i="2" l="1"/>
  <c r="F44" i="2" s="1"/>
  <c r="H42" i="2"/>
  <c r="D44" i="2"/>
  <c r="E44" i="2" s="1"/>
  <c r="C45" i="2"/>
  <c r="H43" i="2" l="1"/>
  <c r="G44" i="2"/>
  <c r="F45" i="2" s="1"/>
  <c r="D45" i="2"/>
  <c r="E45" i="2" s="1"/>
  <c r="C46" i="2"/>
  <c r="H44" i="2" l="1"/>
  <c r="G45" i="2"/>
  <c r="F46" i="2" s="1"/>
  <c r="D46" i="2"/>
  <c r="E46" i="2" s="1"/>
  <c r="C47" i="2"/>
  <c r="H45" i="2" l="1"/>
  <c r="G46" i="2"/>
  <c r="F47" i="2" s="1"/>
  <c r="D47" i="2"/>
  <c r="E47" i="2" s="1"/>
  <c r="C48" i="2"/>
  <c r="G47" i="2" l="1"/>
  <c r="H46" i="2"/>
  <c r="D48" i="2"/>
  <c r="E48" i="2" s="1"/>
  <c r="C49" i="2"/>
  <c r="H47" i="2" l="1"/>
  <c r="F48" i="2"/>
  <c r="G48" i="2" s="1"/>
  <c r="F49" i="2" s="1"/>
  <c r="D49" i="2"/>
  <c r="E49" i="2" s="1"/>
  <c r="C50" i="2"/>
  <c r="H48" i="2" l="1"/>
  <c r="G49" i="2"/>
  <c r="F50" i="2" s="1"/>
  <c r="D50" i="2"/>
  <c r="E50" i="2" s="1"/>
  <c r="C51" i="2"/>
  <c r="G50" i="2" l="1"/>
  <c r="F51" i="2" s="1"/>
  <c r="H49" i="2"/>
  <c r="D51" i="2"/>
  <c r="E51" i="2" s="1"/>
  <c r="C52" i="2"/>
  <c r="G51" i="2" l="1"/>
  <c r="F52" i="2" s="1"/>
  <c r="H50" i="2"/>
  <c r="D52" i="2"/>
  <c r="E52" i="2" s="1"/>
  <c r="C53" i="2"/>
  <c r="H51" i="2" l="1"/>
  <c r="G52" i="2"/>
  <c r="F53" i="2" s="1"/>
  <c r="D53" i="2"/>
  <c r="E53" i="2" s="1"/>
  <c r="C54" i="2"/>
  <c r="H52" i="2" l="1"/>
  <c r="G53" i="2"/>
  <c r="D54" i="2"/>
  <c r="E54" i="2" s="1"/>
  <c r="C55" i="2"/>
  <c r="H53" i="2" l="1"/>
  <c r="F54" i="2"/>
  <c r="G54" i="2" s="1"/>
  <c r="F55" i="2" s="1"/>
  <c r="D55" i="2"/>
  <c r="E55" i="2" s="1"/>
  <c r="C56" i="2"/>
  <c r="H54" i="2" l="1"/>
  <c r="G55" i="2"/>
  <c r="F56" i="2" s="1"/>
  <c r="D56" i="2"/>
  <c r="E56" i="2" s="1"/>
  <c r="C57" i="2"/>
  <c r="H55" i="2" l="1"/>
  <c r="G56" i="2"/>
  <c r="F57" i="2" s="1"/>
  <c r="D57" i="2"/>
  <c r="E57" i="2" s="1"/>
  <c r="C58" i="2"/>
  <c r="G57" i="2" l="1"/>
  <c r="F58" i="2" s="1"/>
  <c r="H56" i="2"/>
  <c r="D58" i="2"/>
  <c r="E58" i="2" s="1"/>
  <c r="C59" i="2"/>
  <c r="H57" i="2" l="1"/>
  <c r="G58" i="2"/>
  <c r="F59" i="2" s="1"/>
  <c r="D59" i="2"/>
  <c r="E59" i="2" s="1"/>
  <c r="C60" i="2"/>
  <c r="H58" i="2" l="1"/>
  <c r="G59" i="2"/>
  <c r="D60" i="2"/>
  <c r="E60" i="2" s="1"/>
  <c r="C61" i="2"/>
  <c r="H59" i="2" l="1"/>
  <c r="F60" i="2"/>
  <c r="G60" i="2" s="1"/>
  <c r="D61" i="2"/>
  <c r="E61" i="2" s="1"/>
  <c r="C62" i="2"/>
  <c r="H60" i="2" l="1"/>
  <c r="F61" i="2"/>
  <c r="G61" i="2"/>
  <c r="D62" i="2"/>
  <c r="E62" i="2" s="1"/>
  <c r="C63" i="2"/>
  <c r="H61" i="2" l="1"/>
  <c r="F62" i="2"/>
  <c r="G62" i="2" s="1"/>
  <c r="D63" i="2"/>
  <c r="E63" i="2" s="1"/>
  <c r="C64" i="2"/>
  <c r="H62" i="2" l="1"/>
  <c r="F63" i="2"/>
  <c r="G63" i="2"/>
  <c r="D64" i="2"/>
  <c r="E64" i="2" s="1"/>
  <c r="C65" i="2"/>
  <c r="H63" i="2" l="1"/>
  <c r="F64" i="2"/>
  <c r="G64" i="2" s="1"/>
  <c r="F65" i="2" s="1"/>
  <c r="D65" i="2"/>
  <c r="E65" i="2" s="1"/>
  <c r="C66" i="2"/>
  <c r="H64" i="2" l="1"/>
  <c r="G65" i="2"/>
  <c r="F66" i="2" s="1"/>
  <c r="D66" i="2"/>
  <c r="E66" i="2" s="1"/>
  <c r="C67" i="2"/>
  <c r="G66" i="2" l="1"/>
  <c r="H65" i="2"/>
  <c r="D67" i="2"/>
  <c r="E67" i="2" s="1"/>
  <c r="C68" i="2"/>
  <c r="H66" i="2" l="1"/>
  <c r="F67" i="2"/>
  <c r="G67" i="2" s="1"/>
  <c r="F68" i="2" s="1"/>
  <c r="D68" i="2"/>
  <c r="E68" i="2" s="1"/>
  <c r="C69" i="2"/>
  <c r="H67" i="2" l="1"/>
  <c r="G68" i="2"/>
  <c r="F69" i="2" s="1"/>
  <c r="D69" i="2"/>
  <c r="E69" i="2" s="1"/>
  <c r="C70" i="2"/>
  <c r="H68" i="2" l="1"/>
  <c r="G69" i="2"/>
  <c r="F70" i="2" s="1"/>
  <c r="D70" i="2"/>
  <c r="E70" i="2" s="1"/>
  <c r="C71" i="2"/>
  <c r="H69" i="2" l="1"/>
  <c r="G70" i="2"/>
  <c r="D71" i="2"/>
  <c r="E71" i="2" s="1"/>
  <c r="C72" i="2"/>
  <c r="H70" i="2" l="1"/>
  <c r="F71" i="2"/>
  <c r="G71" i="2" s="1"/>
  <c r="F72" i="2" s="1"/>
  <c r="D72" i="2"/>
  <c r="E72" i="2" s="1"/>
  <c r="C73" i="2"/>
  <c r="H71" i="2" l="1"/>
  <c r="G72" i="2"/>
  <c r="D73" i="2"/>
  <c r="E73" i="2" s="1"/>
  <c r="C74" i="2"/>
  <c r="H72" i="2" l="1"/>
  <c r="F73" i="2"/>
  <c r="G73" i="2" s="1"/>
  <c r="D74" i="2"/>
  <c r="E74" i="2" s="1"/>
  <c r="C75" i="2"/>
  <c r="D75" i="2" s="1"/>
  <c r="E75" i="2" s="1"/>
  <c r="H73" i="2" l="1"/>
  <c r="F74" i="2"/>
  <c r="G74" i="2" s="1"/>
  <c r="F75" i="2" s="1"/>
  <c r="G75" i="2" l="1"/>
  <c r="H75" i="2" s="1"/>
  <c r="H74" i="2"/>
</calcChain>
</file>

<file path=xl/sharedStrings.xml><?xml version="1.0" encoding="utf-8"?>
<sst xmlns="http://schemas.openxmlformats.org/spreadsheetml/2006/main" count="36" uniqueCount="33">
  <si>
    <t>Datum</t>
  </si>
  <si>
    <t>Kapazität ICU kurzfristig</t>
  </si>
  <si>
    <t>Kapazität ICU langfristig</t>
  </si>
  <si>
    <t>Beschreibung</t>
  </si>
  <si>
    <t>Verdopplungszeit gemeldeter Fälle in Tagen</t>
  </si>
  <si>
    <t>Anteil Krankenhaus an gemeldeten Fällen</t>
  </si>
  <si>
    <t>Anteil ICU an gemeldeten Fällen</t>
  </si>
  <si>
    <t>Gemeldete Fälle</t>
  </si>
  <si>
    <t>Kumulative Fälle</t>
  </si>
  <si>
    <t>Krankenhaus Kumulativ</t>
  </si>
  <si>
    <t>Krankenhaus Genesung/Tod</t>
  </si>
  <si>
    <t>Anteil ICU an Krankenhausaufenthalten</t>
  </si>
  <si>
    <t>ICU kumulativ</t>
  </si>
  <si>
    <t>Input</t>
  </si>
  <si>
    <t>Referenzwerte</t>
  </si>
  <si>
    <t>Länge des durchschn. Krankenhausaufenthaltes (inkl. ICU)</t>
  </si>
  <si>
    <t>Tägliche Wachstumsrate gemeldeter Fälle</t>
  </si>
  <si>
    <t>Krankenhaus: Genesungen und Tode pro Tag</t>
  </si>
  <si>
    <t>Gemeldete Fälle inkl. Extrapolation</t>
  </si>
  <si>
    <t>2-5 Tage im März 2020</t>
  </si>
  <si>
    <t>Daten und Berechnungen</t>
  </si>
  <si>
    <t>Anderweitige Auslastung ICUs kurzfristig</t>
  </si>
  <si>
    <t>Krankenhaus Einlieferungen</t>
  </si>
  <si>
    <t>Gesamtkapazität ICU kurzfristig</t>
  </si>
  <si>
    <t>Zusätzliche Kapazität ICU langfristig</t>
  </si>
  <si>
    <t>28k zusätzliche ICUs beschlossen</t>
  </si>
  <si>
    <t>Wert</t>
  </si>
  <si>
    <t>Abgeleitete Parameter</t>
  </si>
  <si>
    <t>ca. 5% bis 20%</t>
  </si>
  <si>
    <t>ca. 0.25% bis 4%</t>
  </si>
  <si>
    <t>Modellannahmen</t>
  </si>
  <si>
    <t>ca. 50% bis 80%</t>
  </si>
  <si>
    <t>Datenquelle: ECDC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</si>
</sst>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5" fillId="0" borderId="2" applyNumberFormat="0" applyFill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quotePrefix="1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3" fillId="2" borderId="1" xfId="3"/>
    <xf numFmtId="165" fontId="3" fillId="2" borderId="1" xfId="3" applyNumberFormat="1"/>
    <xf numFmtId="164" fontId="3" fillId="2" borderId="1" xfId="3" applyNumberFormat="1"/>
    <xf numFmtId="9" fontId="4" fillId="3" borderId="1" xfId="4" applyNumberFormat="1"/>
    <xf numFmtId="0" fontId="2" fillId="0" borderId="0" xfId="2"/>
    <xf numFmtId="165" fontId="4" fillId="3" borderId="1" xfId="4" applyNumberFormat="1"/>
    <xf numFmtId="14" fontId="2" fillId="0" borderId="0" xfId="2" applyNumberFormat="1"/>
    <xf numFmtId="0" fontId="5" fillId="0" borderId="2" xfId="5"/>
    <xf numFmtId="164" fontId="4" fillId="3" borderId="1" xfId="1" applyNumberFormat="1" applyFont="1" applyFill="1" applyBorder="1"/>
    <xf numFmtId="0" fontId="6" fillId="0" borderId="0" xfId="0" applyFont="1"/>
  </cellXfs>
  <cellStyles count="6">
    <cellStyle name="Calculation" xfId="4" builtinId="22"/>
    <cellStyle name="Comma" xfId="1" builtinId="3"/>
    <cellStyle name="Heading 1" xfId="5" builtinId="16"/>
    <cellStyle name="Heading 4" xfId="2" builtinId="19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Aktive ICU Fälle</a:t>
            </a:r>
          </a:p>
          <a:p>
            <a:pPr>
              <a:defRPr/>
            </a:pPr>
            <a:r>
              <a:rPr lang="en-US"/>
              <a:t>(Lineare</a:t>
            </a:r>
            <a:r>
              <a:rPr lang="en-US" baseline="0"/>
              <a:t> Skala)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'Daten und Berechnung'!$H$2</c:f>
              <c:strCache>
                <c:ptCount val="1"/>
                <c:pt idx="0">
                  <c:v>ICU kumulativ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'Daten und Berechnung'!$A$3:$A$101</c:f>
              <c:numCache>
                <c:formatCode>m/d/yy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'Daten und Berechnung'!$H$3:$H$101</c:f>
              <c:numCache>
                <c:formatCode>_-* #,##0_-;\-* #,##0_-;_-* "-"??_-;_-@_-</c:formatCode>
                <c:ptCount val="99"/>
                <c:pt idx="0">
                  <c:v>0.54</c:v>
                </c:pt>
                <c:pt idx="1">
                  <c:v>0.69839999999999991</c:v>
                </c:pt>
                <c:pt idx="2">
                  <c:v>0.95046399999999998</c:v>
                </c:pt>
                <c:pt idx="3">
                  <c:v>1.3024454399999998</c:v>
                </c:pt>
                <c:pt idx="4">
                  <c:v>1.9103476224</c:v>
                </c:pt>
                <c:pt idx="5">
                  <c:v>3.2139337175040001</c:v>
                </c:pt>
                <c:pt idx="6">
                  <c:v>5.9253763688038399</c:v>
                </c:pt>
                <c:pt idx="7">
                  <c:v>7.3183613140516863</c:v>
                </c:pt>
                <c:pt idx="8">
                  <c:v>7.5756268614896189</c:v>
                </c:pt>
                <c:pt idx="9">
                  <c:v>9.6426017870300349</c:v>
                </c:pt>
                <c:pt idx="10">
                  <c:v>10.826897715548833</c:v>
                </c:pt>
                <c:pt idx="11">
                  <c:v>13.103821806926881</c:v>
                </c:pt>
                <c:pt idx="12">
                  <c:v>20.599668934649806</c:v>
                </c:pt>
                <c:pt idx="13">
                  <c:v>26.705682177263814</c:v>
                </c:pt>
                <c:pt idx="14">
                  <c:v>32.967454890173258</c:v>
                </c:pt>
                <c:pt idx="15">
                  <c:v>42.07875669456633</c:v>
                </c:pt>
                <c:pt idx="16">
                  <c:v>52.135606426783674</c:v>
                </c:pt>
                <c:pt idx="17">
                  <c:v>61.490182169712327</c:v>
                </c:pt>
                <c:pt idx="18">
                  <c:v>69.450574882923831</c:v>
                </c:pt>
                <c:pt idx="19">
                  <c:v>126.07255188760688</c:v>
                </c:pt>
                <c:pt idx="20">
                  <c:v>161.51964981210261</c:v>
                </c:pt>
                <c:pt idx="21">
                  <c:v>187.81886381961849</c:v>
                </c:pt>
                <c:pt idx="22">
                  <c:v>213.41610926683379</c:v>
                </c:pt>
                <c:pt idx="23">
                  <c:v>249.25946489616041</c:v>
                </c:pt>
                <c:pt idx="24">
                  <c:v>262.70908630031397</c:v>
                </c:pt>
                <c:pt idx="25">
                  <c:v>294.50513796420626</c:v>
                </c:pt>
                <c:pt idx="26">
                  <c:v>330.71136025576391</c:v>
                </c:pt>
                <c:pt idx="27">
                  <c:v>371.91451180598773</c:v>
                </c:pt>
                <c:pt idx="28">
                  <c:v>418.78038357790086</c:v>
                </c:pt>
                <c:pt idx="29">
                  <c:v>472.06440496638248</c:v>
                </c:pt>
                <c:pt idx="30">
                  <c:v>532.62367478730209</c:v>
                </c:pt>
                <c:pt idx="31">
                  <c:v>601.43060852213739</c:v>
                </c:pt>
                <c:pt idx="32">
                  <c:v>679.58841888770917</c:v>
                </c:pt>
                <c:pt idx="33">
                  <c:v>768.34867595637911</c:v>
                </c:pt>
                <c:pt idx="34">
                  <c:v>869.1312261237382</c:v>
                </c:pt>
                <c:pt idx="35">
                  <c:v>983.54678673440162</c:v>
                </c:pt>
                <c:pt idx="36">
                  <c:v>1113.4225757286451</c:v>
                </c:pt>
                <c:pt idx="37">
                  <c:v>1260.831383940003</c:v>
                </c:pt>
                <c:pt idx="38">
                  <c:v>1428.1245524242204</c:v>
                </c:pt>
                <c:pt idx="39">
                  <c:v>1617.9693793038623</c:v>
                </c:pt>
                <c:pt idx="40">
                  <c:v>1833.3915510580987</c:v>
                </c:pt>
                <c:pt idx="41">
                  <c:v>2077.823273094074</c:v>
                </c:pt>
                <c:pt idx="42">
                  <c:v>2355.157865075621</c:v>
                </c:pt>
                <c:pt idx="43">
                  <c:v>2669.8116892984249</c:v>
                </c:pt>
                <c:pt idx="44">
                  <c:v>3026.7943970232009</c:v>
                </c:pt>
                <c:pt idx="45">
                  <c:v>3431.7886099647308</c:v>
                </c:pt>
                <c:pt idx="46">
                  <c:v>3891.2403041885927</c:v>
                </c:pt>
                <c:pt idx="47">
                  <c:v>4412.461333875528</c:v>
                </c:pt>
                <c:pt idx="48">
                  <c:v>5003.7457254825222</c:v>
                </c:pt>
                <c:pt idx="49">
                  <c:v>5674.5015918304925</c:v>
                </c:pt>
                <c:pt idx="50">
                  <c:v>6435.4007640637165</c:v>
                </c:pt>
                <c:pt idx="51">
                  <c:v>7298.5485212067315</c:v>
                </c:pt>
                <c:pt idx="52">
                  <c:v>8277.6761166716606</c:v>
                </c:pt>
                <c:pt idx="53">
                  <c:v>9388.3591636260389</c:v>
                </c:pt>
                <c:pt idx="54">
                  <c:v>10648.265352384315</c:v>
                </c:pt>
                <c:pt idx="55">
                  <c:v>12077.435439475796</c:v>
                </c:pt>
                <c:pt idx="56">
                  <c:v>13698.601977186596</c:v>
                </c:pt>
                <c:pt idx="57">
                  <c:v>15537.550852588942</c:v>
                </c:pt>
                <c:pt idx="58">
                  <c:v>17623.531385903298</c:v>
                </c:pt>
                <c:pt idx="59">
                  <c:v>19989.721510315227</c:v>
                </c:pt>
                <c:pt idx="60">
                  <c:v>22673.755431371701</c:v>
                </c:pt>
                <c:pt idx="61">
                  <c:v>25718.322157742612</c:v>
                </c:pt>
                <c:pt idx="62">
                  <c:v>29171.844422255162</c:v>
                </c:pt>
                <c:pt idx="63">
                  <c:v>33089.248790617748</c:v>
                </c:pt>
                <c:pt idx="64">
                  <c:v>37532.839205478012</c:v>
                </c:pt>
                <c:pt idx="65">
                  <c:v>42573.287858472162</c:v>
                </c:pt>
                <c:pt idx="66">
                  <c:v>48290.759148880694</c:v>
                </c:pt>
                <c:pt idx="67">
                  <c:v>54776.184604084803</c:v>
                </c:pt>
                <c:pt idx="68">
                  <c:v>62132.709037880653</c:v>
                </c:pt>
                <c:pt idx="69">
                  <c:v>70477.330946037095</c:v>
                </c:pt>
                <c:pt idx="70">
                  <c:v>79942.763227587857</c:v>
                </c:pt>
                <c:pt idx="71">
                  <c:v>90679.543824360706</c:v>
                </c:pt>
                <c:pt idx="72">
                  <c:v>102858.42984588939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0-974D-95E7-5C33B83A4274}"/>
            </c:ext>
          </c:extLst>
        </c:ser>
        <c:ser>
          <c:idx val="7"/>
          <c:order val="1"/>
          <c:tx>
            <c:strRef>
              <c:f>'Daten und Berechnung'!$I$2</c:f>
              <c:strCache>
                <c:ptCount val="1"/>
                <c:pt idx="0">
                  <c:v>Kapazität ICU kurzfristig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'Daten und Berechnung'!$A$3:$A$101</c:f>
              <c:numCache>
                <c:formatCode>m/d/yy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'Daten und Berechnung'!$I$3:$I$101</c:f>
              <c:numCache>
                <c:formatCode>_-* #,##0_-;\-* #,##0_-;_-* "-"??_-;_-@_-</c:formatCode>
                <c:ptCount val="99"/>
                <c:pt idx="0">
                  <c:v>5599.9999999999991</c:v>
                </c:pt>
                <c:pt idx="1">
                  <c:v>5599.9999999999991</c:v>
                </c:pt>
                <c:pt idx="2">
                  <c:v>5599.9999999999991</c:v>
                </c:pt>
                <c:pt idx="3">
                  <c:v>5599.9999999999991</c:v>
                </c:pt>
                <c:pt idx="4">
                  <c:v>5599.9999999999991</c:v>
                </c:pt>
                <c:pt idx="5">
                  <c:v>5599.9999999999991</c:v>
                </c:pt>
                <c:pt idx="6">
                  <c:v>5599.9999999999991</c:v>
                </c:pt>
                <c:pt idx="7">
                  <c:v>5599.9999999999991</c:v>
                </c:pt>
                <c:pt idx="8">
                  <c:v>5599.9999999999991</c:v>
                </c:pt>
                <c:pt idx="9">
                  <c:v>5599.9999999999991</c:v>
                </c:pt>
                <c:pt idx="10">
                  <c:v>5599.9999999999991</c:v>
                </c:pt>
                <c:pt idx="11">
                  <c:v>5599.9999999999991</c:v>
                </c:pt>
                <c:pt idx="12">
                  <c:v>5599.9999999999991</c:v>
                </c:pt>
                <c:pt idx="13">
                  <c:v>5599.9999999999991</c:v>
                </c:pt>
                <c:pt idx="14">
                  <c:v>5599.9999999999991</c:v>
                </c:pt>
                <c:pt idx="15">
                  <c:v>5599.9999999999991</c:v>
                </c:pt>
                <c:pt idx="16">
                  <c:v>5599.9999999999991</c:v>
                </c:pt>
                <c:pt idx="17">
                  <c:v>5599.9999999999991</c:v>
                </c:pt>
                <c:pt idx="18">
                  <c:v>5599.9999999999991</c:v>
                </c:pt>
                <c:pt idx="19">
                  <c:v>5599.9999999999991</c:v>
                </c:pt>
                <c:pt idx="20">
                  <c:v>5599.9999999999991</c:v>
                </c:pt>
                <c:pt idx="21">
                  <c:v>5599.9999999999991</c:v>
                </c:pt>
                <c:pt idx="22">
                  <c:v>5599.9999999999991</c:v>
                </c:pt>
                <c:pt idx="23">
                  <c:v>5599.9999999999991</c:v>
                </c:pt>
                <c:pt idx="24">
                  <c:v>5599.9999999999991</c:v>
                </c:pt>
                <c:pt idx="25">
                  <c:v>5599.9999999999991</c:v>
                </c:pt>
                <c:pt idx="26">
                  <c:v>5599.9999999999991</c:v>
                </c:pt>
                <c:pt idx="27">
                  <c:v>5599.9999999999991</c:v>
                </c:pt>
                <c:pt idx="28">
                  <c:v>5599.9999999999991</c:v>
                </c:pt>
                <c:pt idx="29">
                  <c:v>5599.9999999999991</c:v>
                </c:pt>
                <c:pt idx="30">
                  <c:v>5599.9999999999991</c:v>
                </c:pt>
                <c:pt idx="31">
                  <c:v>5599.9999999999991</c:v>
                </c:pt>
                <c:pt idx="32">
                  <c:v>5599.9999999999991</c:v>
                </c:pt>
                <c:pt idx="33">
                  <c:v>5599.9999999999991</c:v>
                </c:pt>
                <c:pt idx="34">
                  <c:v>5599.9999999999991</c:v>
                </c:pt>
                <c:pt idx="35">
                  <c:v>5599.9999999999991</c:v>
                </c:pt>
                <c:pt idx="36">
                  <c:v>5599.9999999999991</c:v>
                </c:pt>
                <c:pt idx="37">
                  <c:v>5599.9999999999991</c:v>
                </c:pt>
                <c:pt idx="38">
                  <c:v>5599.9999999999991</c:v>
                </c:pt>
                <c:pt idx="39">
                  <c:v>5599.9999999999991</c:v>
                </c:pt>
                <c:pt idx="40">
                  <c:v>5599.9999999999991</c:v>
                </c:pt>
                <c:pt idx="41">
                  <c:v>5599.9999999999991</c:v>
                </c:pt>
                <c:pt idx="42">
                  <c:v>5599.9999999999991</c:v>
                </c:pt>
                <c:pt idx="43">
                  <c:v>5599.9999999999991</c:v>
                </c:pt>
                <c:pt idx="44">
                  <c:v>5599.9999999999991</c:v>
                </c:pt>
                <c:pt idx="45">
                  <c:v>5599.9999999999991</c:v>
                </c:pt>
                <c:pt idx="46">
                  <c:v>5599.9999999999991</c:v>
                </c:pt>
                <c:pt idx="47">
                  <c:v>5599.9999999999991</c:v>
                </c:pt>
                <c:pt idx="48">
                  <c:v>5599.9999999999991</c:v>
                </c:pt>
                <c:pt idx="49">
                  <c:v>5599.9999999999991</c:v>
                </c:pt>
                <c:pt idx="50">
                  <c:v>5599.9999999999991</c:v>
                </c:pt>
                <c:pt idx="51">
                  <c:v>5599.9999999999991</c:v>
                </c:pt>
                <c:pt idx="52">
                  <c:v>5599.9999999999991</c:v>
                </c:pt>
                <c:pt idx="53">
                  <c:v>5599.9999999999991</c:v>
                </c:pt>
                <c:pt idx="54">
                  <c:v>5599.9999999999991</c:v>
                </c:pt>
                <c:pt idx="55">
                  <c:v>5599.9999999999991</c:v>
                </c:pt>
                <c:pt idx="56">
                  <c:v>5599.9999999999991</c:v>
                </c:pt>
                <c:pt idx="57">
                  <c:v>5599.9999999999991</c:v>
                </c:pt>
                <c:pt idx="58">
                  <c:v>5599.9999999999991</c:v>
                </c:pt>
                <c:pt idx="59">
                  <c:v>5599.9999999999991</c:v>
                </c:pt>
                <c:pt idx="60">
                  <c:v>5599.9999999999991</c:v>
                </c:pt>
                <c:pt idx="61">
                  <c:v>5599.9999999999991</c:v>
                </c:pt>
                <c:pt idx="62">
                  <c:v>5599.9999999999991</c:v>
                </c:pt>
                <c:pt idx="63">
                  <c:v>5599.9999999999991</c:v>
                </c:pt>
                <c:pt idx="64">
                  <c:v>5599.9999999999991</c:v>
                </c:pt>
                <c:pt idx="65">
                  <c:v>5599.9999999999991</c:v>
                </c:pt>
                <c:pt idx="66">
                  <c:v>5599.9999999999991</c:v>
                </c:pt>
                <c:pt idx="67">
                  <c:v>5599.9999999999991</c:v>
                </c:pt>
                <c:pt idx="68">
                  <c:v>5599.9999999999991</c:v>
                </c:pt>
                <c:pt idx="69">
                  <c:v>5599.9999999999991</c:v>
                </c:pt>
                <c:pt idx="70">
                  <c:v>5599.9999999999991</c:v>
                </c:pt>
                <c:pt idx="71">
                  <c:v>5599.9999999999991</c:v>
                </c:pt>
                <c:pt idx="72">
                  <c:v>5599.9999999999991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0-974D-95E7-5C33B83A4274}"/>
            </c:ext>
          </c:extLst>
        </c:ser>
        <c:ser>
          <c:idx val="8"/>
          <c:order val="2"/>
          <c:tx>
            <c:strRef>
              <c:f>'Daten und Berechnung'!$J$2</c:f>
              <c:strCache>
                <c:ptCount val="1"/>
                <c:pt idx="0">
                  <c:v>Kapazität ICU langfristig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'Daten und Berechnung'!$A$3:$A$101</c:f>
              <c:numCache>
                <c:formatCode>m/d/yy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'Daten und Berechnung'!$J$3:$J$101</c:f>
              <c:numCache>
                <c:formatCode>_-* #,##0_-;\-* #,##0_-;_-* "-"??_-;_-@_-</c:formatCode>
                <c:ptCount val="99"/>
                <c:pt idx="0">
                  <c:v>33600</c:v>
                </c:pt>
                <c:pt idx="1">
                  <c:v>33600</c:v>
                </c:pt>
                <c:pt idx="2">
                  <c:v>33600</c:v>
                </c:pt>
                <c:pt idx="3">
                  <c:v>33600</c:v>
                </c:pt>
                <c:pt idx="4">
                  <c:v>33600</c:v>
                </c:pt>
                <c:pt idx="5">
                  <c:v>33600</c:v>
                </c:pt>
                <c:pt idx="6">
                  <c:v>33600</c:v>
                </c:pt>
                <c:pt idx="7">
                  <c:v>33600</c:v>
                </c:pt>
                <c:pt idx="8">
                  <c:v>33600</c:v>
                </c:pt>
                <c:pt idx="9">
                  <c:v>33600</c:v>
                </c:pt>
                <c:pt idx="10">
                  <c:v>33600</c:v>
                </c:pt>
                <c:pt idx="11">
                  <c:v>33600</c:v>
                </c:pt>
                <c:pt idx="12">
                  <c:v>33600</c:v>
                </c:pt>
                <c:pt idx="13">
                  <c:v>33600</c:v>
                </c:pt>
                <c:pt idx="14">
                  <c:v>33600</c:v>
                </c:pt>
                <c:pt idx="15">
                  <c:v>33600</c:v>
                </c:pt>
                <c:pt idx="16">
                  <c:v>33600</c:v>
                </c:pt>
                <c:pt idx="17">
                  <c:v>33600</c:v>
                </c:pt>
                <c:pt idx="18">
                  <c:v>33600</c:v>
                </c:pt>
                <c:pt idx="19">
                  <c:v>33600</c:v>
                </c:pt>
                <c:pt idx="20">
                  <c:v>33600</c:v>
                </c:pt>
                <c:pt idx="21">
                  <c:v>33600</c:v>
                </c:pt>
                <c:pt idx="22">
                  <c:v>33600</c:v>
                </c:pt>
                <c:pt idx="23">
                  <c:v>33600</c:v>
                </c:pt>
                <c:pt idx="24">
                  <c:v>33600</c:v>
                </c:pt>
                <c:pt idx="25">
                  <c:v>33600</c:v>
                </c:pt>
                <c:pt idx="26">
                  <c:v>33600</c:v>
                </c:pt>
                <c:pt idx="27">
                  <c:v>33600</c:v>
                </c:pt>
                <c:pt idx="28">
                  <c:v>33600</c:v>
                </c:pt>
                <c:pt idx="29">
                  <c:v>33600</c:v>
                </c:pt>
                <c:pt idx="30">
                  <c:v>33600</c:v>
                </c:pt>
                <c:pt idx="31">
                  <c:v>33600</c:v>
                </c:pt>
                <c:pt idx="32">
                  <c:v>33600</c:v>
                </c:pt>
                <c:pt idx="33">
                  <c:v>33600</c:v>
                </c:pt>
                <c:pt idx="34">
                  <c:v>33600</c:v>
                </c:pt>
                <c:pt idx="35">
                  <c:v>33600</c:v>
                </c:pt>
                <c:pt idx="36">
                  <c:v>33600</c:v>
                </c:pt>
                <c:pt idx="37">
                  <c:v>33600</c:v>
                </c:pt>
                <c:pt idx="38">
                  <c:v>33600</c:v>
                </c:pt>
                <c:pt idx="39">
                  <c:v>33600</c:v>
                </c:pt>
                <c:pt idx="40">
                  <c:v>33600</c:v>
                </c:pt>
                <c:pt idx="41">
                  <c:v>33600</c:v>
                </c:pt>
                <c:pt idx="42">
                  <c:v>33600</c:v>
                </c:pt>
                <c:pt idx="43">
                  <c:v>33600</c:v>
                </c:pt>
                <c:pt idx="44">
                  <c:v>33600</c:v>
                </c:pt>
                <c:pt idx="45">
                  <c:v>33600</c:v>
                </c:pt>
                <c:pt idx="46">
                  <c:v>33600</c:v>
                </c:pt>
                <c:pt idx="47">
                  <c:v>33600</c:v>
                </c:pt>
                <c:pt idx="48">
                  <c:v>33600</c:v>
                </c:pt>
                <c:pt idx="49">
                  <c:v>33600</c:v>
                </c:pt>
                <c:pt idx="50">
                  <c:v>33600</c:v>
                </c:pt>
                <c:pt idx="51">
                  <c:v>33600</c:v>
                </c:pt>
                <c:pt idx="52">
                  <c:v>33600</c:v>
                </c:pt>
                <c:pt idx="53">
                  <c:v>33600</c:v>
                </c:pt>
                <c:pt idx="54">
                  <c:v>33600</c:v>
                </c:pt>
                <c:pt idx="55">
                  <c:v>33600</c:v>
                </c:pt>
                <c:pt idx="56">
                  <c:v>33600</c:v>
                </c:pt>
                <c:pt idx="57">
                  <c:v>33600</c:v>
                </c:pt>
                <c:pt idx="58">
                  <c:v>33600</c:v>
                </c:pt>
                <c:pt idx="59">
                  <c:v>33600</c:v>
                </c:pt>
                <c:pt idx="60">
                  <c:v>33600</c:v>
                </c:pt>
                <c:pt idx="61">
                  <c:v>33600</c:v>
                </c:pt>
                <c:pt idx="62">
                  <c:v>33600</c:v>
                </c:pt>
                <c:pt idx="63">
                  <c:v>33600</c:v>
                </c:pt>
                <c:pt idx="64">
                  <c:v>33600</c:v>
                </c:pt>
                <c:pt idx="65">
                  <c:v>33600</c:v>
                </c:pt>
                <c:pt idx="66">
                  <c:v>33600</c:v>
                </c:pt>
                <c:pt idx="67">
                  <c:v>33600</c:v>
                </c:pt>
                <c:pt idx="68">
                  <c:v>33600</c:v>
                </c:pt>
                <c:pt idx="69">
                  <c:v>33600</c:v>
                </c:pt>
                <c:pt idx="70">
                  <c:v>33600</c:v>
                </c:pt>
                <c:pt idx="71">
                  <c:v>33600</c:v>
                </c:pt>
                <c:pt idx="72">
                  <c:v>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0-974D-95E7-5C33B83A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94335"/>
        <c:axId val="1262327999"/>
      </c:lineChart>
      <c:dateAx>
        <c:axId val="1261694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2327999"/>
        <c:crosses val="autoZero"/>
        <c:auto val="1"/>
        <c:lblOffset val="100"/>
        <c:baseTimeUnit val="days"/>
      </c:dateAx>
      <c:valAx>
        <c:axId val="1262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1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Krankenhausaufenthalte</a:t>
            </a:r>
          </a:p>
          <a:p>
            <a:pPr>
              <a:defRPr/>
            </a:pPr>
            <a:r>
              <a:rPr lang="en-US"/>
              <a:t>(Lineare Skala)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'Daten und Berechnung'!$G$2</c:f>
              <c:strCache>
                <c:ptCount val="1"/>
                <c:pt idx="0">
                  <c:v>Krankenhaus Kumulativ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'Daten und Berechnung'!$A$3:$A$101</c:f>
              <c:numCache>
                <c:formatCode>m/d/yy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'Daten und Berechnung'!$G$3:$G$101</c:f>
              <c:numCache>
                <c:formatCode>_-* #,##0_-;\-* #,##0_-;_-* "-"??_-;_-@_-</c:formatCode>
                <c:ptCount val="99"/>
                <c:pt idx="0">
                  <c:v>5.4</c:v>
                </c:pt>
                <c:pt idx="1">
                  <c:v>6.984</c:v>
                </c:pt>
                <c:pt idx="2">
                  <c:v>9.5046400000000002</c:v>
                </c:pt>
                <c:pt idx="3">
                  <c:v>13.0244544</c:v>
                </c:pt>
                <c:pt idx="4">
                  <c:v>19.103476224000001</c:v>
                </c:pt>
                <c:pt idx="5">
                  <c:v>32.139337175040005</c:v>
                </c:pt>
                <c:pt idx="6">
                  <c:v>59.253763688038404</c:v>
                </c:pt>
                <c:pt idx="7">
                  <c:v>73.183613140516869</c:v>
                </c:pt>
                <c:pt idx="8">
                  <c:v>75.7562686148962</c:v>
                </c:pt>
                <c:pt idx="9">
                  <c:v>96.426017870300356</c:v>
                </c:pt>
                <c:pt idx="10">
                  <c:v>108.26897715548834</c:v>
                </c:pt>
                <c:pt idx="11">
                  <c:v>131.03821806926882</c:v>
                </c:pt>
                <c:pt idx="12">
                  <c:v>205.99668934649807</c:v>
                </c:pt>
                <c:pt idx="13">
                  <c:v>267.05682177263816</c:v>
                </c:pt>
                <c:pt idx="14">
                  <c:v>329.67454890173263</c:v>
                </c:pt>
                <c:pt idx="15">
                  <c:v>420.78756694566334</c:v>
                </c:pt>
                <c:pt idx="16">
                  <c:v>521.35606426783681</c:v>
                </c:pt>
                <c:pt idx="17">
                  <c:v>614.9018216971233</c:v>
                </c:pt>
                <c:pt idx="18">
                  <c:v>694.50574882923843</c:v>
                </c:pt>
                <c:pt idx="19">
                  <c:v>1260.7255188760689</c:v>
                </c:pt>
                <c:pt idx="20">
                  <c:v>1615.1964981210263</c:v>
                </c:pt>
                <c:pt idx="21">
                  <c:v>1878.1886381961851</c:v>
                </c:pt>
                <c:pt idx="22">
                  <c:v>2134.1610926683379</c:v>
                </c:pt>
                <c:pt idx="23">
                  <c:v>2492.5946489616044</c:v>
                </c:pt>
                <c:pt idx="24">
                  <c:v>2627.0908630031399</c:v>
                </c:pt>
                <c:pt idx="25">
                  <c:v>2945.0513796420628</c:v>
                </c:pt>
                <c:pt idx="26">
                  <c:v>3307.1136025576393</c:v>
                </c:pt>
                <c:pt idx="27">
                  <c:v>3719.1451180598779</c:v>
                </c:pt>
                <c:pt idx="28">
                  <c:v>4187.8038357790092</c:v>
                </c:pt>
                <c:pt idx="29">
                  <c:v>4720.6440496638252</c:v>
                </c:pt>
                <c:pt idx="30">
                  <c:v>5326.2367478730212</c:v>
                </c:pt>
                <c:pt idx="31">
                  <c:v>6014.3060852213748</c:v>
                </c:pt>
                <c:pt idx="32">
                  <c:v>6795.8841888770921</c:v>
                </c:pt>
                <c:pt idx="33">
                  <c:v>7683.4867595637916</c:v>
                </c:pt>
                <c:pt idx="34">
                  <c:v>8691.3122612373827</c:v>
                </c:pt>
                <c:pt idx="35">
                  <c:v>9835.4678673440176</c:v>
                </c:pt>
                <c:pt idx="36">
                  <c:v>11134.225757286453</c:v>
                </c:pt>
                <c:pt idx="37">
                  <c:v>12608.313839400031</c:v>
                </c:pt>
                <c:pt idx="38">
                  <c:v>14281.245524242206</c:v>
                </c:pt>
                <c:pt idx="39">
                  <c:v>16179.693793038625</c:v>
                </c:pt>
                <c:pt idx="40">
                  <c:v>18333.915510580988</c:v>
                </c:pt>
                <c:pt idx="41">
                  <c:v>20778.232730940741</c:v>
                </c:pt>
                <c:pt idx="42">
                  <c:v>23551.578650756212</c:v>
                </c:pt>
                <c:pt idx="43">
                  <c:v>26698.11689298425</c:v>
                </c:pt>
                <c:pt idx="44">
                  <c:v>30267.943970232012</c:v>
                </c:pt>
                <c:pt idx="45">
                  <c:v>34317.886099647309</c:v>
                </c:pt>
                <c:pt idx="46">
                  <c:v>38912.403041885933</c:v>
                </c:pt>
                <c:pt idx="47">
                  <c:v>44124.613338755284</c:v>
                </c:pt>
                <c:pt idx="48">
                  <c:v>50037.457254825225</c:v>
                </c:pt>
                <c:pt idx="49">
                  <c:v>56745.015918304933</c:v>
                </c:pt>
                <c:pt idx="50">
                  <c:v>64354.007640637166</c:v>
                </c:pt>
                <c:pt idx="51">
                  <c:v>72985.485212067317</c:v>
                </c:pt>
                <c:pt idx="52">
                  <c:v>82776.76116671662</c:v>
                </c:pt>
                <c:pt idx="53">
                  <c:v>93883.591636260389</c:v>
                </c:pt>
                <c:pt idx="54">
                  <c:v>106482.65352384315</c:v>
                </c:pt>
                <c:pt idx="55">
                  <c:v>120774.35439475797</c:v>
                </c:pt>
                <c:pt idx="56">
                  <c:v>136986.01977186598</c:v>
                </c:pt>
                <c:pt idx="57">
                  <c:v>155375.50852588943</c:v>
                </c:pt>
                <c:pt idx="58">
                  <c:v>176235.31385903299</c:v>
                </c:pt>
                <c:pt idx="59">
                  <c:v>199897.21510315227</c:v>
                </c:pt>
                <c:pt idx="60">
                  <c:v>226737.55431371703</c:v>
                </c:pt>
                <c:pt idx="61">
                  <c:v>257183.22157742613</c:v>
                </c:pt>
                <c:pt idx="62">
                  <c:v>291718.44422255165</c:v>
                </c:pt>
                <c:pt idx="63">
                  <c:v>330892.48790617753</c:v>
                </c:pt>
                <c:pt idx="64">
                  <c:v>375328.39205478015</c:v>
                </c:pt>
                <c:pt idx="65">
                  <c:v>425732.87858472165</c:v>
                </c:pt>
                <c:pt idx="66">
                  <c:v>482907.591488807</c:v>
                </c:pt>
                <c:pt idx="67">
                  <c:v>547761.84604084806</c:v>
                </c:pt>
                <c:pt idx="68">
                  <c:v>621327.09037880658</c:v>
                </c:pt>
                <c:pt idx="69">
                  <c:v>704773.30946037103</c:v>
                </c:pt>
                <c:pt idx="70">
                  <c:v>799427.63227587868</c:v>
                </c:pt>
                <c:pt idx="71">
                  <c:v>906795.43824360718</c:v>
                </c:pt>
                <c:pt idx="72">
                  <c:v>1028584.298458894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9-E04F-856D-C6A1E5DB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94335"/>
        <c:axId val="1262327999"/>
      </c:lineChart>
      <c:dateAx>
        <c:axId val="1261694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2327999"/>
        <c:crosses val="autoZero"/>
        <c:auto val="1"/>
        <c:lblOffset val="100"/>
        <c:baseTimeUnit val="days"/>
      </c:dateAx>
      <c:valAx>
        <c:axId val="1262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1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Krankenhausaufenthalte</a:t>
            </a:r>
          </a:p>
          <a:p>
            <a:pPr>
              <a:defRPr/>
            </a:pPr>
            <a:r>
              <a:rPr lang="en-US"/>
              <a:t>(Logarithmische Skala)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'Daten und Berechnung'!$G$2</c:f>
              <c:strCache>
                <c:ptCount val="1"/>
                <c:pt idx="0">
                  <c:v>Krankenhaus Kumulativ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'Daten und Berechnung'!$A$3:$A$101</c:f>
              <c:numCache>
                <c:formatCode>m/d/yy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'Daten und Berechnung'!$G$3:$G$101</c:f>
              <c:numCache>
                <c:formatCode>_-* #,##0_-;\-* #,##0_-;_-* "-"??_-;_-@_-</c:formatCode>
                <c:ptCount val="99"/>
                <c:pt idx="0">
                  <c:v>5.4</c:v>
                </c:pt>
                <c:pt idx="1">
                  <c:v>6.984</c:v>
                </c:pt>
                <c:pt idx="2">
                  <c:v>9.5046400000000002</c:v>
                </c:pt>
                <c:pt idx="3">
                  <c:v>13.0244544</c:v>
                </c:pt>
                <c:pt idx="4">
                  <c:v>19.103476224000001</c:v>
                </c:pt>
                <c:pt idx="5">
                  <c:v>32.139337175040005</c:v>
                </c:pt>
                <c:pt idx="6">
                  <c:v>59.253763688038404</c:v>
                </c:pt>
                <c:pt idx="7">
                  <c:v>73.183613140516869</c:v>
                </c:pt>
                <c:pt idx="8">
                  <c:v>75.7562686148962</c:v>
                </c:pt>
                <c:pt idx="9">
                  <c:v>96.426017870300356</c:v>
                </c:pt>
                <c:pt idx="10">
                  <c:v>108.26897715548834</c:v>
                </c:pt>
                <c:pt idx="11">
                  <c:v>131.03821806926882</c:v>
                </c:pt>
                <c:pt idx="12">
                  <c:v>205.99668934649807</c:v>
                </c:pt>
                <c:pt idx="13">
                  <c:v>267.05682177263816</c:v>
                </c:pt>
                <c:pt idx="14">
                  <c:v>329.67454890173263</c:v>
                </c:pt>
                <c:pt idx="15">
                  <c:v>420.78756694566334</c:v>
                </c:pt>
                <c:pt idx="16">
                  <c:v>521.35606426783681</c:v>
                </c:pt>
                <c:pt idx="17">
                  <c:v>614.9018216971233</c:v>
                </c:pt>
                <c:pt idx="18">
                  <c:v>694.50574882923843</c:v>
                </c:pt>
                <c:pt idx="19">
                  <c:v>1260.7255188760689</c:v>
                </c:pt>
                <c:pt idx="20">
                  <c:v>1615.1964981210263</c:v>
                </c:pt>
                <c:pt idx="21">
                  <c:v>1878.1886381961851</c:v>
                </c:pt>
                <c:pt idx="22">
                  <c:v>2134.1610926683379</c:v>
                </c:pt>
                <c:pt idx="23">
                  <c:v>2492.5946489616044</c:v>
                </c:pt>
                <c:pt idx="24">
                  <c:v>2627.0908630031399</c:v>
                </c:pt>
                <c:pt idx="25">
                  <c:v>2945.0513796420628</c:v>
                </c:pt>
                <c:pt idx="26">
                  <c:v>3307.1136025576393</c:v>
                </c:pt>
                <c:pt idx="27">
                  <c:v>3719.1451180598779</c:v>
                </c:pt>
                <c:pt idx="28">
                  <c:v>4187.8038357790092</c:v>
                </c:pt>
                <c:pt idx="29">
                  <c:v>4720.6440496638252</c:v>
                </c:pt>
                <c:pt idx="30">
                  <c:v>5326.2367478730212</c:v>
                </c:pt>
                <c:pt idx="31">
                  <c:v>6014.3060852213748</c:v>
                </c:pt>
                <c:pt idx="32">
                  <c:v>6795.8841888770921</c:v>
                </c:pt>
                <c:pt idx="33">
                  <c:v>7683.4867595637916</c:v>
                </c:pt>
                <c:pt idx="34">
                  <c:v>8691.3122612373827</c:v>
                </c:pt>
                <c:pt idx="35">
                  <c:v>9835.4678673440176</c:v>
                </c:pt>
                <c:pt idx="36">
                  <c:v>11134.225757286453</c:v>
                </c:pt>
                <c:pt idx="37">
                  <c:v>12608.313839400031</c:v>
                </c:pt>
                <c:pt idx="38">
                  <c:v>14281.245524242206</c:v>
                </c:pt>
                <c:pt idx="39">
                  <c:v>16179.693793038625</c:v>
                </c:pt>
                <c:pt idx="40">
                  <c:v>18333.915510580988</c:v>
                </c:pt>
                <c:pt idx="41">
                  <c:v>20778.232730940741</c:v>
                </c:pt>
                <c:pt idx="42">
                  <c:v>23551.578650756212</c:v>
                </c:pt>
                <c:pt idx="43">
                  <c:v>26698.11689298425</c:v>
                </c:pt>
                <c:pt idx="44">
                  <c:v>30267.943970232012</c:v>
                </c:pt>
                <c:pt idx="45">
                  <c:v>34317.886099647309</c:v>
                </c:pt>
                <c:pt idx="46">
                  <c:v>38912.403041885933</c:v>
                </c:pt>
                <c:pt idx="47">
                  <c:v>44124.613338755284</c:v>
                </c:pt>
                <c:pt idx="48">
                  <c:v>50037.457254825225</c:v>
                </c:pt>
                <c:pt idx="49">
                  <c:v>56745.015918304933</c:v>
                </c:pt>
                <c:pt idx="50">
                  <c:v>64354.007640637166</c:v>
                </c:pt>
                <c:pt idx="51">
                  <c:v>72985.485212067317</c:v>
                </c:pt>
                <c:pt idx="52">
                  <c:v>82776.76116671662</c:v>
                </c:pt>
                <c:pt idx="53">
                  <c:v>93883.591636260389</c:v>
                </c:pt>
                <c:pt idx="54">
                  <c:v>106482.65352384315</c:v>
                </c:pt>
                <c:pt idx="55">
                  <c:v>120774.35439475797</c:v>
                </c:pt>
                <c:pt idx="56">
                  <c:v>136986.01977186598</c:v>
                </c:pt>
                <c:pt idx="57">
                  <c:v>155375.50852588943</c:v>
                </c:pt>
                <c:pt idx="58">
                  <c:v>176235.31385903299</c:v>
                </c:pt>
                <c:pt idx="59">
                  <c:v>199897.21510315227</c:v>
                </c:pt>
                <c:pt idx="60">
                  <c:v>226737.55431371703</c:v>
                </c:pt>
                <c:pt idx="61">
                  <c:v>257183.22157742613</c:v>
                </c:pt>
                <c:pt idx="62">
                  <c:v>291718.44422255165</c:v>
                </c:pt>
                <c:pt idx="63">
                  <c:v>330892.48790617753</c:v>
                </c:pt>
                <c:pt idx="64">
                  <c:v>375328.39205478015</c:v>
                </c:pt>
                <c:pt idx="65">
                  <c:v>425732.87858472165</c:v>
                </c:pt>
                <c:pt idx="66">
                  <c:v>482907.591488807</c:v>
                </c:pt>
                <c:pt idx="67">
                  <c:v>547761.84604084806</c:v>
                </c:pt>
                <c:pt idx="68">
                  <c:v>621327.09037880658</c:v>
                </c:pt>
                <c:pt idx="69">
                  <c:v>704773.30946037103</c:v>
                </c:pt>
                <c:pt idx="70">
                  <c:v>799427.63227587868</c:v>
                </c:pt>
                <c:pt idx="71">
                  <c:v>906795.43824360718</c:v>
                </c:pt>
                <c:pt idx="72">
                  <c:v>1028584.298458894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6-164B-A3CC-39C4A2EA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94335"/>
        <c:axId val="1262327999"/>
      </c:lineChart>
      <c:dateAx>
        <c:axId val="1261694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2327999"/>
        <c:crosses val="autoZero"/>
        <c:auto val="1"/>
        <c:lblOffset val="100"/>
        <c:baseTimeUnit val="days"/>
      </c:dateAx>
      <c:valAx>
        <c:axId val="1262327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1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Aktive ICU Fälle</a:t>
            </a:r>
          </a:p>
          <a:p>
            <a:pPr>
              <a:defRPr/>
            </a:pPr>
            <a:r>
              <a:rPr lang="en-US"/>
              <a:t>(Logarithmische</a:t>
            </a:r>
            <a:r>
              <a:rPr lang="en-US" baseline="0"/>
              <a:t> Skala)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'Daten und Berechnung'!$H$2</c:f>
              <c:strCache>
                <c:ptCount val="1"/>
                <c:pt idx="0">
                  <c:v>ICU kumulativ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'Daten und Berechnung'!$A$3:$A$101</c:f>
              <c:numCache>
                <c:formatCode>m/d/yy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'Daten und Berechnung'!$H$3:$H$101</c:f>
              <c:numCache>
                <c:formatCode>_-* #,##0_-;\-* #,##0_-;_-* "-"??_-;_-@_-</c:formatCode>
                <c:ptCount val="99"/>
                <c:pt idx="0">
                  <c:v>0.54</c:v>
                </c:pt>
                <c:pt idx="1">
                  <c:v>0.69839999999999991</c:v>
                </c:pt>
                <c:pt idx="2">
                  <c:v>0.95046399999999998</c:v>
                </c:pt>
                <c:pt idx="3">
                  <c:v>1.3024454399999998</c:v>
                </c:pt>
                <c:pt idx="4">
                  <c:v>1.9103476224</c:v>
                </c:pt>
                <c:pt idx="5">
                  <c:v>3.2139337175040001</c:v>
                </c:pt>
                <c:pt idx="6">
                  <c:v>5.9253763688038399</c:v>
                </c:pt>
                <c:pt idx="7">
                  <c:v>7.3183613140516863</c:v>
                </c:pt>
                <c:pt idx="8">
                  <c:v>7.5756268614896189</c:v>
                </c:pt>
                <c:pt idx="9">
                  <c:v>9.6426017870300349</c:v>
                </c:pt>
                <c:pt idx="10">
                  <c:v>10.826897715548833</c:v>
                </c:pt>
                <c:pt idx="11">
                  <c:v>13.103821806926881</c:v>
                </c:pt>
                <c:pt idx="12">
                  <c:v>20.599668934649806</c:v>
                </c:pt>
                <c:pt idx="13">
                  <c:v>26.705682177263814</c:v>
                </c:pt>
                <c:pt idx="14">
                  <c:v>32.967454890173258</c:v>
                </c:pt>
                <c:pt idx="15">
                  <c:v>42.07875669456633</c:v>
                </c:pt>
                <c:pt idx="16">
                  <c:v>52.135606426783674</c:v>
                </c:pt>
                <c:pt idx="17">
                  <c:v>61.490182169712327</c:v>
                </c:pt>
                <c:pt idx="18">
                  <c:v>69.450574882923831</c:v>
                </c:pt>
                <c:pt idx="19">
                  <c:v>126.07255188760688</c:v>
                </c:pt>
                <c:pt idx="20">
                  <c:v>161.51964981210261</c:v>
                </c:pt>
                <c:pt idx="21">
                  <c:v>187.81886381961849</c:v>
                </c:pt>
                <c:pt idx="22">
                  <c:v>213.41610926683379</c:v>
                </c:pt>
                <c:pt idx="23">
                  <c:v>249.25946489616041</c:v>
                </c:pt>
                <c:pt idx="24">
                  <c:v>262.70908630031397</c:v>
                </c:pt>
                <c:pt idx="25">
                  <c:v>294.50513796420626</c:v>
                </c:pt>
                <c:pt idx="26">
                  <c:v>330.71136025576391</c:v>
                </c:pt>
                <c:pt idx="27">
                  <c:v>371.91451180598773</c:v>
                </c:pt>
                <c:pt idx="28">
                  <c:v>418.78038357790086</c:v>
                </c:pt>
                <c:pt idx="29">
                  <c:v>472.06440496638248</c:v>
                </c:pt>
                <c:pt idx="30">
                  <c:v>532.62367478730209</c:v>
                </c:pt>
                <c:pt idx="31">
                  <c:v>601.43060852213739</c:v>
                </c:pt>
                <c:pt idx="32">
                  <c:v>679.58841888770917</c:v>
                </c:pt>
                <c:pt idx="33">
                  <c:v>768.34867595637911</c:v>
                </c:pt>
                <c:pt idx="34">
                  <c:v>869.1312261237382</c:v>
                </c:pt>
                <c:pt idx="35">
                  <c:v>983.54678673440162</c:v>
                </c:pt>
                <c:pt idx="36">
                  <c:v>1113.4225757286451</c:v>
                </c:pt>
                <c:pt idx="37">
                  <c:v>1260.831383940003</c:v>
                </c:pt>
                <c:pt idx="38">
                  <c:v>1428.1245524242204</c:v>
                </c:pt>
                <c:pt idx="39">
                  <c:v>1617.9693793038623</c:v>
                </c:pt>
                <c:pt idx="40">
                  <c:v>1833.3915510580987</c:v>
                </c:pt>
                <c:pt idx="41">
                  <c:v>2077.823273094074</c:v>
                </c:pt>
                <c:pt idx="42">
                  <c:v>2355.157865075621</c:v>
                </c:pt>
                <c:pt idx="43">
                  <c:v>2669.8116892984249</c:v>
                </c:pt>
                <c:pt idx="44">
                  <c:v>3026.7943970232009</c:v>
                </c:pt>
                <c:pt idx="45">
                  <c:v>3431.7886099647308</c:v>
                </c:pt>
                <c:pt idx="46">
                  <c:v>3891.2403041885927</c:v>
                </c:pt>
                <c:pt idx="47">
                  <c:v>4412.461333875528</c:v>
                </c:pt>
                <c:pt idx="48">
                  <c:v>5003.7457254825222</c:v>
                </c:pt>
                <c:pt idx="49">
                  <c:v>5674.5015918304925</c:v>
                </c:pt>
                <c:pt idx="50">
                  <c:v>6435.4007640637165</c:v>
                </c:pt>
                <c:pt idx="51">
                  <c:v>7298.5485212067315</c:v>
                </c:pt>
                <c:pt idx="52">
                  <c:v>8277.6761166716606</c:v>
                </c:pt>
                <c:pt idx="53">
                  <c:v>9388.3591636260389</c:v>
                </c:pt>
                <c:pt idx="54">
                  <c:v>10648.265352384315</c:v>
                </c:pt>
                <c:pt idx="55">
                  <c:v>12077.435439475796</c:v>
                </c:pt>
                <c:pt idx="56">
                  <c:v>13698.601977186596</c:v>
                </c:pt>
                <c:pt idx="57">
                  <c:v>15537.550852588942</c:v>
                </c:pt>
                <c:pt idx="58">
                  <c:v>17623.531385903298</c:v>
                </c:pt>
                <c:pt idx="59">
                  <c:v>19989.721510315227</c:v>
                </c:pt>
                <c:pt idx="60">
                  <c:v>22673.755431371701</c:v>
                </c:pt>
                <c:pt idx="61">
                  <c:v>25718.322157742612</c:v>
                </c:pt>
                <c:pt idx="62">
                  <c:v>29171.844422255162</c:v>
                </c:pt>
                <c:pt idx="63">
                  <c:v>33089.248790617748</c:v>
                </c:pt>
                <c:pt idx="64">
                  <c:v>37532.839205478012</c:v>
                </c:pt>
                <c:pt idx="65">
                  <c:v>42573.287858472162</c:v>
                </c:pt>
                <c:pt idx="66">
                  <c:v>48290.759148880694</c:v>
                </c:pt>
                <c:pt idx="67">
                  <c:v>54776.184604084803</c:v>
                </c:pt>
                <c:pt idx="68">
                  <c:v>62132.709037880653</c:v>
                </c:pt>
                <c:pt idx="69">
                  <c:v>70477.330946037095</c:v>
                </c:pt>
                <c:pt idx="70">
                  <c:v>79942.763227587857</c:v>
                </c:pt>
                <c:pt idx="71">
                  <c:v>90679.543824360706</c:v>
                </c:pt>
                <c:pt idx="72">
                  <c:v>102858.42984588939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C-AC46-821F-FE9BF9E6D98F}"/>
            </c:ext>
          </c:extLst>
        </c:ser>
        <c:ser>
          <c:idx val="7"/>
          <c:order val="1"/>
          <c:tx>
            <c:strRef>
              <c:f>'Daten und Berechnung'!$I$2</c:f>
              <c:strCache>
                <c:ptCount val="1"/>
                <c:pt idx="0">
                  <c:v>Kapazität ICU kurzfristig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'Daten und Berechnung'!$A$3:$A$101</c:f>
              <c:numCache>
                <c:formatCode>m/d/yy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'Daten und Berechnung'!$I$3:$I$101</c:f>
              <c:numCache>
                <c:formatCode>_-* #,##0_-;\-* #,##0_-;_-* "-"??_-;_-@_-</c:formatCode>
                <c:ptCount val="99"/>
                <c:pt idx="0">
                  <c:v>5599.9999999999991</c:v>
                </c:pt>
                <c:pt idx="1">
                  <c:v>5599.9999999999991</c:v>
                </c:pt>
                <c:pt idx="2">
                  <c:v>5599.9999999999991</c:v>
                </c:pt>
                <c:pt idx="3">
                  <c:v>5599.9999999999991</c:v>
                </c:pt>
                <c:pt idx="4">
                  <c:v>5599.9999999999991</c:v>
                </c:pt>
                <c:pt idx="5">
                  <c:v>5599.9999999999991</c:v>
                </c:pt>
                <c:pt idx="6">
                  <c:v>5599.9999999999991</c:v>
                </c:pt>
                <c:pt idx="7">
                  <c:v>5599.9999999999991</c:v>
                </c:pt>
                <c:pt idx="8">
                  <c:v>5599.9999999999991</c:v>
                </c:pt>
                <c:pt idx="9">
                  <c:v>5599.9999999999991</c:v>
                </c:pt>
                <c:pt idx="10">
                  <c:v>5599.9999999999991</c:v>
                </c:pt>
                <c:pt idx="11">
                  <c:v>5599.9999999999991</c:v>
                </c:pt>
                <c:pt idx="12">
                  <c:v>5599.9999999999991</c:v>
                </c:pt>
                <c:pt idx="13">
                  <c:v>5599.9999999999991</c:v>
                </c:pt>
                <c:pt idx="14">
                  <c:v>5599.9999999999991</c:v>
                </c:pt>
                <c:pt idx="15">
                  <c:v>5599.9999999999991</c:v>
                </c:pt>
                <c:pt idx="16">
                  <c:v>5599.9999999999991</c:v>
                </c:pt>
                <c:pt idx="17">
                  <c:v>5599.9999999999991</c:v>
                </c:pt>
                <c:pt idx="18">
                  <c:v>5599.9999999999991</c:v>
                </c:pt>
                <c:pt idx="19">
                  <c:v>5599.9999999999991</c:v>
                </c:pt>
                <c:pt idx="20">
                  <c:v>5599.9999999999991</c:v>
                </c:pt>
                <c:pt idx="21">
                  <c:v>5599.9999999999991</c:v>
                </c:pt>
                <c:pt idx="22">
                  <c:v>5599.9999999999991</c:v>
                </c:pt>
                <c:pt idx="23">
                  <c:v>5599.9999999999991</c:v>
                </c:pt>
                <c:pt idx="24">
                  <c:v>5599.9999999999991</c:v>
                </c:pt>
                <c:pt idx="25">
                  <c:v>5599.9999999999991</c:v>
                </c:pt>
                <c:pt idx="26">
                  <c:v>5599.9999999999991</c:v>
                </c:pt>
                <c:pt idx="27">
                  <c:v>5599.9999999999991</c:v>
                </c:pt>
                <c:pt idx="28">
                  <c:v>5599.9999999999991</c:v>
                </c:pt>
                <c:pt idx="29">
                  <c:v>5599.9999999999991</c:v>
                </c:pt>
                <c:pt idx="30">
                  <c:v>5599.9999999999991</c:v>
                </c:pt>
                <c:pt idx="31">
                  <c:v>5599.9999999999991</c:v>
                </c:pt>
                <c:pt idx="32">
                  <c:v>5599.9999999999991</c:v>
                </c:pt>
                <c:pt idx="33">
                  <c:v>5599.9999999999991</c:v>
                </c:pt>
                <c:pt idx="34">
                  <c:v>5599.9999999999991</c:v>
                </c:pt>
                <c:pt idx="35">
                  <c:v>5599.9999999999991</c:v>
                </c:pt>
                <c:pt idx="36">
                  <c:v>5599.9999999999991</c:v>
                </c:pt>
                <c:pt idx="37">
                  <c:v>5599.9999999999991</c:v>
                </c:pt>
                <c:pt idx="38">
                  <c:v>5599.9999999999991</c:v>
                </c:pt>
                <c:pt idx="39">
                  <c:v>5599.9999999999991</c:v>
                </c:pt>
                <c:pt idx="40">
                  <c:v>5599.9999999999991</c:v>
                </c:pt>
                <c:pt idx="41">
                  <c:v>5599.9999999999991</c:v>
                </c:pt>
                <c:pt idx="42">
                  <c:v>5599.9999999999991</c:v>
                </c:pt>
                <c:pt idx="43">
                  <c:v>5599.9999999999991</c:v>
                </c:pt>
                <c:pt idx="44">
                  <c:v>5599.9999999999991</c:v>
                </c:pt>
                <c:pt idx="45">
                  <c:v>5599.9999999999991</c:v>
                </c:pt>
                <c:pt idx="46">
                  <c:v>5599.9999999999991</c:v>
                </c:pt>
                <c:pt idx="47">
                  <c:v>5599.9999999999991</c:v>
                </c:pt>
                <c:pt idx="48">
                  <c:v>5599.9999999999991</c:v>
                </c:pt>
                <c:pt idx="49">
                  <c:v>5599.9999999999991</c:v>
                </c:pt>
                <c:pt idx="50">
                  <c:v>5599.9999999999991</c:v>
                </c:pt>
                <c:pt idx="51">
                  <c:v>5599.9999999999991</c:v>
                </c:pt>
                <c:pt idx="52">
                  <c:v>5599.9999999999991</c:v>
                </c:pt>
                <c:pt idx="53">
                  <c:v>5599.9999999999991</c:v>
                </c:pt>
                <c:pt idx="54">
                  <c:v>5599.9999999999991</c:v>
                </c:pt>
                <c:pt idx="55">
                  <c:v>5599.9999999999991</c:v>
                </c:pt>
                <c:pt idx="56">
                  <c:v>5599.9999999999991</c:v>
                </c:pt>
                <c:pt idx="57">
                  <c:v>5599.9999999999991</c:v>
                </c:pt>
                <c:pt idx="58">
                  <c:v>5599.9999999999991</c:v>
                </c:pt>
                <c:pt idx="59">
                  <c:v>5599.9999999999991</c:v>
                </c:pt>
                <c:pt idx="60">
                  <c:v>5599.9999999999991</c:v>
                </c:pt>
                <c:pt idx="61">
                  <c:v>5599.9999999999991</c:v>
                </c:pt>
                <c:pt idx="62">
                  <c:v>5599.9999999999991</c:v>
                </c:pt>
                <c:pt idx="63">
                  <c:v>5599.9999999999991</c:v>
                </c:pt>
                <c:pt idx="64">
                  <c:v>5599.9999999999991</c:v>
                </c:pt>
                <c:pt idx="65">
                  <c:v>5599.9999999999991</c:v>
                </c:pt>
                <c:pt idx="66">
                  <c:v>5599.9999999999991</c:v>
                </c:pt>
                <c:pt idx="67">
                  <c:v>5599.9999999999991</c:v>
                </c:pt>
                <c:pt idx="68">
                  <c:v>5599.9999999999991</c:v>
                </c:pt>
                <c:pt idx="69">
                  <c:v>5599.9999999999991</c:v>
                </c:pt>
                <c:pt idx="70">
                  <c:v>5599.9999999999991</c:v>
                </c:pt>
                <c:pt idx="71">
                  <c:v>5599.9999999999991</c:v>
                </c:pt>
                <c:pt idx="72">
                  <c:v>5599.9999999999991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C-AC46-821F-FE9BF9E6D98F}"/>
            </c:ext>
          </c:extLst>
        </c:ser>
        <c:ser>
          <c:idx val="8"/>
          <c:order val="2"/>
          <c:tx>
            <c:strRef>
              <c:f>'Daten und Berechnung'!$J$2</c:f>
              <c:strCache>
                <c:ptCount val="1"/>
                <c:pt idx="0">
                  <c:v>Kapazität ICU langfristig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spPr>
              <a:ln w="28575" cap="rnd" cmpd="sng">
                <a:solidFill>
                  <a:schemeClr val="accent3">
                    <a:lumMod val="6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C-AC46-821F-FE9BF9E6D98F}"/>
              </c:ext>
            </c:extLst>
          </c:dPt>
          <c:cat>
            <c:numRef>
              <c:f>'Daten und Berechnung'!$A$3:$A$101</c:f>
              <c:numCache>
                <c:formatCode>m/d/yy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'Daten und Berechnung'!$J$3:$J$101</c:f>
              <c:numCache>
                <c:formatCode>_-* #,##0_-;\-* #,##0_-;_-* "-"??_-;_-@_-</c:formatCode>
                <c:ptCount val="99"/>
                <c:pt idx="0">
                  <c:v>33600</c:v>
                </c:pt>
                <c:pt idx="1">
                  <c:v>33600</c:v>
                </c:pt>
                <c:pt idx="2">
                  <c:v>33600</c:v>
                </c:pt>
                <c:pt idx="3">
                  <c:v>33600</c:v>
                </c:pt>
                <c:pt idx="4">
                  <c:v>33600</c:v>
                </c:pt>
                <c:pt idx="5">
                  <c:v>33600</c:v>
                </c:pt>
                <c:pt idx="6">
                  <c:v>33600</c:v>
                </c:pt>
                <c:pt idx="7">
                  <c:v>33600</c:v>
                </c:pt>
                <c:pt idx="8">
                  <c:v>33600</c:v>
                </c:pt>
                <c:pt idx="9">
                  <c:v>33600</c:v>
                </c:pt>
                <c:pt idx="10">
                  <c:v>33600</c:v>
                </c:pt>
                <c:pt idx="11">
                  <c:v>33600</c:v>
                </c:pt>
                <c:pt idx="12">
                  <c:v>33600</c:v>
                </c:pt>
                <c:pt idx="13">
                  <c:v>33600</c:v>
                </c:pt>
                <c:pt idx="14">
                  <c:v>33600</c:v>
                </c:pt>
                <c:pt idx="15">
                  <c:v>33600</c:v>
                </c:pt>
                <c:pt idx="16">
                  <c:v>33600</c:v>
                </c:pt>
                <c:pt idx="17">
                  <c:v>33600</c:v>
                </c:pt>
                <c:pt idx="18">
                  <c:v>33600</c:v>
                </c:pt>
                <c:pt idx="19">
                  <c:v>33600</c:v>
                </c:pt>
                <c:pt idx="20">
                  <c:v>33600</c:v>
                </c:pt>
                <c:pt idx="21">
                  <c:v>33600</c:v>
                </c:pt>
                <c:pt idx="22">
                  <c:v>33600</c:v>
                </c:pt>
                <c:pt idx="23">
                  <c:v>33600</c:v>
                </c:pt>
                <c:pt idx="24">
                  <c:v>33600</c:v>
                </c:pt>
                <c:pt idx="25">
                  <c:v>33600</c:v>
                </c:pt>
                <c:pt idx="26">
                  <c:v>33600</c:v>
                </c:pt>
                <c:pt idx="27">
                  <c:v>33600</c:v>
                </c:pt>
                <c:pt idx="28">
                  <c:v>33600</c:v>
                </c:pt>
                <c:pt idx="29">
                  <c:v>33600</c:v>
                </c:pt>
                <c:pt idx="30">
                  <c:v>33600</c:v>
                </c:pt>
                <c:pt idx="31">
                  <c:v>33600</c:v>
                </c:pt>
                <c:pt idx="32">
                  <c:v>33600</c:v>
                </c:pt>
                <c:pt idx="33">
                  <c:v>33600</c:v>
                </c:pt>
                <c:pt idx="34">
                  <c:v>33600</c:v>
                </c:pt>
                <c:pt idx="35">
                  <c:v>33600</c:v>
                </c:pt>
                <c:pt idx="36">
                  <c:v>33600</c:v>
                </c:pt>
                <c:pt idx="37">
                  <c:v>33600</c:v>
                </c:pt>
                <c:pt idx="38">
                  <c:v>33600</c:v>
                </c:pt>
                <c:pt idx="39">
                  <c:v>33600</c:v>
                </c:pt>
                <c:pt idx="40">
                  <c:v>33600</c:v>
                </c:pt>
                <c:pt idx="41">
                  <c:v>33600</c:v>
                </c:pt>
                <c:pt idx="42">
                  <c:v>33600</c:v>
                </c:pt>
                <c:pt idx="43">
                  <c:v>33600</c:v>
                </c:pt>
                <c:pt idx="44">
                  <c:v>33600</c:v>
                </c:pt>
                <c:pt idx="45">
                  <c:v>33600</c:v>
                </c:pt>
                <c:pt idx="46">
                  <c:v>33600</c:v>
                </c:pt>
                <c:pt idx="47">
                  <c:v>33600</c:v>
                </c:pt>
                <c:pt idx="48">
                  <c:v>33600</c:v>
                </c:pt>
                <c:pt idx="49">
                  <c:v>33600</c:v>
                </c:pt>
                <c:pt idx="50">
                  <c:v>33600</c:v>
                </c:pt>
                <c:pt idx="51">
                  <c:v>33600</c:v>
                </c:pt>
                <c:pt idx="52">
                  <c:v>33600</c:v>
                </c:pt>
                <c:pt idx="53">
                  <c:v>33600</c:v>
                </c:pt>
                <c:pt idx="54">
                  <c:v>33600</c:v>
                </c:pt>
                <c:pt idx="55">
                  <c:v>33600</c:v>
                </c:pt>
                <c:pt idx="56">
                  <c:v>33600</c:v>
                </c:pt>
                <c:pt idx="57">
                  <c:v>33600</c:v>
                </c:pt>
                <c:pt idx="58">
                  <c:v>33600</c:v>
                </c:pt>
                <c:pt idx="59">
                  <c:v>33600</c:v>
                </c:pt>
                <c:pt idx="60">
                  <c:v>33600</c:v>
                </c:pt>
                <c:pt idx="61">
                  <c:v>33600</c:v>
                </c:pt>
                <c:pt idx="62">
                  <c:v>33600</c:v>
                </c:pt>
                <c:pt idx="63">
                  <c:v>33600</c:v>
                </c:pt>
                <c:pt idx="64">
                  <c:v>33600</c:v>
                </c:pt>
                <c:pt idx="65">
                  <c:v>33600</c:v>
                </c:pt>
                <c:pt idx="66">
                  <c:v>33600</c:v>
                </c:pt>
                <c:pt idx="67">
                  <c:v>33600</c:v>
                </c:pt>
                <c:pt idx="68">
                  <c:v>33600</c:v>
                </c:pt>
                <c:pt idx="69">
                  <c:v>33600</c:v>
                </c:pt>
                <c:pt idx="70">
                  <c:v>33600</c:v>
                </c:pt>
                <c:pt idx="71">
                  <c:v>33600</c:v>
                </c:pt>
                <c:pt idx="72">
                  <c:v>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C-AC46-821F-FE9BF9E6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94335"/>
        <c:axId val="1262327999"/>
      </c:lineChart>
      <c:dateAx>
        <c:axId val="1261694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2327999"/>
        <c:crosses val="autoZero"/>
        <c:auto val="1"/>
        <c:lblOffset val="100"/>
        <c:baseTimeUnit val="days"/>
      </c:dateAx>
      <c:valAx>
        <c:axId val="1262327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1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300567</xdr:colOff>
      <xdr:row>13</xdr:row>
      <xdr:rowOff>198966</xdr:rowOff>
    </xdr:from>
    <xdr:to>
      <xdr:col>1</xdr:col>
      <xdr:colOff>829734</xdr:colOff>
      <xdr:row>32</xdr:row>
      <xdr:rowOff>71966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ADD4F-EB62-634B-9A60-EE5BBFCBC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300566</xdr:colOff>
      <xdr:row>33</xdr:row>
      <xdr:rowOff>105834</xdr:rowOff>
    </xdr:from>
    <xdr:to>
      <xdr:col>1</xdr:col>
      <xdr:colOff>855134</xdr:colOff>
      <xdr:row>51</xdr:row>
      <xdr:rowOff>169334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3C6FA-AF82-2048-B583-DA5519D9A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194735</xdr:colOff>
      <xdr:row>33</xdr:row>
      <xdr:rowOff>177800</xdr:rowOff>
    </xdr:from>
    <xdr:to>
      <xdr:col>5</xdr:col>
      <xdr:colOff>2133600</xdr:colOff>
      <xdr:row>52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6E5B23-E14D-3040-9AAD-E5BAFBA2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198965</xdr:colOff>
      <xdr:row>13</xdr:row>
      <xdr:rowOff>165100</xdr:rowOff>
    </xdr:from>
    <xdr:to>
      <xdr:col>5</xdr:col>
      <xdr:colOff>2142066</xdr:colOff>
      <xdr:row>32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45E6D0-878C-3E44-BD44-F9A4FC17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AB60-8088-E44B-9776-8F2514CCF83F}">
  <dimension ref="A2:I12"/>
  <sheetViews>
    <sheetView tabSelected="1" zoomScale="150" workbookViewId="0">
      <selection activeCell="A3" sqref="A3"/>
    </sheetView>
  </sheetViews>
  <sheetFormatPr baseColWidth="10" defaultRowHeight="16" x14ac:dyDescent="0.2"/>
  <cols>
    <col min="1" max="1" width="54.83203125" customWidth="1"/>
    <col min="2" max="2" width="12.33203125" customWidth="1"/>
    <col min="3" max="3" width="2.6640625" customWidth="1"/>
    <col min="4" max="4" width="27" customWidth="1"/>
    <col min="5" max="5" width="9" customWidth="1"/>
    <col min="6" max="6" width="38.1640625" bestFit="1" customWidth="1"/>
  </cols>
  <sheetData>
    <row r="2" spans="1:9" ht="21" thickBot="1" x14ac:dyDescent="0.3">
      <c r="A2" s="14" t="s">
        <v>30</v>
      </c>
      <c r="B2" s="14"/>
      <c r="C2" s="14"/>
      <c r="D2" s="14"/>
      <c r="F2" s="14" t="s">
        <v>27</v>
      </c>
      <c r="G2" s="14"/>
      <c r="H2" s="14"/>
      <c r="I2" s="14"/>
    </row>
    <row r="3" spans="1:9" ht="17" thickTop="1" x14ac:dyDescent="0.2">
      <c r="A3" s="11" t="s">
        <v>3</v>
      </c>
      <c r="B3" s="11" t="s">
        <v>13</v>
      </c>
      <c r="C3" s="11"/>
      <c r="D3" s="11" t="s">
        <v>14</v>
      </c>
      <c r="F3" s="11" t="s">
        <v>3</v>
      </c>
      <c r="G3" s="11" t="s">
        <v>26</v>
      </c>
    </row>
    <row r="4" spans="1:9" x14ac:dyDescent="0.2">
      <c r="A4" t="s">
        <v>4</v>
      </c>
      <c r="B4" s="7">
        <v>5.5</v>
      </c>
      <c r="D4" s="2" t="s">
        <v>19</v>
      </c>
      <c r="F4" t="s">
        <v>16</v>
      </c>
      <c r="G4" s="10">
        <f>2^(1/B4) - 1</f>
        <v>0.13431252219546264</v>
      </c>
    </row>
    <row r="5" spans="1:9" x14ac:dyDescent="0.2">
      <c r="A5" t="s">
        <v>5</v>
      </c>
      <c r="B5" s="8">
        <v>0.1</v>
      </c>
      <c r="D5" s="3" t="s">
        <v>28</v>
      </c>
      <c r="F5" t="s">
        <v>11</v>
      </c>
      <c r="G5" s="10">
        <f>B6/B5</f>
        <v>9.9999999999999992E-2</v>
      </c>
    </row>
    <row r="6" spans="1:9" x14ac:dyDescent="0.2">
      <c r="A6" t="s">
        <v>6</v>
      </c>
      <c r="B6" s="8">
        <v>0.01</v>
      </c>
      <c r="D6" t="s">
        <v>29</v>
      </c>
      <c r="F6" t="s">
        <v>17</v>
      </c>
      <c r="G6" s="12">
        <f>1/B10</f>
        <v>0.04</v>
      </c>
    </row>
    <row r="7" spans="1:9" x14ac:dyDescent="0.2">
      <c r="A7" t="s">
        <v>23</v>
      </c>
      <c r="B7" s="9">
        <v>28000</v>
      </c>
      <c r="F7" t="s">
        <v>1</v>
      </c>
      <c r="G7" s="15">
        <f>B7*(1-B8)</f>
        <v>5599.9999999999991</v>
      </c>
    </row>
    <row r="8" spans="1:9" x14ac:dyDescent="0.2">
      <c r="A8" t="s">
        <v>21</v>
      </c>
      <c r="B8" s="8">
        <v>0.8</v>
      </c>
      <c r="D8" t="s">
        <v>31</v>
      </c>
      <c r="F8" t="s">
        <v>2</v>
      </c>
      <c r="G8" s="15">
        <f>G7+B9</f>
        <v>33600</v>
      </c>
    </row>
    <row r="9" spans="1:9" x14ac:dyDescent="0.2">
      <c r="A9" t="s">
        <v>24</v>
      </c>
      <c r="B9" s="9">
        <v>28000</v>
      </c>
      <c r="D9" t="s">
        <v>25</v>
      </c>
    </row>
    <row r="10" spans="1:9" x14ac:dyDescent="0.2">
      <c r="A10" t="s">
        <v>15</v>
      </c>
      <c r="B10" s="7">
        <v>25</v>
      </c>
    </row>
    <row r="12" spans="1:9" x14ac:dyDescent="0.2">
      <c r="A12" s="16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F208-F8B8-6F4A-8044-871F4C165691}">
  <dimension ref="A1:J101"/>
  <sheetViews>
    <sheetView workbookViewId="0">
      <selection activeCell="D3" sqref="D3"/>
    </sheetView>
  </sheetViews>
  <sheetFormatPr baseColWidth="10" defaultRowHeight="16" x14ac:dyDescent="0.2"/>
  <cols>
    <col min="2" max="2" width="16" customWidth="1"/>
    <col min="3" max="3" width="14.6640625" bestFit="1" customWidth="1"/>
    <col min="4" max="4" width="28.83203125" customWidth="1"/>
    <col min="5" max="5" width="23" customWidth="1"/>
    <col min="6" max="6" width="27" customWidth="1"/>
    <col min="7" max="7" width="20.83203125" customWidth="1"/>
    <col min="8" max="8" width="17.1640625" customWidth="1"/>
    <col min="9" max="9" width="22.5" customWidth="1"/>
    <col min="10" max="10" width="20.83203125" customWidth="1"/>
  </cols>
  <sheetData>
    <row r="1" spans="1:10" ht="21" thickBot="1" x14ac:dyDescent="0.3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7" thickTop="1" x14ac:dyDescent="0.2">
      <c r="A2" s="13" t="s">
        <v>0</v>
      </c>
      <c r="B2" s="11" t="s">
        <v>7</v>
      </c>
      <c r="C2" s="11" t="s">
        <v>8</v>
      </c>
      <c r="D2" s="11" t="s">
        <v>18</v>
      </c>
      <c r="E2" s="11" t="s">
        <v>22</v>
      </c>
      <c r="F2" s="11" t="s">
        <v>10</v>
      </c>
      <c r="G2" s="11" t="s">
        <v>9</v>
      </c>
      <c r="H2" s="11" t="s">
        <v>12</v>
      </c>
      <c r="I2" s="11" t="s">
        <v>1</v>
      </c>
      <c r="J2" s="11" t="s">
        <v>2</v>
      </c>
    </row>
    <row r="3" spans="1:10" x14ac:dyDescent="0.2">
      <c r="A3" s="1">
        <v>43891</v>
      </c>
      <c r="B3" s="4">
        <v>54</v>
      </c>
      <c r="C3" s="5">
        <f>B3</f>
        <v>54</v>
      </c>
      <c r="D3" s="4">
        <f>B3</f>
        <v>54</v>
      </c>
      <c r="E3" s="5">
        <f>Modell!$B$5*D3</f>
        <v>5.4</v>
      </c>
      <c r="F3" s="5">
        <v>0</v>
      </c>
      <c r="G3" s="5">
        <f>E3</f>
        <v>5.4</v>
      </c>
      <c r="H3" s="5">
        <f>G3*Modell!$G$5</f>
        <v>0.54</v>
      </c>
      <c r="I3" s="5">
        <f>Modell!$G$7</f>
        <v>5599.9999999999991</v>
      </c>
      <c r="J3" s="5">
        <f>Modell!$G$8</f>
        <v>33600</v>
      </c>
    </row>
    <row r="4" spans="1:10" x14ac:dyDescent="0.2">
      <c r="A4" s="1">
        <v>43892</v>
      </c>
      <c r="B4" s="4">
        <v>18</v>
      </c>
      <c r="C4" s="5">
        <f>IF(ISNA(B4), (1 + Modell!$G$4)*C3, C3+B4)</f>
        <v>72</v>
      </c>
      <c r="D4" s="4">
        <f>C4-C3</f>
        <v>18</v>
      </c>
      <c r="E4" s="5">
        <f>Modell!$B$5*D4</f>
        <v>1.8</v>
      </c>
      <c r="F4" s="6">
        <f>Modell!$G$6 * G3</f>
        <v>0.21600000000000003</v>
      </c>
      <c r="G4" s="5">
        <f>G3+E4-F4</f>
        <v>6.984</v>
      </c>
      <c r="H4" s="5">
        <f>G4*Modell!$G$5</f>
        <v>0.69839999999999991</v>
      </c>
      <c r="I4" s="5">
        <f>Modell!$G$7</f>
        <v>5599.9999999999991</v>
      </c>
      <c r="J4" s="5">
        <f>Modell!$G$8</f>
        <v>33600</v>
      </c>
    </row>
    <row r="5" spans="1:10" x14ac:dyDescent="0.2">
      <c r="A5" s="1">
        <v>43893</v>
      </c>
      <c r="B5" s="4">
        <v>28</v>
      </c>
      <c r="C5" s="5">
        <f>IF(ISNA(B5), (1 + Modell!$G$4)*C4, C4+B5)</f>
        <v>100</v>
      </c>
      <c r="D5" s="4">
        <f>C5-C4</f>
        <v>28</v>
      </c>
      <c r="E5" s="5">
        <f>Modell!$B$5*D5</f>
        <v>2.8000000000000003</v>
      </c>
      <c r="F5" s="6">
        <f>Modell!$G$6 * G4</f>
        <v>0.27936</v>
      </c>
      <c r="G5" s="5">
        <f>G4+E5-F5</f>
        <v>9.5046400000000002</v>
      </c>
      <c r="H5" s="5">
        <f>G5*Modell!$G$5</f>
        <v>0.95046399999999998</v>
      </c>
      <c r="I5" s="5">
        <f>Modell!$G$7</f>
        <v>5599.9999999999991</v>
      </c>
      <c r="J5" s="5">
        <f>Modell!$G$8</f>
        <v>33600</v>
      </c>
    </row>
    <row r="6" spans="1:10" x14ac:dyDescent="0.2">
      <c r="A6" s="1">
        <v>43894</v>
      </c>
      <c r="B6" s="4">
        <v>39</v>
      </c>
      <c r="C6" s="5">
        <f>IF(ISNA(B6), (1 + Modell!$G$4)*C5, C5+B6)</f>
        <v>139</v>
      </c>
      <c r="D6" s="4">
        <f>C6-C5</f>
        <v>39</v>
      </c>
      <c r="E6" s="5">
        <f>Modell!$B$5*D6</f>
        <v>3.9000000000000004</v>
      </c>
      <c r="F6" s="6">
        <f>Modell!$G$6 * G5</f>
        <v>0.38018560000000001</v>
      </c>
      <c r="G6" s="5">
        <f>G5+E6-F6</f>
        <v>13.0244544</v>
      </c>
      <c r="H6" s="5">
        <f>G6*Modell!$G$5</f>
        <v>1.3024454399999998</v>
      </c>
      <c r="I6" s="5">
        <f>Modell!$G$7</f>
        <v>5599.9999999999991</v>
      </c>
      <c r="J6" s="5">
        <f>Modell!$G$8</f>
        <v>33600</v>
      </c>
    </row>
    <row r="7" spans="1:10" x14ac:dyDescent="0.2">
      <c r="A7" s="1">
        <v>43895</v>
      </c>
      <c r="B7" s="4">
        <v>66</v>
      </c>
      <c r="C7" s="5">
        <f>IF(ISNA(B7), (1 + Modell!$G$4)*C6, C6+B7)</f>
        <v>205</v>
      </c>
      <c r="D7" s="4">
        <f>C7-C6</f>
        <v>66</v>
      </c>
      <c r="E7" s="5">
        <f>Modell!$B$5*D7</f>
        <v>6.6000000000000005</v>
      </c>
      <c r="F7" s="6">
        <f>Modell!$G$6 * G6</f>
        <v>0.52097817599999996</v>
      </c>
      <c r="G7" s="5">
        <f>G6+E7-F7</f>
        <v>19.103476224000001</v>
      </c>
      <c r="H7" s="5">
        <f>G7*Modell!$G$5</f>
        <v>1.9103476224</v>
      </c>
      <c r="I7" s="5">
        <f>Modell!$G$7</f>
        <v>5599.9999999999991</v>
      </c>
      <c r="J7" s="5">
        <f>Modell!$G$8</f>
        <v>33600</v>
      </c>
    </row>
    <row r="8" spans="1:10" x14ac:dyDescent="0.2">
      <c r="A8" s="1">
        <v>43896</v>
      </c>
      <c r="B8" s="4">
        <v>138</v>
      </c>
      <c r="C8" s="5">
        <f>IF(ISNA(B8), (1 + Modell!$G$4)*C7, C7+B8)</f>
        <v>343</v>
      </c>
      <c r="D8" s="4">
        <f>C8-C7</f>
        <v>138</v>
      </c>
      <c r="E8" s="5">
        <f>Modell!$B$5*D8</f>
        <v>13.8</v>
      </c>
      <c r="F8" s="6">
        <f>Modell!$G$6 * G7</f>
        <v>0.76413904896000007</v>
      </c>
      <c r="G8" s="5">
        <f>G7+E8-F8</f>
        <v>32.139337175040005</v>
      </c>
      <c r="H8" s="5">
        <f>G8*Modell!$G$5</f>
        <v>3.2139337175040001</v>
      </c>
      <c r="I8" s="5">
        <f>Modell!$G$7</f>
        <v>5599.9999999999991</v>
      </c>
      <c r="J8" s="5">
        <f>Modell!$G$8</f>
        <v>33600</v>
      </c>
    </row>
    <row r="9" spans="1:10" x14ac:dyDescent="0.2">
      <c r="A9" s="1">
        <v>43897</v>
      </c>
      <c r="B9" s="4">
        <v>284</v>
      </c>
      <c r="C9" s="5">
        <f>IF(ISNA(B9), (1 + Modell!$G$4)*C8, C8+B9)</f>
        <v>627</v>
      </c>
      <c r="D9" s="4">
        <f>C9-C8</f>
        <v>284</v>
      </c>
      <c r="E9" s="5">
        <f>Modell!$B$5*D9</f>
        <v>28.400000000000002</v>
      </c>
      <c r="F9" s="6">
        <f>Modell!$G$6 * G8</f>
        <v>1.2855734870016002</v>
      </c>
      <c r="G9" s="5">
        <f>G8+E9-F9</f>
        <v>59.253763688038404</v>
      </c>
      <c r="H9" s="5">
        <f>G9*Modell!$G$5</f>
        <v>5.9253763688038399</v>
      </c>
      <c r="I9" s="5">
        <f>Modell!$G$7</f>
        <v>5599.9999999999991</v>
      </c>
      <c r="J9" s="5">
        <f>Modell!$G$8</f>
        <v>33600</v>
      </c>
    </row>
    <row r="10" spans="1:10" x14ac:dyDescent="0.2">
      <c r="A10" s="1">
        <v>43898</v>
      </c>
      <c r="B10" s="4">
        <v>163</v>
      </c>
      <c r="C10" s="5">
        <f>IF(ISNA(B10), (1 + Modell!$G$4)*C9, C9+B10)</f>
        <v>790</v>
      </c>
      <c r="D10" s="4">
        <f>C10-C9</f>
        <v>163</v>
      </c>
      <c r="E10" s="5">
        <f>Modell!$B$5*D10</f>
        <v>16.3</v>
      </c>
      <c r="F10" s="6">
        <f>Modell!$G$6 * G9</f>
        <v>2.3701505475215363</v>
      </c>
      <c r="G10" s="5">
        <f>G9+E10-F10</f>
        <v>73.183613140516869</v>
      </c>
      <c r="H10" s="5">
        <f>G10*Modell!$G$5</f>
        <v>7.3183613140516863</v>
      </c>
      <c r="I10" s="5">
        <f>Modell!$G$7</f>
        <v>5599.9999999999991</v>
      </c>
      <c r="J10" s="5">
        <f>Modell!$G$8</f>
        <v>33600</v>
      </c>
    </row>
    <row r="11" spans="1:10" x14ac:dyDescent="0.2">
      <c r="A11" s="1">
        <v>43899</v>
      </c>
      <c r="B11" s="4">
        <v>55</v>
      </c>
      <c r="C11" s="5">
        <f>IF(ISNA(B11), (1 + Modell!$G$4)*C10, C10+B11)</f>
        <v>845</v>
      </c>
      <c r="D11" s="4">
        <f>C11-C10</f>
        <v>55</v>
      </c>
      <c r="E11" s="5">
        <f>Modell!$B$5*D11</f>
        <v>5.5</v>
      </c>
      <c r="F11" s="6">
        <f>Modell!$G$6 * G10</f>
        <v>2.9273445256206747</v>
      </c>
      <c r="G11" s="5">
        <f>G10+E11-F11</f>
        <v>75.7562686148962</v>
      </c>
      <c r="H11" s="5">
        <f>G11*Modell!$G$5</f>
        <v>7.5756268614896189</v>
      </c>
      <c r="I11" s="5">
        <f>Modell!$G$7</f>
        <v>5599.9999999999991</v>
      </c>
      <c r="J11" s="5">
        <f>Modell!$G$8</f>
        <v>33600</v>
      </c>
    </row>
    <row r="12" spans="1:10" x14ac:dyDescent="0.2">
      <c r="A12" s="1">
        <v>43900</v>
      </c>
      <c r="B12" s="4">
        <v>237</v>
      </c>
      <c r="C12" s="5">
        <f>IF(ISNA(B12), (1 + Modell!$G$4)*C11, C11+B12)</f>
        <v>1082</v>
      </c>
      <c r="D12" s="4">
        <f>C12-C11</f>
        <v>237</v>
      </c>
      <c r="E12" s="5">
        <f>Modell!$B$5*D12</f>
        <v>23.700000000000003</v>
      </c>
      <c r="F12" s="6">
        <f>Modell!$G$6 * G11</f>
        <v>3.0302507445958482</v>
      </c>
      <c r="G12" s="5">
        <f>G11+E12-F12</f>
        <v>96.426017870300356</v>
      </c>
      <c r="H12" s="5">
        <f>G12*Modell!$G$5</f>
        <v>9.6426017870300349</v>
      </c>
      <c r="I12" s="5">
        <f>Modell!$G$7</f>
        <v>5599.9999999999991</v>
      </c>
      <c r="J12" s="5">
        <f>Modell!$G$8</f>
        <v>33600</v>
      </c>
    </row>
    <row r="13" spans="1:10" x14ac:dyDescent="0.2">
      <c r="A13" s="1">
        <v>43901</v>
      </c>
      <c r="B13" s="4">
        <v>157</v>
      </c>
      <c r="C13" s="5">
        <f>IF(ISNA(B13), (1 + Modell!$G$4)*C12, C12+B13)</f>
        <v>1239</v>
      </c>
      <c r="D13" s="4">
        <f>C13-C12</f>
        <v>157</v>
      </c>
      <c r="E13" s="5">
        <f>Modell!$B$5*D13</f>
        <v>15.700000000000001</v>
      </c>
      <c r="F13" s="6">
        <f>Modell!$G$6 * G12</f>
        <v>3.8570407148120145</v>
      </c>
      <c r="G13" s="5">
        <f>G12+E13-F13</f>
        <v>108.26897715548834</v>
      </c>
      <c r="H13" s="5">
        <f>G13*Modell!$G$5</f>
        <v>10.826897715548833</v>
      </c>
      <c r="I13" s="5">
        <f>Modell!$G$7</f>
        <v>5599.9999999999991</v>
      </c>
      <c r="J13" s="5">
        <f>Modell!$G$8</f>
        <v>33600</v>
      </c>
    </row>
    <row r="14" spans="1:10" x14ac:dyDescent="0.2">
      <c r="A14" s="1">
        <v>43902</v>
      </c>
      <c r="B14" s="4">
        <v>271</v>
      </c>
      <c r="C14" s="5">
        <f>IF(ISNA(B14), (1 + Modell!$G$4)*C13, C13+B14)</f>
        <v>1510</v>
      </c>
      <c r="D14" s="4">
        <f>C14-C13</f>
        <v>271</v>
      </c>
      <c r="E14" s="5">
        <f>Modell!$B$5*D14</f>
        <v>27.1</v>
      </c>
      <c r="F14" s="6">
        <f>Modell!$G$6 * G13</f>
        <v>4.3307590862195342</v>
      </c>
      <c r="G14" s="5">
        <f>G13+E14-F14</f>
        <v>131.03821806926882</v>
      </c>
      <c r="H14" s="5">
        <f>G14*Modell!$G$5</f>
        <v>13.103821806926881</v>
      </c>
      <c r="I14" s="5">
        <f>Modell!$G$7</f>
        <v>5599.9999999999991</v>
      </c>
      <c r="J14" s="5">
        <f>Modell!$G$8</f>
        <v>33600</v>
      </c>
    </row>
    <row r="15" spans="1:10" x14ac:dyDescent="0.2">
      <c r="A15" s="1">
        <v>43903</v>
      </c>
      <c r="B15" s="4">
        <v>802</v>
      </c>
      <c r="C15" s="5">
        <f>IF(ISNA(B15), (1 + Modell!$G$4)*C14, C14+B15)</f>
        <v>2312</v>
      </c>
      <c r="D15" s="4">
        <f>C15-C14</f>
        <v>802</v>
      </c>
      <c r="E15" s="5">
        <f>Modell!$B$5*D15</f>
        <v>80.2</v>
      </c>
      <c r="F15" s="6">
        <f>Modell!$G$6 * G14</f>
        <v>5.2415287227707532</v>
      </c>
      <c r="G15" s="5">
        <f>G14+E15-F15</f>
        <v>205.99668934649807</v>
      </c>
      <c r="H15" s="5">
        <f>G15*Modell!$G$5</f>
        <v>20.599668934649806</v>
      </c>
      <c r="I15" s="5">
        <f>Modell!$G$7</f>
        <v>5599.9999999999991</v>
      </c>
      <c r="J15" s="5">
        <f>Modell!$G$8</f>
        <v>33600</v>
      </c>
    </row>
    <row r="16" spans="1:10" x14ac:dyDescent="0.2">
      <c r="A16" s="1">
        <v>43904</v>
      </c>
      <c r="B16" s="4">
        <v>693</v>
      </c>
      <c r="C16" s="5">
        <f>IF(ISNA(B16), (1 + Modell!$G$4)*C15, C15+B16)</f>
        <v>3005</v>
      </c>
      <c r="D16" s="4">
        <f>C16-C15</f>
        <v>693</v>
      </c>
      <c r="E16" s="5">
        <f>Modell!$B$5*D16</f>
        <v>69.3</v>
      </c>
      <c r="F16" s="6">
        <f>Modell!$G$6 * G15</f>
        <v>8.2398675738599234</v>
      </c>
      <c r="G16" s="5">
        <f>G15+E16-F16</f>
        <v>267.05682177263816</v>
      </c>
      <c r="H16" s="5">
        <f>G16*Modell!$G$5</f>
        <v>26.705682177263814</v>
      </c>
      <c r="I16" s="5">
        <f>Modell!$G$7</f>
        <v>5599.9999999999991</v>
      </c>
      <c r="J16" s="5">
        <f>Modell!$G$8</f>
        <v>33600</v>
      </c>
    </row>
    <row r="17" spans="1:10" x14ac:dyDescent="0.2">
      <c r="A17" s="1">
        <v>43905</v>
      </c>
      <c r="B17" s="4">
        <v>733</v>
      </c>
      <c r="C17" s="5">
        <f>IF(ISNA(B17), (1 + Modell!$G$4)*C16, C16+B17)</f>
        <v>3738</v>
      </c>
      <c r="D17" s="4">
        <f>C17-C16</f>
        <v>733</v>
      </c>
      <c r="E17" s="5">
        <f>Modell!$B$5*D17</f>
        <v>73.3</v>
      </c>
      <c r="F17" s="6">
        <f>Modell!$G$6 * G16</f>
        <v>10.682272870905527</v>
      </c>
      <c r="G17" s="5">
        <f>G16+E17-F17</f>
        <v>329.67454890173263</v>
      </c>
      <c r="H17" s="5">
        <f>G17*Modell!$G$5</f>
        <v>32.967454890173258</v>
      </c>
      <c r="I17" s="5">
        <f>Modell!$G$7</f>
        <v>5599.9999999999991</v>
      </c>
      <c r="J17" s="5">
        <f>Modell!$G$8</f>
        <v>33600</v>
      </c>
    </row>
    <row r="18" spans="1:10" x14ac:dyDescent="0.2">
      <c r="A18" s="1">
        <v>43906</v>
      </c>
      <c r="B18" s="4">
        <v>1043</v>
      </c>
      <c r="C18" s="5">
        <f>IF(ISNA(B18), (1 + Modell!$G$4)*C17, C17+B18)</f>
        <v>4781</v>
      </c>
      <c r="D18" s="4">
        <f>C18-C17</f>
        <v>1043</v>
      </c>
      <c r="E18" s="5">
        <f>Modell!$B$5*D18</f>
        <v>104.30000000000001</v>
      </c>
      <c r="F18" s="6">
        <f>Modell!$G$6 * G17</f>
        <v>13.186981956069305</v>
      </c>
      <c r="G18" s="5">
        <f>G17+E18-F18</f>
        <v>420.78756694566334</v>
      </c>
      <c r="H18" s="5">
        <f>G18*Modell!$G$5</f>
        <v>42.07875669456633</v>
      </c>
      <c r="I18" s="5">
        <f>Modell!$G$7</f>
        <v>5599.9999999999991</v>
      </c>
      <c r="J18" s="5">
        <f>Modell!$G$8</f>
        <v>33600</v>
      </c>
    </row>
    <row r="19" spans="1:10" x14ac:dyDescent="0.2">
      <c r="A19" s="1">
        <v>43907</v>
      </c>
      <c r="B19" s="4">
        <v>1174</v>
      </c>
      <c r="C19" s="5">
        <f>IF(ISNA(B19), (1 + Modell!$G$4)*C18, C18+B19)</f>
        <v>5955</v>
      </c>
      <c r="D19" s="4">
        <f>C19-C18</f>
        <v>1174</v>
      </c>
      <c r="E19" s="5">
        <f>Modell!$B$5*D19</f>
        <v>117.4</v>
      </c>
      <c r="F19" s="6">
        <f>Modell!$G$6 * G18</f>
        <v>16.831502677826535</v>
      </c>
      <c r="G19" s="5">
        <f>G18+E19-F19</f>
        <v>521.35606426783681</v>
      </c>
      <c r="H19" s="5">
        <f>G19*Modell!$G$5</f>
        <v>52.135606426783674</v>
      </c>
      <c r="I19" s="5">
        <f>Modell!$G$7</f>
        <v>5599.9999999999991</v>
      </c>
      <c r="J19" s="5">
        <f>Modell!$G$8</f>
        <v>33600</v>
      </c>
    </row>
    <row r="20" spans="1:10" x14ac:dyDescent="0.2">
      <c r="A20" s="1">
        <v>43908</v>
      </c>
      <c r="B20" s="4">
        <v>1144</v>
      </c>
      <c r="C20" s="5">
        <f>IF(ISNA(B20), (1 + Modell!$G$4)*C19, C19+B20)</f>
        <v>7099</v>
      </c>
      <c r="D20" s="4">
        <f>C20-C19</f>
        <v>1144</v>
      </c>
      <c r="E20" s="5">
        <f>Modell!$B$5*D20</f>
        <v>114.4</v>
      </c>
      <c r="F20" s="6">
        <f>Modell!$G$6 * G19</f>
        <v>20.854242570713474</v>
      </c>
      <c r="G20" s="5">
        <f>G19+E20-F20</f>
        <v>614.9018216971233</v>
      </c>
      <c r="H20" s="5">
        <f>G20*Modell!$G$5</f>
        <v>61.490182169712327</v>
      </c>
      <c r="I20" s="5">
        <f>Modell!$G$7</f>
        <v>5599.9999999999991</v>
      </c>
      <c r="J20" s="5">
        <f>Modell!$G$8</f>
        <v>33600</v>
      </c>
    </row>
    <row r="21" spans="1:10" x14ac:dyDescent="0.2">
      <c r="A21" s="1">
        <v>43909</v>
      </c>
      <c r="B21" s="4">
        <v>1042</v>
      </c>
      <c r="C21" s="5">
        <f>IF(ISNA(B21), (1 + Modell!$G$4)*C20, C20+B21)</f>
        <v>8141</v>
      </c>
      <c r="D21" s="4">
        <f>C21-C20</f>
        <v>1042</v>
      </c>
      <c r="E21" s="5">
        <f>Modell!$B$5*D21</f>
        <v>104.2</v>
      </c>
      <c r="F21" s="6">
        <f>Modell!$G$6 * G20</f>
        <v>24.596072867884931</v>
      </c>
      <c r="G21" s="5">
        <f>G20+E21-F21</f>
        <v>694.50574882923843</v>
      </c>
      <c r="H21" s="5">
        <f>G21*Modell!$G$5</f>
        <v>69.450574882923831</v>
      </c>
      <c r="I21" s="5">
        <f>Modell!$G$7</f>
        <v>5599.9999999999991</v>
      </c>
      <c r="J21" s="5">
        <f>Modell!$G$8</f>
        <v>33600</v>
      </c>
    </row>
    <row r="22" spans="1:10" x14ac:dyDescent="0.2">
      <c r="A22" s="1">
        <v>43910</v>
      </c>
      <c r="B22" s="4">
        <v>5940</v>
      </c>
      <c r="C22" s="5">
        <f>IF(ISNA(B22), (1 + Modell!$G$4)*C21, C21+B22)</f>
        <v>14081</v>
      </c>
      <c r="D22" s="4">
        <f>C22-C21</f>
        <v>5940</v>
      </c>
      <c r="E22" s="5">
        <f>Modell!$B$5*D22</f>
        <v>594</v>
      </c>
      <c r="F22" s="6">
        <f>Modell!$G$6 * G21</f>
        <v>27.780229953169538</v>
      </c>
      <c r="G22" s="5">
        <f>G21+E22-F22</f>
        <v>1260.7255188760689</v>
      </c>
      <c r="H22" s="5">
        <f>G22*Modell!$G$5</f>
        <v>126.07255188760688</v>
      </c>
      <c r="I22" s="5">
        <f>Modell!$G$7</f>
        <v>5599.9999999999991</v>
      </c>
      <c r="J22" s="5">
        <f>Modell!$G$8</f>
        <v>33600</v>
      </c>
    </row>
    <row r="23" spans="1:10" x14ac:dyDescent="0.2">
      <c r="A23" s="1">
        <v>43911</v>
      </c>
      <c r="B23" s="4">
        <v>4049</v>
      </c>
      <c r="C23" s="5">
        <f>IF(ISNA(B23), (1 + Modell!$G$4)*C22, C22+B23)</f>
        <v>18130</v>
      </c>
      <c r="D23" s="4">
        <f>C23-C22</f>
        <v>4049</v>
      </c>
      <c r="E23" s="5">
        <f>Modell!$B$5*D23</f>
        <v>404.90000000000003</v>
      </c>
      <c r="F23" s="6">
        <f>Modell!$G$6 * G22</f>
        <v>50.429020755042757</v>
      </c>
      <c r="G23" s="5">
        <f>G22+E23-F23</f>
        <v>1615.1964981210263</v>
      </c>
      <c r="H23" s="5">
        <f>G23*Modell!$G$5</f>
        <v>161.51964981210261</v>
      </c>
      <c r="I23" s="5">
        <f>Modell!$G$7</f>
        <v>5599.9999999999991</v>
      </c>
      <c r="J23" s="5">
        <f>Modell!$G$8</f>
        <v>33600</v>
      </c>
    </row>
    <row r="24" spans="1:10" x14ac:dyDescent="0.2">
      <c r="A24" s="1">
        <v>43912</v>
      </c>
      <c r="B24" s="4">
        <v>3276</v>
      </c>
      <c r="C24" s="5">
        <f>IF(ISNA(B24), (1 + Modell!$G$4)*C23, C23+B24)</f>
        <v>21406</v>
      </c>
      <c r="D24" s="4">
        <f>C24-C23</f>
        <v>3276</v>
      </c>
      <c r="E24" s="5">
        <f>Modell!$B$5*D24</f>
        <v>327.60000000000002</v>
      </c>
      <c r="F24" s="6">
        <f>Modell!$G$6 * G23</f>
        <v>64.607859924841051</v>
      </c>
      <c r="G24" s="5">
        <f>G23+E24-F24</f>
        <v>1878.1886381961851</v>
      </c>
      <c r="H24" s="5">
        <f>G24*Modell!$G$5</f>
        <v>187.81886381961849</v>
      </c>
      <c r="I24" s="5">
        <f>Modell!$G$7</f>
        <v>5599.9999999999991</v>
      </c>
      <c r="J24" s="5">
        <f>Modell!$G$8</f>
        <v>33600</v>
      </c>
    </row>
    <row r="25" spans="1:10" x14ac:dyDescent="0.2">
      <c r="A25" s="1">
        <v>43913</v>
      </c>
      <c r="B25" s="4">
        <v>3311</v>
      </c>
      <c r="C25" s="5">
        <f>IF(ISNA(B25), (1 + Modell!$G$4)*C24, C24+B25)</f>
        <v>24717</v>
      </c>
      <c r="D25" s="4">
        <f>C25-C24</f>
        <v>3311</v>
      </c>
      <c r="E25" s="5">
        <f>Modell!$B$5*D25</f>
        <v>331.1</v>
      </c>
      <c r="F25" s="6">
        <f>Modell!$G$6 * G24</f>
        <v>75.127545527847403</v>
      </c>
      <c r="G25" s="5">
        <f>G24+E25-F25</f>
        <v>2134.1610926683379</v>
      </c>
      <c r="H25" s="5">
        <f>G25*Modell!$G$5</f>
        <v>213.41610926683379</v>
      </c>
      <c r="I25" s="5">
        <f>Modell!$G$7</f>
        <v>5599.9999999999991</v>
      </c>
      <c r="J25" s="5">
        <f>Modell!$G$8</f>
        <v>33600</v>
      </c>
    </row>
    <row r="26" spans="1:10" x14ac:dyDescent="0.2">
      <c r="A26" s="1">
        <v>43914</v>
      </c>
      <c r="B26" s="4">
        <v>4438</v>
      </c>
      <c r="C26" s="5">
        <f>IF(ISNA(B26), (1 + Modell!$G$4)*C25, C25+B26)</f>
        <v>29155</v>
      </c>
      <c r="D26" s="4">
        <f>C26-C25</f>
        <v>4438</v>
      </c>
      <c r="E26" s="5">
        <f>Modell!$B$5*D26</f>
        <v>443.8</v>
      </c>
      <c r="F26" s="6">
        <f>Modell!$G$6 * G25</f>
        <v>85.36644370673352</v>
      </c>
      <c r="G26" s="5">
        <f>G25+E26-F26</f>
        <v>2492.5946489616044</v>
      </c>
      <c r="H26" s="5">
        <f>G26*Modell!$G$5</f>
        <v>249.25946489616041</v>
      </c>
      <c r="I26" s="5">
        <f>Modell!$G$7</f>
        <v>5599.9999999999991</v>
      </c>
      <c r="J26" s="5">
        <f>Modell!$G$8</f>
        <v>33600</v>
      </c>
    </row>
    <row r="27" spans="1:10" x14ac:dyDescent="0.2">
      <c r="A27" s="1">
        <v>43915</v>
      </c>
      <c r="B27" s="4">
        <v>2342</v>
      </c>
      <c r="C27" s="5">
        <f>IF(ISNA(B27), (1 + Modell!$G$4)*C26, C26+B27)</f>
        <v>31497</v>
      </c>
      <c r="D27" s="4">
        <f>C27-C26</f>
        <v>2342</v>
      </c>
      <c r="E27" s="5">
        <f>Modell!$B$5*D27</f>
        <v>234.20000000000002</v>
      </c>
      <c r="F27" s="6">
        <f>Modell!$G$6 * G26</f>
        <v>99.703785958464181</v>
      </c>
      <c r="G27" s="5">
        <f>G26+E27-F27</f>
        <v>2627.0908630031399</v>
      </c>
      <c r="H27" s="5">
        <f>G27*Modell!$G$5</f>
        <v>262.70908630031397</v>
      </c>
      <c r="I27" s="5">
        <f>Modell!$G$7</f>
        <v>5599.9999999999991</v>
      </c>
      <c r="J27" s="5">
        <f>Modell!$G$8</f>
        <v>33600</v>
      </c>
    </row>
    <row r="28" spans="1:10" x14ac:dyDescent="0.2">
      <c r="A28" s="1">
        <v>43916</v>
      </c>
      <c r="B28" t="e">
        <v>#N/A</v>
      </c>
      <c r="C28" s="5">
        <f>IF(ISNA(B28), (1 + Modell!$G$4)*C27, C27+B28)</f>
        <v>35727.441511590485</v>
      </c>
      <c r="D28" s="4">
        <f>C28-C27</f>
        <v>4230.4415115904849</v>
      </c>
      <c r="E28" s="5">
        <f>Modell!$B$5*D28</f>
        <v>423.04415115904851</v>
      </c>
      <c r="F28" s="6">
        <f>Modell!$G$6 * G27</f>
        <v>105.0836345201256</v>
      </c>
      <c r="G28" s="5">
        <f>G27+E28-F28</f>
        <v>2945.0513796420628</v>
      </c>
      <c r="H28" s="5">
        <f>G28*Modell!$G$5</f>
        <v>294.50513796420626</v>
      </c>
      <c r="I28" s="5">
        <f>Modell!$G$7</f>
        <v>5599.9999999999991</v>
      </c>
      <c r="J28" s="5">
        <f>Modell!$G$8</f>
        <v>33600</v>
      </c>
    </row>
    <row r="29" spans="1:10" x14ac:dyDescent="0.2">
      <c r="A29" s="1">
        <v>43917</v>
      </c>
      <c r="B29" t="e">
        <v>#N/A</v>
      </c>
      <c r="C29" s="5">
        <f>IF(ISNA(B29), (1 + Modell!$G$4)*C28, C28+B29)</f>
        <v>40526.084292603075</v>
      </c>
      <c r="D29" s="4">
        <f>C29-C28</f>
        <v>4798.6427810125897</v>
      </c>
      <c r="E29" s="5">
        <f>Modell!$B$5*D29</f>
        <v>479.864278101259</v>
      </c>
      <c r="F29" s="6">
        <f>Modell!$G$6 * G28</f>
        <v>117.80205518568252</v>
      </c>
      <c r="G29" s="5">
        <f>G28+E29-F29</f>
        <v>3307.1136025576393</v>
      </c>
      <c r="H29" s="5">
        <f>G29*Modell!$G$5</f>
        <v>330.71136025576391</v>
      </c>
      <c r="I29" s="5">
        <f>Modell!$G$7</f>
        <v>5599.9999999999991</v>
      </c>
      <c r="J29" s="5">
        <f>Modell!$G$8</f>
        <v>33600</v>
      </c>
    </row>
    <row r="30" spans="1:10" x14ac:dyDescent="0.2">
      <c r="A30" s="1">
        <v>43918</v>
      </c>
      <c r="B30" t="e">
        <v>#N/A</v>
      </c>
      <c r="C30" s="5">
        <f>IF(ISNA(B30), (1 + Modell!$G$4)*C29, C29+B30)</f>
        <v>45969.244888648514</v>
      </c>
      <c r="D30" s="4">
        <f>C30-C29</f>
        <v>5443.1605960454399</v>
      </c>
      <c r="E30" s="5">
        <f>Modell!$B$5*D30</f>
        <v>544.31605960454397</v>
      </c>
      <c r="F30" s="6">
        <f>Modell!$G$6 * G29</f>
        <v>132.28454410230557</v>
      </c>
      <c r="G30" s="5">
        <f>G29+E30-F30</f>
        <v>3719.1451180598779</v>
      </c>
      <c r="H30" s="5">
        <f>G30*Modell!$G$5</f>
        <v>371.91451180598773</v>
      </c>
      <c r="I30" s="5">
        <f>Modell!$G$7</f>
        <v>5599.9999999999991</v>
      </c>
      <c r="J30" s="5">
        <f>Modell!$G$8</f>
        <v>33600</v>
      </c>
    </row>
    <row r="31" spans="1:10" x14ac:dyDescent="0.2">
      <c r="A31" s="1">
        <v>43919</v>
      </c>
      <c r="B31" t="e">
        <v>#N/A</v>
      </c>
      <c r="C31" s="5">
        <f>IF(ISNA(B31), (1 + Modell!$G$4)*C30, C30+B31)</f>
        <v>52143.490113063774</v>
      </c>
      <c r="D31" s="4">
        <f>C31-C30</f>
        <v>6174.2452244152591</v>
      </c>
      <c r="E31" s="5">
        <f>Modell!$B$5*D31</f>
        <v>617.42452244152594</v>
      </c>
      <c r="F31" s="6">
        <f>Modell!$G$6 * G30</f>
        <v>148.76580472239513</v>
      </c>
      <c r="G31" s="5">
        <f>G30+E31-F31</f>
        <v>4187.8038357790092</v>
      </c>
      <c r="H31" s="5">
        <f>G31*Modell!$G$5</f>
        <v>418.78038357790086</v>
      </c>
      <c r="I31" s="5">
        <f>Modell!$G$7</f>
        <v>5599.9999999999991</v>
      </c>
      <c r="J31" s="5">
        <f>Modell!$G$8</f>
        <v>33600</v>
      </c>
    </row>
    <row r="32" spans="1:10" x14ac:dyDescent="0.2">
      <c r="A32" s="1">
        <v>43920</v>
      </c>
      <c r="B32" t="e">
        <v>#N/A</v>
      </c>
      <c r="C32" s="5">
        <f>IF(ISNA(B32), (1 + Modell!$G$4)*C31, C31+B32)</f>
        <v>59147.013786223535</v>
      </c>
      <c r="D32" s="4">
        <f>C32-C31</f>
        <v>7003.5236731597615</v>
      </c>
      <c r="E32" s="5">
        <f>Modell!$B$5*D32</f>
        <v>700.35236731597615</v>
      </c>
      <c r="F32" s="6">
        <f>Modell!$G$6 * G31</f>
        <v>167.51215343116039</v>
      </c>
      <c r="G32" s="5">
        <f>G31+E32-F32</f>
        <v>4720.6440496638252</v>
      </c>
      <c r="H32" s="5">
        <f>G32*Modell!$G$5</f>
        <v>472.06440496638248</v>
      </c>
      <c r="I32" s="5">
        <f>Modell!$G$7</f>
        <v>5599.9999999999991</v>
      </c>
      <c r="J32" s="5">
        <f>Modell!$G$8</f>
        <v>33600</v>
      </c>
    </row>
    <row r="33" spans="1:10" x14ac:dyDescent="0.2">
      <c r="A33" s="1">
        <v>43921</v>
      </c>
      <c r="B33" t="e">
        <v>#N/A</v>
      </c>
      <c r="C33" s="5">
        <f>IF(ISNA(B33), (1 + Modell!$G$4)*C32, C32+B33)</f>
        <v>67091.198388181016</v>
      </c>
      <c r="D33" s="4">
        <f>C33-C32</f>
        <v>7944.1846019574805</v>
      </c>
      <c r="E33" s="5">
        <f>Modell!$B$5*D33</f>
        <v>794.41846019574814</v>
      </c>
      <c r="F33" s="6">
        <f>Modell!$G$6 * G32</f>
        <v>188.825761986553</v>
      </c>
      <c r="G33" s="5">
        <f>G32+E33-F33</f>
        <v>5326.2367478730212</v>
      </c>
      <c r="H33" s="5">
        <f>G33*Modell!$G$5</f>
        <v>532.62367478730209</v>
      </c>
      <c r="I33" s="5">
        <f>Modell!$G$7</f>
        <v>5599.9999999999991</v>
      </c>
      <c r="J33" s="5">
        <f>Modell!$G$8</f>
        <v>33600</v>
      </c>
    </row>
    <row r="34" spans="1:10" x14ac:dyDescent="0.2">
      <c r="A34" s="1">
        <v>43922</v>
      </c>
      <c r="B34" t="e">
        <v>#N/A</v>
      </c>
      <c r="C34" s="5">
        <f>IF(ISNA(B34), (1 + Modell!$G$4)*C33, C33+B34)</f>
        <v>76102.386460813766</v>
      </c>
      <c r="D34" s="4">
        <f>C34-C33</f>
        <v>9011.1880726327508</v>
      </c>
      <c r="E34" s="5">
        <f>Modell!$B$5*D34</f>
        <v>901.11880726327513</v>
      </c>
      <c r="F34" s="6">
        <f>Modell!$G$6 * G33</f>
        <v>213.04946991492085</v>
      </c>
      <c r="G34" s="5">
        <f>G33+E34-F34</f>
        <v>6014.3060852213748</v>
      </c>
      <c r="H34" s="5">
        <f>G34*Modell!$G$5</f>
        <v>601.43060852213739</v>
      </c>
      <c r="I34" s="5">
        <f>Modell!$G$7</f>
        <v>5599.9999999999991</v>
      </c>
      <c r="J34" s="5">
        <f>Modell!$G$8</f>
        <v>33600</v>
      </c>
    </row>
    <row r="35" spans="1:10" x14ac:dyDescent="0.2">
      <c r="A35" s="1">
        <v>43923</v>
      </c>
      <c r="B35" t="e">
        <v>#N/A</v>
      </c>
      <c r="C35" s="5">
        <f>IF(ISNA(B35), (1 + Modell!$G$4)*C34, C34+B35)</f>
        <v>86323.889931459489</v>
      </c>
      <c r="D35" s="4">
        <f>C35-C34</f>
        <v>10221.503470645723</v>
      </c>
      <c r="E35" s="5">
        <f>Modell!$B$5*D35</f>
        <v>1022.1503470645723</v>
      </c>
      <c r="F35" s="6">
        <f>Modell!$G$6 * G34</f>
        <v>240.572243408855</v>
      </c>
      <c r="G35" s="5">
        <f>G34+E35-F35</f>
        <v>6795.8841888770921</v>
      </c>
      <c r="H35" s="5">
        <f>G35*Modell!$G$5</f>
        <v>679.58841888770917</v>
      </c>
      <c r="I35" s="5">
        <f>Modell!$G$7</f>
        <v>5599.9999999999991</v>
      </c>
      <c r="J35" s="5">
        <f>Modell!$G$8</f>
        <v>33600</v>
      </c>
    </row>
    <row r="36" spans="1:10" x14ac:dyDescent="0.2">
      <c r="A36" s="1">
        <v>43924</v>
      </c>
      <c r="B36" t="e">
        <v>#N/A</v>
      </c>
      <c r="C36" s="5">
        <f>IF(ISNA(B36), (1 + Modell!$G$4)*C35, C35+B36)</f>
        <v>97918.269313877317</v>
      </c>
      <c r="D36" s="4">
        <f>C36-C35</f>
        <v>11594.379382417828</v>
      </c>
      <c r="E36" s="5">
        <f>Modell!$B$5*D36</f>
        <v>1159.4379382417828</v>
      </c>
      <c r="F36" s="6">
        <f>Modell!$G$6 * G35</f>
        <v>271.83536755508368</v>
      </c>
      <c r="G36" s="5">
        <f>G35+E36-F36</f>
        <v>7683.4867595637916</v>
      </c>
      <c r="H36" s="5">
        <f>G36*Modell!$G$5</f>
        <v>768.34867595637911</v>
      </c>
      <c r="I36" s="5">
        <f>Modell!$G$7</f>
        <v>5599.9999999999991</v>
      </c>
      <c r="J36" s="5">
        <f>Modell!$G$8</f>
        <v>33600</v>
      </c>
    </row>
    <row r="37" spans="1:10" x14ac:dyDescent="0.2">
      <c r="A37" s="1">
        <v>43925</v>
      </c>
      <c r="B37" t="e">
        <v>#N/A</v>
      </c>
      <c r="C37" s="5">
        <f>IF(ISNA(B37), (1 + Modell!$G$4)*C36, C36+B37)</f>
        <v>111069.91903443875</v>
      </c>
      <c r="D37" s="4">
        <f>C37-C36</f>
        <v>13151.649720561429</v>
      </c>
      <c r="E37" s="5">
        <f>Modell!$B$5*D37</f>
        <v>1315.1649720561429</v>
      </c>
      <c r="F37" s="6">
        <f>Modell!$G$6 * G36</f>
        <v>307.33947038255167</v>
      </c>
      <c r="G37" s="5">
        <f>G36+E37-F37</f>
        <v>8691.3122612373827</v>
      </c>
      <c r="H37" s="5">
        <f>G37*Modell!$G$5</f>
        <v>869.1312261237382</v>
      </c>
      <c r="I37" s="5">
        <f>Modell!$G$7</f>
        <v>5599.9999999999991</v>
      </c>
      <c r="J37" s="5">
        <f>Modell!$G$8</f>
        <v>33600</v>
      </c>
    </row>
    <row r="38" spans="1:10" x14ac:dyDescent="0.2">
      <c r="A38" s="1">
        <v>43926</v>
      </c>
      <c r="B38" t="e">
        <v>#N/A</v>
      </c>
      <c r="C38" s="5">
        <f>IF(ISNA(B38), (1 + Modell!$G$4)*C37, C37+B38)</f>
        <v>125988.00000000004</v>
      </c>
      <c r="D38" s="4">
        <f>C38-C37</f>
        <v>14918.080965561297</v>
      </c>
      <c r="E38" s="5">
        <f>Modell!$B$5*D38</f>
        <v>1491.8080965561298</v>
      </c>
      <c r="F38" s="6">
        <f>Modell!$G$6 * G37</f>
        <v>347.6524904494953</v>
      </c>
      <c r="G38" s="5">
        <f>G37+E38-F38</f>
        <v>9835.4678673440176</v>
      </c>
      <c r="H38" s="5">
        <f>G38*Modell!$G$5</f>
        <v>983.54678673440162</v>
      </c>
      <c r="I38" s="5">
        <f>Modell!$G$7</f>
        <v>5599.9999999999991</v>
      </c>
      <c r="J38" s="5">
        <f>Modell!$G$8</f>
        <v>33600</v>
      </c>
    </row>
    <row r="39" spans="1:10" x14ac:dyDescent="0.2">
      <c r="A39" s="1">
        <v>43927</v>
      </c>
      <c r="B39" t="e">
        <v>#N/A</v>
      </c>
      <c r="C39" s="5">
        <f>IF(ISNA(B39), (1 + Modell!$G$4)*C38, C38+B39)</f>
        <v>142909.766046362</v>
      </c>
      <c r="D39" s="4">
        <f>C39-C38</f>
        <v>16921.766046361954</v>
      </c>
      <c r="E39" s="5">
        <f>Modell!$B$5*D39</f>
        <v>1692.1766046361954</v>
      </c>
      <c r="F39" s="6">
        <f>Modell!$G$6 * G38</f>
        <v>393.41871469376071</v>
      </c>
      <c r="G39" s="5">
        <f>G38+E39-F39</f>
        <v>11134.225757286453</v>
      </c>
      <c r="H39" s="5">
        <f>G39*Modell!$G$5</f>
        <v>1113.4225757286451</v>
      </c>
      <c r="I39" s="5">
        <f>Modell!$G$7</f>
        <v>5599.9999999999991</v>
      </c>
      <c r="J39" s="5">
        <f>Modell!$G$8</f>
        <v>33600</v>
      </c>
    </row>
    <row r="40" spans="1:10" x14ac:dyDescent="0.2">
      <c r="A40" s="1">
        <v>43928</v>
      </c>
      <c r="B40" t="e">
        <v>#N/A</v>
      </c>
      <c r="C40" s="5">
        <f>IF(ISNA(B40), (1 + Modell!$G$4)*C39, C39+B40)</f>
        <v>162104.33717041236</v>
      </c>
      <c r="D40" s="4">
        <f>C40-C39</f>
        <v>19194.571124050359</v>
      </c>
      <c r="E40" s="5">
        <f>Modell!$B$5*D40</f>
        <v>1919.457112405036</v>
      </c>
      <c r="F40" s="6">
        <f>Modell!$G$6 * G39</f>
        <v>445.3690302914581</v>
      </c>
      <c r="G40" s="5">
        <f>G39+E40-F40</f>
        <v>12608.313839400031</v>
      </c>
      <c r="H40" s="5">
        <f>G40*Modell!$G$5</f>
        <v>1260.831383940003</v>
      </c>
      <c r="I40" s="5">
        <f>Modell!$G$7</f>
        <v>5599.9999999999991</v>
      </c>
      <c r="J40" s="5">
        <f>Modell!$G$8</f>
        <v>33600</v>
      </c>
    </row>
    <row r="41" spans="1:10" x14ac:dyDescent="0.2">
      <c r="A41" s="1">
        <v>43929</v>
      </c>
      <c r="B41" t="e">
        <v>#N/A</v>
      </c>
      <c r="C41" s="5">
        <f>IF(ISNA(B41), (1 + Modell!$G$4)*C40, C40+B41)</f>
        <v>183876.97955459412</v>
      </c>
      <c r="D41" s="4">
        <f>C41-C40</f>
        <v>21772.64238418176</v>
      </c>
      <c r="E41" s="5">
        <f>Modell!$B$5*D41</f>
        <v>2177.2642384181759</v>
      </c>
      <c r="F41" s="6">
        <f>Modell!$G$6 * G40</f>
        <v>504.33255357600126</v>
      </c>
      <c r="G41" s="5">
        <f>G40+E41-F41</f>
        <v>14281.245524242206</v>
      </c>
      <c r="H41" s="5">
        <f>G41*Modell!$G$5</f>
        <v>1428.1245524242204</v>
      </c>
      <c r="I41" s="5">
        <f>Modell!$G$7</f>
        <v>5599.9999999999991</v>
      </c>
      <c r="J41" s="5">
        <f>Modell!$G$8</f>
        <v>33600</v>
      </c>
    </row>
    <row r="42" spans="1:10" x14ac:dyDescent="0.2">
      <c r="A42" s="1">
        <v>43930</v>
      </c>
      <c r="B42" t="e">
        <v>#N/A</v>
      </c>
      <c r="C42" s="5">
        <f>IF(ISNA(B42), (1 + Modell!$G$4)*C41, C41+B42)</f>
        <v>208573.96045225518</v>
      </c>
      <c r="D42" s="4">
        <f>C42-C41</f>
        <v>24696.980897661066</v>
      </c>
      <c r="E42" s="5">
        <f>Modell!$B$5*D42</f>
        <v>2469.6980897661069</v>
      </c>
      <c r="F42" s="6">
        <f>Modell!$G$6 * G41</f>
        <v>571.24982096968824</v>
      </c>
      <c r="G42" s="5">
        <f>G41+E42-F42</f>
        <v>16179.693793038625</v>
      </c>
      <c r="H42" s="5">
        <f>G42*Modell!$G$5</f>
        <v>1617.9693793038623</v>
      </c>
      <c r="I42" s="5">
        <f>Modell!$G$7</f>
        <v>5599.9999999999991</v>
      </c>
      <c r="J42" s="5">
        <f>Modell!$G$8</f>
        <v>33600</v>
      </c>
    </row>
    <row r="43" spans="1:10" x14ac:dyDescent="0.2">
      <c r="A43" s="1">
        <v>43931</v>
      </c>
      <c r="B43" t="e">
        <v>#N/A</v>
      </c>
      <c r="C43" s="5">
        <f>IF(ISNA(B43), (1 + Modell!$G$4)*C42, C42+B43)</f>
        <v>236588.05514489426</v>
      </c>
      <c r="D43" s="4">
        <f>C43-C42</f>
        <v>28014.094692639075</v>
      </c>
      <c r="E43" s="5">
        <f>Modell!$B$5*D43</f>
        <v>2801.4094692639078</v>
      </c>
      <c r="F43" s="6">
        <f>Modell!$G$6 * G42</f>
        <v>647.18775172154506</v>
      </c>
      <c r="G43" s="5">
        <f>G42+E43-F43</f>
        <v>18333.915510580988</v>
      </c>
      <c r="H43" s="5">
        <f>G43*Modell!$G$5</f>
        <v>1833.3915510580987</v>
      </c>
      <c r="I43" s="5">
        <f>Modell!$G$7</f>
        <v>5599.9999999999991</v>
      </c>
      <c r="J43" s="5">
        <f>Modell!$G$8</f>
        <v>33600</v>
      </c>
    </row>
    <row r="44" spans="1:10" x14ac:dyDescent="0.2">
      <c r="A44" s="1">
        <v>43932</v>
      </c>
      <c r="B44" t="e">
        <v>#N/A</v>
      </c>
      <c r="C44" s="5">
        <f>IF(ISNA(B44), (1 + Modell!$G$4)*C43, C43+B44)</f>
        <v>268364.79355272418</v>
      </c>
      <c r="D44" s="4">
        <f>C44-C43</f>
        <v>31776.738407829922</v>
      </c>
      <c r="E44" s="5">
        <f>Modell!$B$5*D44</f>
        <v>3177.6738407829926</v>
      </c>
      <c r="F44" s="6">
        <f>Modell!$G$6 * G43</f>
        <v>733.35662042323952</v>
      </c>
      <c r="G44" s="5">
        <f>G43+E44-F44</f>
        <v>20778.232730940741</v>
      </c>
      <c r="H44" s="5">
        <f>G44*Modell!$G$5</f>
        <v>2077.823273094074</v>
      </c>
      <c r="I44" s="5">
        <f>Modell!$G$7</f>
        <v>5599.9999999999991</v>
      </c>
      <c r="J44" s="5">
        <f>Modell!$G$8</f>
        <v>33600</v>
      </c>
    </row>
    <row r="45" spans="1:10" x14ac:dyDescent="0.2">
      <c r="A45" s="1">
        <v>43933</v>
      </c>
      <c r="B45" t="e">
        <v>#N/A</v>
      </c>
      <c r="C45" s="5">
        <f>IF(ISNA(B45), (1 + Modell!$G$4)*C44, C44+B45)</f>
        <v>304409.54584325518</v>
      </c>
      <c r="D45" s="4">
        <f>C45-C44</f>
        <v>36044.752290531003</v>
      </c>
      <c r="E45" s="5">
        <f>Modell!$B$5*D45</f>
        <v>3604.4752290531005</v>
      </c>
      <c r="F45" s="6">
        <f>Modell!$G$6 * G44</f>
        <v>831.12930923762963</v>
      </c>
      <c r="G45" s="5">
        <f>G44+E45-F45</f>
        <v>23551.578650756212</v>
      </c>
      <c r="H45" s="5">
        <f>G45*Modell!$G$5</f>
        <v>2355.157865075621</v>
      </c>
      <c r="I45" s="5">
        <f>Modell!$G$7</f>
        <v>5599.9999999999991</v>
      </c>
      <c r="J45" s="5">
        <f>Modell!$G$8</f>
        <v>33600</v>
      </c>
    </row>
    <row r="46" spans="1:10" x14ac:dyDescent="0.2">
      <c r="A46" s="1">
        <v>43934</v>
      </c>
      <c r="B46" t="e">
        <v>#N/A</v>
      </c>
      <c r="C46" s="5">
        <f>IF(ISNA(B46), (1 + Modell!$G$4)*C45, C45+B46)</f>
        <v>345295.55972583807</v>
      </c>
      <c r="D46" s="4">
        <f>C46-C45</f>
        <v>40886.013882582891</v>
      </c>
      <c r="E46" s="5">
        <f>Modell!$B$5*D46</f>
        <v>4088.6013882582893</v>
      </c>
      <c r="F46" s="6">
        <f>Modell!$G$6 * G45</f>
        <v>942.0631460302485</v>
      </c>
      <c r="G46" s="5">
        <f>G45+E46-F46</f>
        <v>26698.11689298425</v>
      </c>
      <c r="H46" s="5">
        <f>G46*Modell!$G$5</f>
        <v>2669.8116892984249</v>
      </c>
      <c r="I46" s="5">
        <f>Modell!$G$7</f>
        <v>5599.9999999999991</v>
      </c>
      <c r="J46" s="5">
        <f>Modell!$G$8</f>
        <v>33600</v>
      </c>
    </row>
    <row r="47" spans="1:10" x14ac:dyDescent="0.2">
      <c r="A47" s="1">
        <v>43935</v>
      </c>
      <c r="B47" t="e">
        <v>#N/A</v>
      </c>
      <c r="C47" s="5">
        <f>IF(ISNA(B47), (1 + Modell!$G$4)*C46, C46+B47)</f>
        <v>391673.07725550939</v>
      </c>
      <c r="D47" s="4">
        <f>C47-C46</f>
        <v>46377.517529671313</v>
      </c>
      <c r="E47" s="5">
        <f>Modell!$B$5*D47</f>
        <v>4637.7517529671313</v>
      </c>
      <c r="F47" s="6">
        <f>Modell!$G$6 * G46</f>
        <v>1067.92467571937</v>
      </c>
      <c r="G47" s="5">
        <f>G46+E47-F47</f>
        <v>30267.943970232012</v>
      </c>
      <c r="H47" s="5">
        <f>G47*Modell!$G$5</f>
        <v>3026.7943970232009</v>
      </c>
      <c r="I47" s="5">
        <f>Modell!$G$7</f>
        <v>5599.9999999999991</v>
      </c>
      <c r="J47" s="5">
        <f>Modell!$G$8</f>
        <v>33600</v>
      </c>
    </row>
    <row r="48" spans="1:10" x14ac:dyDescent="0.2">
      <c r="A48" s="1">
        <v>43936</v>
      </c>
      <c r="B48" t="e">
        <v>#N/A</v>
      </c>
      <c r="C48" s="5">
        <f>IF(ISNA(B48), (1 + Modell!$G$4)*C47, C47+B48)</f>
        <v>444279.67613775516</v>
      </c>
      <c r="D48" s="4">
        <f>C48-C47</f>
        <v>52606.598882245773</v>
      </c>
      <c r="E48" s="5">
        <f>Modell!$B$5*D48</f>
        <v>5260.659888224578</v>
      </c>
      <c r="F48" s="6">
        <f>Modell!$G$6 * G47</f>
        <v>1210.7177588092804</v>
      </c>
      <c r="G48" s="5">
        <f>G47+E48-F48</f>
        <v>34317.886099647309</v>
      </c>
      <c r="H48" s="5">
        <f>G48*Modell!$G$5</f>
        <v>3431.7886099647308</v>
      </c>
      <c r="I48" s="5">
        <f>Modell!$G$7</f>
        <v>5599.9999999999991</v>
      </c>
      <c r="J48" s="5">
        <f>Modell!$G$8</f>
        <v>33600</v>
      </c>
    </row>
    <row r="49" spans="1:10" x14ac:dyDescent="0.2">
      <c r="A49" s="1">
        <v>43937</v>
      </c>
      <c r="B49" t="e">
        <v>#N/A</v>
      </c>
      <c r="C49" s="5">
        <f>IF(ISNA(B49), (1 + Modell!$G$4)*C48, C48+B49)</f>
        <v>503952.00000000035</v>
      </c>
      <c r="D49" s="4">
        <f>C49-C48</f>
        <v>59672.32386224519</v>
      </c>
      <c r="E49" s="5">
        <f>Modell!$B$5*D49</f>
        <v>5967.2323862245194</v>
      </c>
      <c r="F49" s="6">
        <f>Modell!$G$6 * G48</f>
        <v>1372.7154439858923</v>
      </c>
      <c r="G49" s="5">
        <f>G48+E49-F49</f>
        <v>38912.403041885933</v>
      </c>
      <c r="H49" s="5">
        <f>G49*Modell!$G$5</f>
        <v>3891.2403041885927</v>
      </c>
      <c r="I49" s="5">
        <f>Modell!$G$7</f>
        <v>5599.9999999999991</v>
      </c>
      <c r="J49" s="5">
        <f>Modell!$G$8</f>
        <v>33600</v>
      </c>
    </row>
    <row r="50" spans="1:10" x14ac:dyDescent="0.2">
      <c r="A50" s="1">
        <v>43938</v>
      </c>
      <c r="B50" t="e">
        <v>#N/A</v>
      </c>
      <c r="C50" s="5">
        <f>IF(ISNA(B50), (1 + Modell!$G$4)*C49, C49+B50)</f>
        <v>571639.06418544822</v>
      </c>
      <c r="D50" s="4">
        <f>C50-C49</f>
        <v>67687.064185447874</v>
      </c>
      <c r="E50" s="5">
        <f>Modell!$B$5*D50</f>
        <v>6768.706418544788</v>
      </c>
      <c r="F50" s="6">
        <f>Modell!$G$6 * G49</f>
        <v>1556.4961216754373</v>
      </c>
      <c r="G50" s="5">
        <f>G49+E50-F50</f>
        <v>44124.613338755284</v>
      </c>
      <c r="H50" s="5">
        <f>G50*Modell!$G$5</f>
        <v>4412.461333875528</v>
      </c>
      <c r="I50" s="5">
        <f>Modell!$G$7</f>
        <v>5599.9999999999991</v>
      </c>
      <c r="J50" s="5">
        <f>Modell!$G$8</f>
        <v>33600</v>
      </c>
    </row>
    <row r="51" spans="1:10" x14ac:dyDescent="0.2">
      <c r="A51" s="1">
        <v>43939</v>
      </c>
      <c r="B51" t="e">
        <v>#N/A</v>
      </c>
      <c r="C51" s="5">
        <f>IF(ISNA(B51), (1 + Modell!$G$4)*C50, C50+B51)</f>
        <v>648417.34868164978</v>
      </c>
      <c r="D51" s="4">
        <f>C51-C50</f>
        <v>76778.284496201552</v>
      </c>
      <c r="E51" s="5">
        <f>Modell!$B$5*D51</f>
        <v>7677.8284496201559</v>
      </c>
      <c r="F51" s="6">
        <f>Modell!$G$6 * G50</f>
        <v>1764.9845335502114</v>
      </c>
      <c r="G51" s="5">
        <f>G50+E51-F51</f>
        <v>50037.457254825225</v>
      </c>
      <c r="H51" s="5">
        <f>G51*Modell!$G$5</f>
        <v>5003.7457254825222</v>
      </c>
      <c r="I51" s="5">
        <f>Modell!$G$7</f>
        <v>5599.9999999999991</v>
      </c>
      <c r="J51" s="5">
        <f>Modell!$G$8</f>
        <v>33600</v>
      </c>
    </row>
    <row r="52" spans="1:10" x14ac:dyDescent="0.2">
      <c r="A52" s="1">
        <v>43940</v>
      </c>
      <c r="B52" t="e">
        <v>#N/A</v>
      </c>
      <c r="C52" s="5">
        <f>IF(ISNA(B52), (1 + Modell!$G$4)*C51, C51+B52)</f>
        <v>735507.91821837693</v>
      </c>
      <c r="D52" s="4">
        <f>C52-C51</f>
        <v>87090.569536727155</v>
      </c>
      <c r="E52" s="5">
        <f>Modell!$B$5*D52</f>
        <v>8709.0569536727162</v>
      </c>
      <c r="F52" s="6">
        <f>Modell!$G$6 * G51</f>
        <v>2001.4982901930091</v>
      </c>
      <c r="G52" s="5">
        <f>G51+E52-F52</f>
        <v>56745.015918304933</v>
      </c>
      <c r="H52" s="5">
        <f>G52*Modell!$G$5</f>
        <v>5674.5015918304925</v>
      </c>
      <c r="I52" s="5">
        <f>Modell!$G$7</f>
        <v>5599.9999999999991</v>
      </c>
      <c r="J52" s="5">
        <f>Modell!$G$8</f>
        <v>33600</v>
      </c>
    </row>
    <row r="53" spans="1:10" x14ac:dyDescent="0.2">
      <c r="A53" s="1">
        <v>43941</v>
      </c>
      <c r="B53" t="e">
        <v>#N/A</v>
      </c>
      <c r="C53" s="5">
        <f>IF(ISNA(B53), (1 + Modell!$G$4)*C52, C52+B53)</f>
        <v>834295.84180902119</v>
      </c>
      <c r="D53" s="4">
        <f>C53-C52</f>
        <v>98787.923590644263</v>
      </c>
      <c r="E53" s="5">
        <f>Modell!$B$5*D53</f>
        <v>9878.7923590644277</v>
      </c>
      <c r="F53" s="6">
        <f>Modell!$G$6 * G52</f>
        <v>2269.8006367321973</v>
      </c>
      <c r="G53" s="5">
        <f>G52+E53-F53</f>
        <v>64354.007640637166</v>
      </c>
      <c r="H53" s="5">
        <f>G53*Modell!$G$5</f>
        <v>6435.4007640637165</v>
      </c>
      <c r="I53" s="5">
        <f>Modell!$G$7</f>
        <v>5599.9999999999991</v>
      </c>
      <c r="J53" s="5">
        <f>Modell!$G$8</f>
        <v>33600</v>
      </c>
    </row>
    <row r="54" spans="1:10" x14ac:dyDescent="0.2">
      <c r="A54" s="1">
        <v>43942</v>
      </c>
      <c r="B54" t="e">
        <v>#N/A</v>
      </c>
      <c r="C54" s="5">
        <f>IF(ISNA(B54), (1 + Modell!$G$4)*C53, C53+B54)</f>
        <v>946352.22057957749</v>
      </c>
      <c r="D54" s="4">
        <f>C54-C53</f>
        <v>112056.3787705563</v>
      </c>
      <c r="E54" s="5">
        <f>Modell!$B$5*D54</f>
        <v>11205.637877055631</v>
      </c>
      <c r="F54" s="6">
        <f>Modell!$G$6 * G53</f>
        <v>2574.1603056254867</v>
      </c>
      <c r="G54" s="5">
        <f>G53+E54-F54</f>
        <v>72985.485212067317</v>
      </c>
      <c r="H54" s="5">
        <f>G54*Modell!$G$5</f>
        <v>7298.5485212067315</v>
      </c>
      <c r="I54" s="5">
        <f>Modell!$G$7</f>
        <v>5599.9999999999991</v>
      </c>
      <c r="J54" s="5">
        <f>Modell!$G$8</f>
        <v>33600</v>
      </c>
    </row>
    <row r="55" spans="1:10" x14ac:dyDescent="0.2">
      <c r="A55" s="1">
        <v>43943</v>
      </c>
      <c r="B55" t="e">
        <v>#N/A</v>
      </c>
      <c r="C55" s="5">
        <f>IF(ISNA(B55), (1 + Modell!$G$4)*C54, C54+B55)</f>
        <v>1073459.1742108974</v>
      </c>
      <c r="D55" s="4">
        <f>C55-C54</f>
        <v>127106.95363131992</v>
      </c>
      <c r="E55" s="5">
        <f>Modell!$B$5*D55</f>
        <v>12710.695363131992</v>
      </c>
      <c r="F55" s="6">
        <f>Modell!$G$6 * G54</f>
        <v>2919.4194084826927</v>
      </c>
      <c r="G55" s="5">
        <f>G54+E55-F55</f>
        <v>82776.76116671662</v>
      </c>
      <c r="H55" s="5">
        <f>G55*Modell!$G$5</f>
        <v>8277.6761166716606</v>
      </c>
      <c r="I55" s="5">
        <f>Modell!$G$7</f>
        <v>5599.9999999999991</v>
      </c>
      <c r="J55" s="5">
        <f>Modell!$G$8</f>
        <v>33600</v>
      </c>
    </row>
    <row r="56" spans="1:10" x14ac:dyDescent="0.2">
      <c r="A56" s="1">
        <v>43944</v>
      </c>
      <c r="B56" t="e">
        <v>#N/A</v>
      </c>
      <c r="C56" s="5">
        <f>IF(ISNA(B56), (1 + Modell!$G$4)*C55, C55+B56)</f>
        <v>1217638.1833730217</v>
      </c>
      <c r="D56" s="4">
        <f>C56-C55</f>
        <v>144179.00916212425</v>
      </c>
      <c r="E56" s="5">
        <f>Modell!$B$5*D56</f>
        <v>14417.900916212426</v>
      </c>
      <c r="F56" s="6">
        <f>Modell!$G$6 * G55</f>
        <v>3311.0704466686648</v>
      </c>
      <c r="G56" s="5">
        <f>G55+E56-F56</f>
        <v>93883.591636260389</v>
      </c>
      <c r="H56" s="5">
        <f>G56*Modell!$G$5</f>
        <v>9388.3591636260389</v>
      </c>
      <c r="I56" s="5">
        <f>Modell!$G$7</f>
        <v>5599.9999999999991</v>
      </c>
      <c r="J56" s="5">
        <f>Modell!$G$8</f>
        <v>33600</v>
      </c>
    </row>
    <row r="57" spans="1:10" x14ac:dyDescent="0.2">
      <c r="A57" s="1">
        <v>43945</v>
      </c>
      <c r="B57" t="e">
        <v>#N/A</v>
      </c>
      <c r="C57" s="5">
        <f>IF(ISNA(B57), (1 + Modell!$G$4)*C56, C56+B57)</f>
        <v>1381182.2389033535</v>
      </c>
      <c r="D57" s="4">
        <f>C57-C56</f>
        <v>163544.0555303318</v>
      </c>
      <c r="E57" s="5">
        <f>Modell!$B$5*D57</f>
        <v>16354.405553033181</v>
      </c>
      <c r="F57" s="6">
        <f>Modell!$G$6 * G56</f>
        <v>3755.3436654504158</v>
      </c>
      <c r="G57" s="5">
        <f>G56+E57-F57</f>
        <v>106482.65352384315</v>
      </c>
      <c r="H57" s="5">
        <f>G57*Modell!$G$5</f>
        <v>10648.265352384315</v>
      </c>
      <c r="I57" s="5">
        <f>Modell!$G$7</f>
        <v>5599.9999999999991</v>
      </c>
      <c r="J57" s="5">
        <f>Modell!$G$8</f>
        <v>33600</v>
      </c>
    </row>
    <row r="58" spans="1:10" x14ac:dyDescent="0.2">
      <c r="A58" s="1">
        <v>43946</v>
      </c>
      <c r="B58" t="e">
        <v>#N/A</v>
      </c>
      <c r="C58" s="5">
        <f>IF(ISNA(B58), (1 + Modell!$G$4)*C57, C57+B58)</f>
        <v>1566692.3090220389</v>
      </c>
      <c r="D58" s="4">
        <f>C58-C57</f>
        <v>185510.07011868549</v>
      </c>
      <c r="E58" s="5">
        <f>Modell!$B$5*D58</f>
        <v>18551.007011868551</v>
      </c>
      <c r="F58" s="6">
        <f>Modell!$G$6 * G57</f>
        <v>4259.3061409537258</v>
      </c>
      <c r="G58" s="5">
        <f>G57+E58-F58</f>
        <v>120774.35439475797</v>
      </c>
      <c r="H58" s="5">
        <f>G58*Modell!$G$5</f>
        <v>12077.435439475796</v>
      </c>
      <c r="I58" s="5">
        <f>Modell!$G$7</f>
        <v>5599.9999999999991</v>
      </c>
      <c r="J58" s="5">
        <f>Modell!$G$8</f>
        <v>33600</v>
      </c>
    </row>
    <row r="59" spans="1:10" x14ac:dyDescent="0.2">
      <c r="A59" s="1">
        <v>43947</v>
      </c>
      <c r="B59" t="e">
        <v>#N/A</v>
      </c>
      <c r="C59" s="5">
        <f>IF(ISNA(B59), (1 + Modell!$G$4)*C58, C58+B59)</f>
        <v>1777118.7045510223</v>
      </c>
      <c r="D59" s="4">
        <f>C59-C58</f>
        <v>210426.39552898332</v>
      </c>
      <c r="E59" s="5">
        <f>Modell!$B$5*D59</f>
        <v>21042.639552898334</v>
      </c>
      <c r="F59" s="6">
        <f>Modell!$G$6 * G58</f>
        <v>4830.9741757903194</v>
      </c>
      <c r="G59" s="5">
        <f>G58+E59-F59</f>
        <v>136986.01977186598</v>
      </c>
      <c r="H59" s="5">
        <f>G59*Modell!$G$5</f>
        <v>13698.601977186596</v>
      </c>
      <c r="I59" s="5">
        <f>Modell!$G$7</f>
        <v>5599.9999999999991</v>
      </c>
      <c r="J59" s="5">
        <f>Modell!$G$8</f>
        <v>33600</v>
      </c>
    </row>
    <row r="60" spans="1:10" x14ac:dyDescent="0.2">
      <c r="A60" s="1">
        <v>43948</v>
      </c>
      <c r="B60" t="e">
        <v>#N/A</v>
      </c>
      <c r="C60" s="5">
        <f>IF(ISNA(B60), (1 + Modell!$G$4)*C59, C59+B60)</f>
        <v>2015808.0000000033</v>
      </c>
      <c r="D60" s="4">
        <f>C60-C59</f>
        <v>238689.29544898099</v>
      </c>
      <c r="E60" s="5">
        <f>Modell!$B$5*D60</f>
        <v>23868.929544898099</v>
      </c>
      <c r="F60" s="6">
        <f>Modell!$G$6 * G59</f>
        <v>5479.4407908746389</v>
      </c>
      <c r="G60" s="5">
        <f>G59+E60-F60</f>
        <v>155375.50852588943</v>
      </c>
      <c r="H60" s="5">
        <f>G60*Modell!$G$5</f>
        <v>15537.550852588942</v>
      </c>
      <c r="I60" s="5">
        <f>Modell!$G$7</f>
        <v>5599.9999999999991</v>
      </c>
      <c r="J60" s="5">
        <f>Modell!$G$8</f>
        <v>33600</v>
      </c>
    </row>
    <row r="61" spans="1:10" x14ac:dyDescent="0.2">
      <c r="A61" s="1">
        <v>43949</v>
      </c>
      <c r="B61" t="e">
        <v>#N/A</v>
      </c>
      <c r="C61" s="5">
        <f>IF(ISNA(B61), (1 + Modell!$G$4)*C60, C60+B61)</f>
        <v>2286556.2567417948</v>
      </c>
      <c r="D61" s="4">
        <f>C61-C60</f>
        <v>270748.2567417915</v>
      </c>
      <c r="E61" s="5">
        <f>Modell!$B$5*D61</f>
        <v>27074.825674179152</v>
      </c>
      <c r="F61" s="6">
        <f>Modell!$G$6 * G60</f>
        <v>6215.0203410355771</v>
      </c>
      <c r="G61" s="5">
        <f>G60+E61-F61</f>
        <v>176235.31385903299</v>
      </c>
      <c r="H61" s="5">
        <f>G61*Modell!$G$5</f>
        <v>17623.531385903298</v>
      </c>
      <c r="I61" s="5">
        <f>Modell!$G$7</f>
        <v>5599.9999999999991</v>
      </c>
      <c r="J61" s="5">
        <f>Modell!$G$8</f>
        <v>33600</v>
      </c>
    </row>
    <row r="62" spans="1:10" x14ac:dyDescent="0.2">
      <c r="A62" s="1">
        <v>43950</v>
      </c>
      <c r="B62" t="e">
        <v>#N/A</v>
      </c>
      <c r="C62" s="5">
        <f>IF(ISNA(B62), (1 + Modell!$G$4)*C61, C61+B62)</f>
        <v>2593669.394726601</v>
      </c>
      <c r="D62" s="4">
        <f>C62-C61</f>
        <v>307113.13798480621</v>
      </c>
      <c r="E62" s="5">
        <f>Modell!$B$5*D62</f>
        <v>30711.313798480624</v>
      </c>
      <c r="F62" s="6">
        <f>Modell!$G$6 * G61</f>
        <v>7049.41255436132</v>
      </c>
      <c r="G62" s="5">
        <f>G61+E62-F62</f>
        <v>199897.21510315227</v>
      </c>
      <c r="H62" s="5">
        <f>G62*Modell!$G$5</f>
        <v>19989.721510315227</v>
      </c>
      <c r="I62" s="5">
        <f>Modell!$G$7</f>
        <v>5599.9999999999991</v>
      </c>
      <c r="J62" s="5">
        <f>Modell!$G$8</f>
        <v>33600</v>
      </c>
    </row>
    <row r="63" spans="1:10" x14ac:dyDescent="0.2">
      <c r="A63" s="1">
        <v>43951</v>
      </c>
      <c r="B63" t="e">
        <v>#N/A</v>
      </c>
      <c r="C63" s="5">
        <f>IF(ISNA(B63), (1 + Modell!$G$4)*C62, C62+B63)</f>
        <v>2942031.6728735096</v>
      </c>
      <c r="D63" s="4">
        <f>C63-C62</f>
        <v>348362.27814690862</v>
      </c>
      <c r="E63" s="5">
        <f>Modell!$B$5*D63</f>
        <v>34836.227814690865</v>
      </c>
      <c r="F63" s="6">
        <f>Modell!$G$6 * G62</f>
        <v>7995.8886041260912</v>
      </c>
      <c r="G63" s="5">
        <f>G62+E63-F63</f>
        <v>226737.55431371703</v>
      </c>
      <c r="H63" s="5">
        <f>G63*Modell!$G$5</f>
        <v>22673.755431371701</v>
      </c>
      <c r="I63" s="5">
        <f>Modell!$G$7</f>
        <v>5599.9999999999991</v>
      </c>
      <c r="J63" s="5">
        <f>Modell!$G$8</f>
        <v>33600</v>
      </c>
    </row>
    <row r="64" spans="1:10" x14ac:dyDescent="0.2">
      <c r="A64" s="1">
        <v>43952</v>
      </c>
      <c r="B64" t="e">
        <v>#N/A</v>
      </c>
      <c r="C64" s="5">
        <f>IF(ISNA(B64), (1 + Modell!$G$4)*C63, C63+B64)</f>
        <v>3337183.3672360871</v>
      </c>
      <c r="D64" s="4">
        <f>C64-C63</f>
        <v>395151.69436257752</v>
      </c>
      <c r="E64" s="5">
        <f>Modell!$B$5*D64</f>
        <v>39515.169436257755</v>
      </c>
      <c r="F64" s="6">
        <f>Modell!$G$6 * G63</f>
        <v>9069.5021725486822</v>
      </c>
      <c r="G64" s="5">
        <f>G63+E64-F64</f>
        <v>257183.22157742613</v>
      </c>
      <c r="H64" s="5">
        <f>G64*Modell!$G$5</f>
        <v>25718.322157742612</v>
      </c>
      <c r="I64" s="5">
        <f>Modell!$G$7</f>
        <v>5599.9999999999991</v>
      </c>
      <c r="J64" s="5">
        <f>Modell!$G$8</f>
        <v>33600</v>
      </c>
    </row>
    <row r="65" spans="1:10" x14ac:dyDescent="0.2">
      <c r="A65" s="1">
        <v>43953</v>
      </c>
      <c r="B65" t="e">
        <v>#N/A</v>
      </c>
      <c r="C65" s="5">
        <f>IF(ISNA(B65), (1 + Modell!$G$4)*C64, C64+B65)</f>
        <v>3785408.8823183128</v>
      </c>
      <c r="D65" s="4">
        <f>C65-C64</f>
        <v>448225.51508222567</v>
      </c>
      <c r="E65" s="5">
        <f>Modell!$B$5*D65</f>
        <v>44822.551508222568</v>
      </c>
      <c r="F65" s="6">
        <f>Modell!$G$6 * G64</f>
        <v>10287.328863097046</v>
      </c>
      <c r="G65" s="5">
        <f>G64+E65-F65</f>
        <v>291718.44422255165</v>
      </c>
      <c r="H65" s="5">
        <f>G65*Modell!$G$5</f>
        <v>29171.844422255162</v>
      </c>
      <c r="I65" s="5">
        <f>Modell!$G$7</f>
        <v>5599.9999999999991</v>
      </c>
      <c r="J65" s="5">
        <f>Modell!$G$8</f>
        <v>33600</v>
      </c>
    </row>
    <row r="66" spans="1:10" x14ac:dyDescent="0.2">
      <c r="A66" s="1">
        <v>43954</v>
      </c>
      <c r="B66" t="e">
        <v>#N/A</v>
      </c>
      <c r="C66" s="5">
        <f>IF(ISNA(B66), (1 + Modell!$G$4)*C65, C65+B66)</f>
        <v>4293836.6968435925</v>
      </c>
      <c r="D66" s="4">
        <f>C66-C65</f>
        <v>508427.81452527968</v>
      </c>
      <c r="E66" s="5">
        <f>Modell!$B$5*D66</f>
        <v>50842.781452527968</v>
      </c>
      <c r="F66" s="6">
        <f>Modell!$G$6 * G65</f>
        <v>11668.737768902067</v>
      </c>
      <c r="G66" s="5">
        <f>G65+E66-F66</f>
        <v>330892.48790617753</v>
      </c>
      <c r="H66" s="5">
        <f>G66*Modell!$G$5</f>
        <v>33089.248790617748</v>
      </c>
      <c r="I66" s="5">
        <f>Modell!$G$7</f>
        <v>5599.9999999999991</v>
      </c>
      <c r="J66" s="5">
        <f>Modell!$G$8</f>
        <v>33600</v>
      </c>
    </row>
    <row r="67" spans="1:10" x14ac:dyDescent="0.2">
      <c r="A67" s="1">
        <v>43955</v>
      </c>
      <c r="B67" t="e">
        <v>#N/A</v>
      </c>
      <c r="C67" s="5">
        <f>IF(ISNA(B67), (1 + Modell!$G$4)*C66, C66+B67)</f>
        <v>4870552.7334920894</v>
      </c>
      <c r="D67" s="4">
        <f>C67-C66</f>
        <v>576716.03664849699</v>
      </c>
      <c r="E67" s="5">
        <f>Modell!$B$5*D67</f>
        <v>57671.603664849703</v>
      </c>
      <c r="F67" s="6">
        <f>Modell!$G$6 * G66</f>
        <v>13235.699516247101</v>
      </c>
      <c r="G67" s="5">
        <f>G66+E67-F67</f>
        <v>375328.39205478015</v>
      </c>
      <c r="H67" s="5">
        <f>G67*Modell!$G$5</f>
        <v>37532.839205478012</v>
      </c>
      <c r="I67" s="5">
        <f>Modell!$G$7</f>
        <v>5599.9999999999991</v>
      </c>
      <c r="J67" s="5">
        <f>Modell!$G$8</f>
        <v>33600</v>
      </c>
    </row>
    <row r="68" spans="1:10" x14ac:dyDescent="0.2">
      <c r="A68" s="1">
        <v>43956</v>
      </c>
      <c r="B68" t="e">
        <v>#N/A</v>
      </c>
      <c r="C68" s="5">
        <f>IF(ISNA(B68), (1 + Modell!$G$4)*C67, C67+B68)</f>
        <v>5524728.9556134166</v>
      </c>
      <c r="D68" s="4">
        <f>C68-C67</f>
        <v>654176.22212132718</v>
      </c>
      <c r="E68" s="5">
        <f>Modell!$B$5*D68</f>
        <v>65417.622212132723</v>
      </c>
      <c r="F68" s="6">
        <f>Modell!$G$6 * G67</f>
        <v>15013.135682191207</v>
      </c>
      <c r="G68" s="5">
        <f>G67+E68-F68</f>
        <v>425732.87858472165</v>
      </c>
      <c r="H68" s="5">
        <f>G68*Modell!$G$5</f>
        <v>42573.287858472162</v>
      </c>
      <c r="I68" s="5">
        <f>Modell!$G$7</f>
        <v>5599.9999999999991</v>
      </c>
      <c r="J68" s="5">
        <f>Modell!$G$8</f>
        <v>33600</v>
      </c>
    </row>
    <row r="69" spans="1:10" x14ac:dyDescent="0.2">
      <c r="A69" s="1">
        <v>43957</v>
      </c>
      <c r="B69" t="e">
        <v>#N/A</v>
      </c>
      <c r="C69" s="5">
        <f>IF(ISNA(B69), (1 + Modell!$G$4)*C68, C68+B69)</f>
        <v>6266769.2360881586</v>
      </c>
      <c r="D69" s="4">
        <f>C69-C68</f>
        <v>742040.28047474194</v>
      </c>
      <c r="E69" s="5">
        <f>Modell!$B$5*D69</f>
        <v>74204.028047474203</v>
      </c>
      <c r="F69" s="6">
        <f>Modell!$G$6 * G68</f>
        <v>17029.315143388867</v>
      </c>
      <c r="G69" s="5">
        <f>G68+E69-F69</f>
        <v>482907.591488807</v>
      </c>
      <c r="H69" s="5">
        <f>G69*Modell!$G$5</f>
        <v>48290.759148880694</v>
      </c>
      <c r="I69" s="5">
        <f>Modell!$G$7</f>
        <v>5599.9999999999991</v>
      </c>
      <c r="J69" s="5">
        <f>Modell!$G$8</f>
        <v>33600</v>
      </c>
    </row>
    <row r="70" spans="1:10" x14ac:dyDescent="0.2">
      <c r="A70" s="1">
        <v>43958</v>
      </c>
      <c r="B70" t="e">
        <v>#N/A</v>
      </c>
      <c r="C70" s="5">
        <f>IF(ISNA(B70), (1 + Modell!$G$4)*C69, C69+B70)</f>
        <v>7108474.8182040919</v>
      </c>
      <c r="D70" s="4">
        <f>C70-C69</f>
        <v>841705.5821159333</v>
      </c>
      <c r="E70" s="5">
        <f>Modell!$B$5*D70</f>
        <v>84170.558211593336</v>
      </c>
      <c r="F70" s="6">
        <f>Modell!$G$6 * G69</f>
        <v>19316.303659552279</v>
      </c>
      <c r="G70" s="5">
        <f>G69+E70-F70</f>
        <v>547761.84604084806</v>
      </c>
      <c r="H70" s="5">
        <f>G70*Modell!$G$5</f>
        <v>54776.184604084803</v>
      </c>
      <c r="I70" s="5">
        <f>Modell!$G$7</f>
        <v>5599.9999999999991</v>
      </c>
      <c r="J70" s="5">
        <f>Modell!$G$8</f>
        <v>33600</v>
      </c>
    </row>
    <row r="71" spans="1:10" x14ac:dyDescent="0.2">
      <c r="A71" s="1">
        <v>43959</v>
      </c>
      <c r="B71" t="e">
        <v>#N/A</v>
      </c>
      <c r="C71" s="5">
        <f>IF(ISNA(B71), (1 + Modell!$G$4)*C70, C70+B71)</f>
        <v>8063232.0000000158</v>
      </c>
      <c r="D71" s="4">
        <f>C71-C70</f>
        <v>954757.18179592397</v>
      </c>
      <c r="E71" s="5">
        <f>Modell!$B$5*D71</f>
        <v>95475.718179592397</v>
      </c>
      <c r="F71" s="6">
        <f>Modell!$G$6 * G70</f>
        <v>21910.473841633924</v>
      </c>
      <c r="G71" s="5">
        <f>G70+E71-F71</f>
        <v>621327.09037880658</v>
      </c>
      <c r="H71" s="5">
        <f>G71*Modell!$G$5</f>
        <v>62132.709037880653</v>
      </c>
      <c r="I71" s="5">
        <f>Modell!$G$7</f>
        <v>5599.9999999999991</v>
      </c>
      <c r="J71" s="5">
        <f>Modell!$G$8</f>
        <v>33600</v>
      </c>
    </row>
    <row r="72" spans="1:10" x14ac:dyDescent="0.2">
      <c r="A72" s="1">
        <v>43960</v>
      </c>
      <c r="B72" t="e">
        <v>#N/A</v>
      </c>
      <c r="C72" s="5">
        <f>IF(ISNA(B72), (1 + Modell!$G$4)*C71, C71+B72)</f>
        <v>9146225.0269671828</v>
      </c>
      <c r="D72" s="4">
        <f>C72-C71</f>
        <v>1082993.0269671669</v>
      </c>
      <c r="E72" s="5">
        <f>Modell!$B$5*D72</f>
        <v>108299.3026967167</v>
      </c>
      <c r="F72" s="6">
        <f>Modell!$G$6 * G71</f>
        <v>24853.083615152264</v>
      </c>
      <c r="G72" s="5">
        <f>G71+E72-F72</f>
        <v>704773.30946037103</v>
      </c>
      <c r="H72" s="5">
        <f>G72*Modell!$G$5</f>
        <v>70477.330946037095</v>
      </c>
      <c r="I72" s="5">
        <f>Modell!$G$7</f>
        <v>5599.9999999999991</v>
      </c>
      <c r="J72" s="5">
        <f>Modell!$G$8</f>
        <v>33600</v>
      </c>
    </row>
    <row r="73" spans="1:10" x14ac:dyDescent="0.2">
      <c r="A73" s="1">
        <v>43961</v>
      </c>
      <c r="B73" t="e">
        <v>#N/A</v>
      </c>
      <c r="C73" s="5">
        <f>IF(ISNA(B73), (1 + Modell!$G$4)*C72, C72+B73)</f>
        <v>10374677.578906408</v>
      </c>
      <c r="D73" s="4">
        <f>C73-C72</f>
        <v>1228452.5519392248</v>
      </c>
      <c r="E73" s="5">
        <f>Modell!$B$5*D73</f>
        <v>122845.25519392249</v>
      </c>
      <c r="F73" s="6">
        <f>Modell!$G$6 * G72</f>
        <v>28190.932378414844</v>
      </c>
      <c r="G73" s="5">
        <f>G72+E73-F73</f>
        <v>799427.63227587868</v>
      </c>
      <c r="H73" s="5">
        <f>G73*Modell!$G$5</f>
        <v>79942.763227587857</v>
      </c>
      <c r="I73" s="5">
        <f>Modell!$G$7</f>
        <v>5599.9999999999991</v>
      </c>
      <c r="J73" s="5">
        <f>Modell!$G$8</f>
        <v>33600</v>
      </c>
    </row>
    <row r="74" spans="1:10" x14ac:dyDescent="0.2">
      <c r="A74" s="1">
        <v>43962</v>
      </c>
      <c r="B74" t="e">
        <v>#N/A</v>
      </c>
      <c r="C74" s="5">
        <f>IF(ISNA(B74), (1 + Modell!$G$4)*C73, C73+B74)</f>
        <v>11768126.691494044</v>
      </c>
      <c r="D74" s="4">
        <f>C74-C73</f>
        <v>1393449.1125876363</v>
      </c>
      <c r="E74" s="5">
        <f>Modell!$B$5*D74</f>
        <v>139344.91125876363</v>
      </c>
      <c r="F74" s="6">
        <f>Modell!$G$6 * G73</f>
        <v>31977.105291035146</v>
      </c>
      <c r="G74" s="5">
        <f>G73+E74-F74</f>
        <v>906795.43824360718</v>
      </c>
      <c r="H74" s="5">
        <f>G74*Modell!$G$5</f>
        <v>90679.543824360706</v>
      </c>
      <c r="I74" s="5">
        <f>Modell!$G$7</f>
        <v>5599.9999999999991</v>
      </c>
      <c r="J74" s="5">
        <f>Modell!$G$8</f>
        <v>33600</v>
      </c>
    </row>
    <row r="75" spans="1:10" x14ac:dyDescent="0.2">
      <c r="A75" s="1">
        <v>43963</v>
      </c>
      <c r="B75" t="e">
        <v>#N/A</v>
      </c>
      <c r="C75" s="5">
        <f>IF(ISNA(B75), (1 + Modell!$G$4)*C74, C74+B75)</f>
        <v>13348733.468944354</v>
      </c>
      <c r="D75" s="4">
        <f>C75-C74</f>
        <v>1580606.7774503101</v>
      </c>
      <c r="E75" s="5">
        <f>Modell!$B$5*D75</f>
        <v>158060.67774503102</v>
      </c>
      <c r="F75" s="6">
        <f>Modell!$G$6 * G74</f>
        <v>36271.817529744287</v>
      </c>
      <c r="G75" s="5">
        <f>G74+E75-F75</f>
        <v>1028584.298458894</v>
      </c>
      <c r="H75" s="5">
        <f>G75*Modell!$G$5</f>
        <v>102858.42984588939</v>
      </c>
      <c r="I75" s="5">
        <f>Modell!$G$7</f>
        <v>5599.9999999999991</v>
      </c>
      <c r="J75" s="5">
        <f>Modell!$G$8</f>
        <v>33600</v>
      </c>
    </row>
    <row r="77" spans="1:10" x14ac:dyDescent="0.2">
      <c r="A77" s="1"/>
      <c r="C77" s="5"/>
      <c r="D77" s="4"/>
      <c r="E77" s="5"/>
      <c r="F77" s="6"/>
      <c r="G77" s="5"/>
      <c r="H77" s="5"/>
      <c r="I77" s="5"/>
      <c r="J77" s="5"/>
    </row>
    <row r="78" spans="1:10" x14ac:dyDescent="0.2">
      <c r="A78" s="1"/>
      <c r="C78" s="5"/>
      <c r="D78" s="4"/>
      <c r="E78" s="5"/>
      <c r="F78" s="6"/>
      <c r="G78" s="5"/>
      <c r="H78" s="5"/>
      <c r="I78" s="5"/>
      <c r="J78" s="5"/>
    </row>
    <row r="79" spans="1:10" x14ac:dyDescent="0.2">
      <c r="A79" s="1"/>
      <c r="C79" s="5"/>
      <c r="D79" s="4"/>
      <c r="E79" s="5"/>
      <c r="F79" s="6"/>
      <c r="G79" s="5"/>
      <c r="H79" s="5"/>
      <c r="I79" s="5"/>
      <c r="J79" s="5"/>
    </row>
    <row r="80" spans="1:10" x14ac:dyDescent="0.2">
      <c r="A80" s="1"/>
      <c r="C80" s="5"/>
      <c r="D80" s="4"/>
      <c r="E80" s="5"/>
      <c r="F80" s="6"/>
      <c r="G80" s="5"/>
      <c r="H80" s="5"/>
      <c r="I80" s="5"/>
      <c r="J80" s="5"/>
    </row>
    <row r="81" spans="1:10" x14ac:dyDescent="0.2">
      <c r="A81" s="1"/>
      <c r="C81" s="5"/>
      <c r="D81" s="4"/>
      <c r="E81" s="5"/>
      <c r="F81" s="6"/>
      <c r="G81" s="5"/>
      <c r="H81" s="5"/>
      <c r="I81" s="5"/>
      <c r="J81" s="5"/>
    </row>
    <row r="82" spans="1:10" x14ac:dyDescent="0.2">
      <c r="A82" s="1"/>
      <c r="C82" s="5"/>
      <c r="D82" s="4"/>
      <c r="E82" s="5"/>
      <c r="F82" s="6"/>
      <c r="G82" s="5"/>
      <c r="H82" s="5"/>
      <c r="I82" s="5"/>
      <c r="J82" s="5"/>
    </row>
    <row r="83" spans="1:10" x14ac:dyDescent="0.2">
      <c r="A83" s="1"/>
      <c r="C83" s="5"/>
      <c r="D83" s="4"/>
      <c r="E83" s="5"/>
      <c r="F83" s="6"/>
      <c r="G83" s="5"/>
      <c r="H83" s="5"/>
      <c r="I83" s="5"/>
      <c r="J83" s="5"/>
    </row>
    <row r="84" spans="1:10" x14ac:dyDescent="0.2">
      <c r="A84" s="1"/>
      <c r="C84" s="5"/>
      <c r="D84" s="4"/>
      <c r="E84" s="5"/>
      <c r="F84" s="6"/>
      <c r="G84" s="5"/>
      <c r="H84" s="5"/>
      <c r="I84" s="5"/>
      <c r="J84" s="5"/>
    </row>
    <row r="85" spans="1:10" x14ac:dyDescent="0.2">
      <c r="A85" s="1"/>
      <c r="C85" s="5"/>
      <c r="D85" s="4"/>
      <c r="E85" s="5"/>
      <c r="F85" s="6"/>
      <c r="G85" s="5"/>
      <c r="H85" s="5"/>
      <c r="I85" s="5"/>
      <c r="J85" s="5"/>
    </row>
    <row r="86" spans="1:10" x14ac:dyDescent="0.2">
      <c r="A86" s="1"/>
      <c r="C86" s="5"/>
      <c r="D86" s="4"/>
      <c r="E86" s="5"/>
      <c r="F86" s="6"/>
      <c r="G86" s="5"/>
      <c r="H86" s="5"/>
      <c r="I86" s="5"/>
      <c r="J86" s="5"/>
    </row>
    <row r="87" spans="1:10" x14ac:dyDescent="0.2">
      <c r="A87" s="1"/>
      <c r="C87" s="5"/>
      <c r="D87" s="4"/>
      <c r="E87" s="5"/>
      <c r="F87" s="6"/>
      <c r="G87" s="5"/>
      <c r="H87" s="5"/>
      <c r="I87" s="5"/>
      <c r="J87" s="5"/>
    </row>
    <row r="88" spans="1:10" x14ac:dyDescent="0.2">
      <c r="A88" s="1"/>
      <c r="C88" s="5"/>
      <c r="D88" s="4"/>
      <c r="E88" s="5"/>
      <c r="F88" s="6"/>
      <c r="G88" s="5"/>
      <c r="H88" s="5"/>
      <c r="I88" s="5"/>
      <c r="J88" s="5"/>
    </row>
    <row r="89" spans="1:10" x14ac:dyDescent="0.2">
      <c r="A89" s="1"/>
      <c r="C89" s="5"/>
      <c r="D89" s="4"/>
      <c r="E89" s="5"/>
      <c r="F89" s="6"/>
      <c r="G89" s="5"/>
      <c r="H89" s="5"/>
      <c r="I89" s="5"/>
      <c r="J89" s="5"/>
    </row>
    <row r="90" spans="1:10" x14ac:dyDescent="0.2">
      <c r="A90" s="1"/>
      <c r="C90" s="5"/>
      <c r="D90" s="4"/>
      <c r="E90" s="5"/>
      <c r="F90" s="6"/>
      <c r="G90" s="5"/>
      <c r="H90" s="5"/>
      <c r="I90" s="5"/>
      <c r="J90" s="5"/>
    </row>
    <row r="91" spans="1:10" x14ac:dyDescent="0.2">
      <c r="A91" s="1"/>
      <c r="C91" s="5"/>
      <c r="D91" s="4"/>
      <c r="E91" s="5"/>
      <c r="F91" s="6"/>
      <c r="G91" s="5"/>
      <c r="H91" s="5"/>
      <c r="I91" s="5"/>
      <c r="J91" s="5"/>
    </row>
    <row r="92" spans="1:10" x14ac:dyDescent="0.2">
      <c r="A92" s="1"/>
      <c r="C92" s="5"/>
      <c r="D92" s="4"/>
      <c r="E92" s="5"/>
      <c r="F92" s="6"/>
      <c r="G92" s="5"/>
      <c r="H92" s="5"/>
      <c r="I92" s="5"/>
      <c r="J92" s="5"/>
    </row>
    <row r="93" spans="1:10" x14ac:dyDescent="0.2">
      <c r="A93" s="1"/>
      <c r="C93" s="5"/>
      <c r="D93" s="4"/>
      <c r="E93" s="5"/>
      <c r="F93" s="6"/>
      <c r="G93" s="5"/>
      <c r="H93" s="5"/>
      <c r="I93" s="5"/>
      <c r="J93" s="5"/>
    </row>
    <row r="94" spans="1:10" x14ac:dyDescent="0.2">
      <c r="A94" s="1"/>
      <c r="C94" s="5"/>
      <c r="D94" s="4"/>
      <c r="E94" s="5"/>
      <c r="F94" s="6"/>
      <c r="G94" s="5"/>
      <c r="H94" s="5"/>
      <c r="I94" s="5"/>
      <c r="J94" s="5"/>
    </row>
    <row r="95" spans="1:10" x14ac:dyDescent="0.2">
      <c r="A95" s="1"/>
      <c r="C95" s="5"/>
      <c r="D95" s="4"/>
      <c r="E95" s="5"/>
      <c r="F95" s="6"/>
      <c r="G95" s="5"/>
      <c r="H95" s="5"/>
      <c r="I95" s="5"/>
      <c r="J95" s="5"/>
    </row>
    <row r="96" spans="1:10" x14ac:dyDescent="0.2">
      <c r="A96" s="1"/>
      <c r="C96" s="5"/>
      <c r="D96" s="4"/>
      <c r="E96" s="5"/>
      <c r="F96" s="6"/>
      <c r="G96" s="5"/>
      <c r="H96" s="5"/>
      <c r="I96" s="5"/>
      <c r="J96" s="5"/>
    </row>
    <row r="97" spans="1:10" x14ac:dyDescent="0.2">
      <c r="A97" s="1"/>
      <c r="C97" s="5"/>
      <c r="D97" s="4"/>
      <c r="E97" s="5"/>
      <c r="F97" s="6"/>
      <c r="G97" s="5"/>
      <c r="H97" s="5"/>
      <c r="I97" s="5"/>
      <c r="J97" s="5"/>
    </row>
    <row r="98" spans="1:10" x14ac:dyDescent="0.2">
      <c r="A98" s="1"/>
      <c r="C98" s="5"/>
      <c r="D98" s="4"/>
      <c r="E98" s="5"/>
      <c r="F98" s="6"/>
      <c r="G98" s="5"/>
      <c r="H98" s="5"/>
      <c r="I98" s="5"/>
      <c r="J98" s="5"/>
    </row>
    <row r="99" spans="1:10" x14ac:dyDescent="0.2">
      <c r="A99" s="1"/>
      <c r="C99" s="5"/>
      <c r="D99" s="4"/>
      <c r="E99" s="5"/>
      <c r="F99" s="6"/>
      <c r="G99" s="5"/>
      <c r="H99" s="5"/>
      <c r="I99" s="5"/>
      <c r="J99" s="5"/>
    </row>
    <row r="100" spans="1:10" x14ac:dyDescent="0.2">
      <c r="A100" s="1"/>
      <c r="C100" s="5"/>
      <c r="D100" s="4"/>
      <c r="E100" s="5"/>
      <c r="F100" s="6"/>
      <c r="G100" s="5"/>
      <c r="H100" s="5"/>
      <c r="I100" s="5"/>
      <c r="J100" s="5"/>
    </row>
    <row r="101" spans="1:10" x14ac:dyDescent="0.2">
      <c r="A101" s="1"/>
      <c r="C101" s="5"/>
      <c r="D101" s="4"/>
      <c r="E101" s="5"/>
      <c r="F101" s="6"/>
      <c r="G101" s="5"/>
      <c r="H101" s="5"/>
      <c r="I101" s="5"/>
      <c r="J1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Modell</vt:lpstr>
      <vt:lpstr>Daten und Berechnung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Eber</dc:creator>
  <cp:lastModifiedBy>Maximilian Eber</cp:lastModifiedBy>
  <dcterms:created xsi:type="dcterms:W3CDTF">2020-03-26T13:46:44Z</dcterms:created>
  <dcterms:modified xsi:type="dcterms:W3CDTF">2020-03-26T17:04:43Z</dcterms:modified>
</cp:coreProperties>
</file>