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eber/Code/covid/"/>
    </mc:Choice>
  </mc:AlternateContent>
  <xr:revisionPtr revIDLastSave="0" documentId="13_ncr:1_{2F0850BA-80F6-DF4E-86AE-F65CE347CB75}" xr6:coauthVersionLast="45" xr6:coauthVersionMax="45" xr10:uidLastSave="{00000000-0000-0000-0000-000000000000}"/>
  <bookViews>
    <workbookView xWindow="7640" yWindow="860" windowWidth="42200" windowHeight="26580" xr2:uid="{AD3505E7-8BAD-4346-ACFA-3E10E21EA57D}"/>
  </bookViews>
  <sheets>
    <sheet name="Mod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1" l="1"/>
  <c r="L12" i="1" s="1"/>
  <c r="B16" i="1" l="1"/>
  <c r="B15" i="1"/>
  <c r="J4" i="1"/>
  <c r="K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B7" i="1"/>
  <c r="B14" i="1"/>
  <c r="P62" i="1" l="1"/>
  <c r="P12" i="1"/>
  <c r="P46" i="1"/>
  <c r="P30" i="1"/>
  <c r="P14" i="1"/>
  <c r="P4" i="1"/>
  <c r="P70" i="1"/>
  <c r="P72" i="1"/>
  <c r="P74" i="1"/>
  <c r="P76" i="1"/>
  <c r="P65" i="1"/>
  <c r="P67" i="1"/>
  <c r="P69" i="1"/>
  <c r="P73" i="1"/>
  <c r="P66" i="1"/>
  <c r="P71" i="1"/>
  <c r="P75" i="1"/>
  <c r="P68" i="1"/>
  <c r="P58" i="1"/>
  <c r="P42" i="1"/>
  <c r="P26" i="1"/>
  <c r="P10" i="1"/>
  <c r="P54" i="1"/>
  <c r="P38" i="1"/>
  <c r="P22" i="1"/>
  <c r="P6" i="1"/>
  <c r="P50" i="1"/>
  <c r="P34" i="1"/>
  <c r="P18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P5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8" i="1"/>
  <c r="B8" i="1"/>
  <c r="Q26" i="1" s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Q62" i="1"/>
  <c r="Q56" i="1"/>
  <c r="Q24" i="1"/>
  <c r="Q10" i="1"/>
  <c r="Q8" i="1"/>
  <c r="Q64" i="1"/>
  <c r="Q58" i="1"/>
  <c r="Q61" i="1"/>
  <c r="Q59" i="1"/>
  <c r="Q45" i="1"/>
  <c r="Q43" i="1"/>
  <c r="Q29" i="1"/>
  <c r="Q27" i="1"/>
  <c r="Q13" i="1"/>
  <c r="Q11" i="1"/>
  <c r="J29" i="1"/>
  <c r="J30" i="1" s="1"/>
  <c r="J31" i="1" s="1"/>
  <c r="J32" i="1" s="1"/>
  <c r="J33" i="1" s="1"/>
  <c r="K5" i="1"/>
  <c r="K6" i="1" s="1"/>
  <c r="K7" i="1" s="1"/>
  <c r="K8" i="1" s="1"/>
  <c r="K9" i="1" s="1"/>
  <c r="K10" i="1" s="1"/>
  <c r="K11" i="1" s="1"/>
  <c r="L4" i="1"/>
  <c r="N4" i="1" s="1"/>
  <c r="L28" i="1"/>
  <c r="K12" i="1" l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Q34" i="1"/>
  <c r="Q12" i="1"/>
  <c r="Q21" i="1"/>
  <c r="Q37" i="1"/>
  <c r="Q53" i="1"/>
  <c r="Q42" i="1"/>
  <c r="Q60" i="1"/>
  <c r="Q18" i="1"/>
  <c r="Q40" i="1"/>
  <c r="Q19" i="1"/>
  <c r="Q35" i="1"/>
  <c r="Q51" i="1"/>
  <c r="Q36" i="1"/>
  <c r="Q54" i="1"/>
  <c r="Q16" i="1"/>
  <c r="M5" i="1"/>
  <c r="N5" i="1" s="1"/>
  <c r="Q5" i="1"/>
  <c r="Q71" i="1"/>
  <c r="Q75" i="1"/>
  <c r="Q68" i="1"/>
  <c r="Q70" i="1"/>
  <c r="Q72" i="1"/>
  <c r="Q74" i="1"/>
  <c r="Q76" i="1"/>
  <c r="Q65" i="1"/>
  <c r="Q67" i="1"/>
  <c r="Q69" i="1"/>
  <c r="Q73" i="1"/>
  <c r="Q66" i="1"/>
  <c r="Q7" i="1"/>
  <c r="Q15" i="1"/>
  <c r="Q23" i="1"/>
  <c r="Q31" i="1"/>
  <c r="Q39" i="1"/>
  <c r="Q47" i="1"/>
  <c r="Q55" i="1"/>
  <c r="Q63" i="1"/>
  <c r="Q46" i="1"/>
  <c r="Q38" i="1"/>
  <c r="Q4" i="1"/>
  <c r="Q20" i="1"/>
  <c r="Q28" i="1"/>
  <c r="Q44" i="1"/>
  <c r="Q9" i="1"/>
  <c r="Q17" i="1"/>
  <c r="Q25" i="1"/>
  <c r="Q33" i="1"/>
  <c r="Q41" i="1"/>
  <c r="Q49" i="1"/>
  <c r="Q57" i="1"/>
  <c r="Q30" i="1"/>
  <c r="Q52" i="1"/>
  <c r="Q48" i="1"/>
  <c r="Q6" i="1"/>
  <c r="Q14" i="1"/>
  <c r="Q22" i="1"/>
  <c r="Q32" i="1"/>
  <c r="Q50" i="1"/>
  <c r="L29" i="1"/>
  <c r="L31" i="1"/>
  <c r="L30" i="1"/>
  <c r="L32" i="1"/>
  <c r="J34" i="1"/>
  <c r="L33" i="1"/>
  <c r="O4" i="1"/>
  <c r="J35" i="1" l="1"/>
  <c r="L34" i="1"/>
  <c r="K34" i="1"/>
  <c r="M6" i="1"/>
  <c r="N6" i="1" s="1"/>
  <c r="O5" i="1"/>
  <c r="K35" i="1" l="1"/>
  <c r="J36" i="1"/>
  <c r="L35" i="1"/>
  <c r="M7" i="1"/>
  <c r="N7" i="1" s="1"/>
  <c r="O6" i="1"/>
  <c r="K36" i="1" l="1"/>
  <c r="J37" i="1"/>
  <c r="L36" i="1"/>
  <c r="O7" i="1"/>
  <c r="M8" i="1"/>
  <c r="N8" i="1" s="1"/>
  <c r="K37" i="1" l="1"/>
  <c r="J38" i="1"/>
  <c r="L37" i="1"/>
  <c r="O8" i="1"/>
  <c r="M9" i="1"/>
  <c r="N9" i="1" s="1"/>
  <c r="J39" i="1" l="1"/>
  <c r="L38" i="1"/>
  <c r="K38" i="1"/>
  <c r="O9" i="1"/>
  <c r="M10" i="1"/>
  <c r="N10" i="1" s="1"/>
  <c r="J40" i="1" l="1"/>
  <c r="L39" i="1"/>
  <c r="K39" i="1"/>
  <c r="O10" i="1"/>
  <c r="M11" i="1"/>
  <c r="N11" i="1" s="1"/>
  <c r="M12" i="1" l="1"/>
  <c r="N12" i="1" s="1"/>
  <c r="O12" i="1" s="1"/>
  <c r="K40" i="1"/>
  <c r="J41" i="1"/>
  <c r="L40" i="1"/>
  <c r="O11" i="1"/>
  <c r="J42" i="1" l="1"/>
  <c r="L41" i="1"/>
  <c r="K41" i="1"/>
  <c r="M13" i="1"/>
  <c r="N13" i="1" s="1"/>
  <c r="K42" i="1" l="1"/>
  <c r="J43" i="1"/>
  <c r="L42" i="1"/>
  <c r="O13" i="1"/>
  <c r="M14" i="1"/>
  <c r="N14" i="1" s="1"/>
  <c r="K43" i="1" l="1"/>
  <c r="J44" i="1"/>
  <c r="L43" i="1"/>
  <c r="O14" i="1"/>
  <c r="M15" i="1"/>
  <c r="N15" i="1" s="1"/>
  <c r="K44" i="1" l="1"/>
  <c r="J45" i="1"/>
  <c r="L44" i="1"/>
  <c r="O15" i="1"/>
  <c r="M16" i="1"/>
  <c r="N16" i="1" s="1"/>
  <c r="J46" i="1" l="1"/>
  <c r="L45" i="1"/>
  <c r="K45" i="1"/>
  <c r="O16" i="1"/>
  <c r="M17" i="1"/>
  <c r="N17" i="1" s="1"/>
  <c r="K46" i="1" l="1"/>
  <c r="J47" i="1"/>
  <c r="L46" i="1"/>
  <c r="O17" i="1"/>
  <c r="M18" i="1"/>
  <c r="N18" i="1" s="1"/>
  <c r="K47" i="1" l="1"/>
  <c r="J48" i="1"/>
  <c r="L47" i="1"/>
  <c r="O18" i="1"/>
  <c r="M19" i="1"/>
  <c r="N19" i="1" s="1"/>
  <c r="K48" i="1" l="1"/>
  <c r="J49" i="1"/>
  <c r="L48" i="1"/>
  <c r="O19" i="1"/>
  <c r="M20" i="1"/>
  <c r="N20" i="1" s="1"/>
  <c r="J50" i="1" l="1"/>
  <c r="L49" i="1"/>
  <c r="K49" i="1"/>
  <c r="O20" i="1"/>
  <c r="M21" i="1"/>
  <c r="N21" i="1" s="1"/>
  <c r="J51" i="1" l="1"/>
  <c r="L50" i="1"/>
  <c r="K50" i="1"/>
  <c r="O21" i="1"/>
  <c r="M22" i="1"/>
  <c r="N22" i="1" s="1"/>
  <c r="K51" i="1" l="1"/>
  <c r="J52" i="1"/>
  <c r="L51" i="1"/>
  <c r="O22" i="1"/>
  <c r="M23" i="1"/>
  <c r="N23" i="1" s="1"/>
  <c r="J53" i="1" l="1"/>
  <c r="L52" i="1"/>
  <c r="K52" i="1"/>
  <c r="O23" i="1"/>
  <c r="M24" i="1"/>
  <c r="N24" i="1" s="1"/>
  <c r="K53" i="1" l="1"/>
  <c r="J54" i="1"/>
  <c r="L53" i="1"/>
  <c r="O24" i="1"/>
  <c r="M25" i="1"/>
  <c r="N25" i="1" s="1"/>
  <c r="J55" i="1" l="1"/>
  <c r="L54" i="1"/>
  <c r="K54" i="1"/>
  <c r="O25" i="1"/>
  <c r="M26" i="1"/>
  <c r="N26" i="1" s="1"/>
  <c r="K55" i="1" l="1"/>
  <c r="J56" i="1"/>
  <c r="L55" i="1"/>
  <c r="O26" i="1"/>
  <c r="M27" i="1"/>
  <c r="N27" i="1" s="1"/>
  <c r="K56" i="1" l="1"/>
  <c r="J57" i="1"/>
  <c r="L56" i="1"/>
  <c r="O27" i="1"/>
  <c r="M28" i="1"/>
  <c r="N28" i="1" s="1"/>
  <c r="K57" i="1" l="1"/>
  <c r="J58" i="1"/>
  <c r="L57" i="1"/>
  <c r="O28" i="1"/>
  <c r="M29" i="1"/>
  <c r="N29" i="1" s="1"/>
  <c r="J59" i="1" l="1"/>
  <c r="L58" i="1"/>
  <c r="K58" i="1"/>
  <c r="O29" i="1"/>
  <c r="M30" i="1"/>
  <c r="N30" i="1" s="1"/>
  <c r="K59" i="1" l="1"/>
  <c r="J60" i="1"/>
  <c r="L59" i="1"/>
  <c r="O30" i="1"/>
  <c r="M31" i="1"/>
  <c r="N31" i="1" s="1"/>
  <c r="J61" i="1" l="1"/>
  <c r="L60" i="1"/>
  <c r="K60" i="1"/>
  <c r="O31" i="1"/>
  <c r="M32" i="1"/>
  <c r="N32" i="1" s="1"/>
  <c r="K61" i="1" l="1"/>
  <c r="J62" i="1"/>
  <c r="L61" i="1"/>
  <c r="O32" i="1"/>
  <c r="M33" i="1"/>
  <c r="N33" i="1" s="1"/>
  <c r="J63" i="1" l="1"/>
  <c r="L62" i="1"/>
  <c r="K62" i="1"/>
  <c r="O33" i="1"/>
  <c r="M34" i="1"/>
  <c r="N34" i="1" s="1"/>
  <c r="K63" i="1" l="1"/>
  <c r="J64" i="1"/>
  <c r="J65" i="1" s="1"/>
  <c r="L63" i="1"/>
  <c r="O34" i="1"/>
  <c r="M35" i="1"/>
  <c r="N35" i="1" s="1"/>
  <c r="J66" i="1" l="1"/>
  <c r="L65" i="1"/>
  <c r="L64" i="1"/>
  <c r="K64" i="1"/>
  <c r="K65" i="1" s="1"/>
  <c r="O35" i="1"/>
  <c r="M36" i="1"/>
  <c r="N36" i="1" s="1"/>
  <c r="K66" i="1" l="1"/>
  <c r="L66" i="1"/>
  <c r="J67" i="1"/>
  <c r="O36" i="1"/>
  <c r="M37" i="1"/>
  <c r="N37" i="1" s="1"/>
  <c r="L67" i="1" l="1"/>
  <c r="J68" i="1"/>
  <c r="K67" i="1"/>
  <c r="O37" i="1"/>
  <c r="M38" i="1"/>
  <c r="N38" i="1" s="1"/>
  <c r="K68" i="1" l="1"/>
  <c r="L68" i="1"/>
  <c r="J69" i="1"/>
  <c r="O38" i="1"/>
  <c r="M39" i="1"/>
  <c r="N39" i="1" s="1"/>
  <c r="L69" i="1" l="1"/>
  <c r="J70" i="1"/>
  <c r="K69" i="1"/>
  <c r="O39" i="1"/>
  <c r="M40" i="1"/>
  <c r="N40" i="1" s="1"/>
  <c r="K70" i="1" l="1"/>
  <c r="L70" i="1"/>
  <c r="J71" i="1"/>
  <c r="O40" i="1"/>
  <c r="M41" i="1"/>
  <c r="N41" i="1" s="1"/>
  <c r="J72" i="1" l="1"/>
  <c r="L71" i="1"/>
  <c r="K71" i="1"/>
  <c r="O41" i="1"/>
  <c r="M42" i="1"/>
  <c r="N42" i="1" s="1"/>
  <c r="K72" i="1" l="1"/>
  <c r="J73" i="1"/>
  <c r="L72" i="1"/>
  <c r="O42" i="1"/>
  <c r="M43" i="1"/>
  <c r="N43" i="1" s="1"/>
  <c r="K73" i="1" l="1"/>
  <c r="L73" i="1"/>
  <c r="J74" i="1"/>
  <c r="O43" i="1"/>
  <c r="M44" i="1"/>
  <c r="N44" i="1" s="1"/>
  <c r="K74" i="1" l="1"/>
  <c r="J75" i="1"/>
  <c r="L74" i="1"/>
  <c r="O44" i="1"/>
  <c r="M45" i="1"/>
  <c r="N45" i="1" s="1"/>
  <c r="K75" i="1" l="1"/>
  <c r="L75" i="1"/>
  <c r="J76" i="1"/>
  <c r="O45" i="1"/>
  <c r="M46" i="1"/>
  <c r="N46" i="1" s="1"/>
  <c r="K76" i="1" l="1"/>
  <c r="L76" i="1"/>
  <c r="O46" i="1"/>
  <c r="M47" i="1"/>
  <c r="N47" i="1" s="1"/>
  <c r="O47" i="1" l="1"/>
  <c r="M48" i="1"/>
  <c r="N48" i="1" s="1"/>
  <c r="O48" i="1" l="1"/>
  <c r="M49" i="1"/>
  <c r="N49" i="1" s="1"/>
  <c r="O49" i="1" l="1"/>
  <c r="M50" i="1"/>
  <c r="N50" i="1" s="1"/>
  <c r="O50" i="1" l="1"/>
  <c r="M51" i="1"/>
  <c r="N51" i="1" s="1"/>
  <c r="O51" i="1" l="1"/>
  <c r="M52" i="1"/>
  <c r="N52" i="1" s="1"/>
  <c r="O52" i="1" l="1"/>
  <c r="M53" i="1"/>
  <c r="N53" i="1" s="1"/>
  <c r="O53" i="1" l="1"/>
  <c r="M54" i="1"/>
  <c r="N54" i="1" s="1"/>
  <c r="O54" i="1" l="1"/>
  <c r="M55" i="1"/>
  <c r="N55" i="1" s="1"/>
  <c r="O55" i="1" l="1"/>
  <c r="M56" i="1"/>
  <c r="N56" i="1" s="1"/>
  <c r="O56" i="1" l="1"/>
  <c r="M57" i="1"/>
  <c r="N57" i="1" s="1"/>
  <c r="O57" i="1" l="1"/>
  <c r="M58" i="1"/>
  <c r="N58" i="1" s="1"/>
  <c r="O58" i="1" l="1"/>
  <c r="M59" i="1"/>
  <c r="N59" i="1" s="1"/>
  <c r="O59" i="1" l="1"/>
  <c r="M60" i="1"/>
  <c r="N60" i="1" s="1"/>
  <c r="O60" i="1" l="1"/>
  <c r="M61" i="1"/>
  <c r="N61" i="1" s="1"/>
  <c r="O61" i="1" l="1"/>
  <c r="M62" i="1"/>
  <c r="N62" i="1" s="1"/>
  <c r="O62" i="1" l="1"/>
  <c r="M63" i="1"/>
  <c r="N63" i="1" s="1"/>
  <c r="O63" i="1" l="1"/>
  <c r="M64" i="1"/>
  <c r="N64" i="1" s="1"/>
  <c r="M65" i="1" l="1"/>
  <c r="N65" i="1" s="1"/>
  <c r="O64" i="1"/>
  <c r="O65" i="1" l="1"/>
  <c r="M66" i="1"/>
  <c r="N66" i="1" s="1"/>
  <c r="M67" i="1" l="1"/>
  <c r="N67" i="1" s="1"/>
  <c r="O66" i="1"/>
  <c r="M68" i="1" l="1"/>
  <c r="N68" i="1" s="1"/>
  <c r="O67" i="1"/>
  <c r="O68" i="1" l="1"/>
  <c r="M69" i="1"/>
  <c r="N69" i="1" s="1"/>
  <c r="O69" i="1" l="1"/>
  <c r="M70" i="1"/>
  <c r="N70" i="1" s="1"/>
  <c r="M71" i="1" l="1"/>
  <c r="N71" i="1" s="1"/>
  <c r="O70" i="1"/>
  <c r="O71" i="1" l="1"/>
  <c r="M72" i="1"/>
  <c r="N72" i="1" s="1"/>
  <c r="M73" i="1" l="1"/>
  <c r="N73" i="1" s="1"/>
  <c r="O72" i="1"/>
  <c r="M74" i="1" l="1"/>
  <c r="N74" i="1" s="1"/>
  <c r="O73" i="1"/>
  <c r="M75" i="1" l="1"/>
  <c r="N75" i="1" s="1"/>
  <c r="O74" i="1"/>
  <c r="M76" i="1" l="1"/>
  <c r="N76" i="1" s="1"/>
  <c r="O75" i="1"/>
  <c r="O76" i="1" l="1"/>
</calcChain>
</file>

<file path=xl/sharedStrings.xml><?xml version="1.0" encoding="utf-8"?>
<sst xmlns="http://schemas.openxmlformats.org/spreadsheetml/2006/main" count="30" uniqueCount="28">
  <si>
    <t>Datum</t>
  </si>
  <si>
    <t>5% bis 20%</t>
  </si>
  <si>
    <t>0.5% bis 4%</t>
  </si>
  <si>
    <t>Kapazität ICU kurzfristig</t>
  </si>
  <si>
    <t>Kapazität ICU langfristig</t>
  </si>
  <si>
    <t>Beschreibung</t>
  </si>
  <si>
    <t>Verdopplungszeit gemeldeter Fälle in Tagen</t>
  </si>
  <si>
    <t>Anteil Krankenhaus an gemeldeten Fällen</t>
  </si>
  <si>
    <t>Anteil ICU an gemeldeten Fällen</t>
  </si>
  <si>
    <t>20% frei von insgesamt 28k</t>
  </si>
  <si>
    <t>Gemeldete Fälle</t>
  </si>
  <si>
    <t>Kumulative Fälle</t>
  </si>
  <si>
    <t>Krankenhaus Einlieferung</t>
  </si>
  <si>
    <t>Krankenhaus Kumulativ</t>
  </si>
  <si>
    <t>Krankenhaus Genesung/Tod</t>
  </si>
  <si>
    <t>Anteil ICU an Krankenhausaufenthalten</t>
  </si>
  <si>
    <t>ICU kumulativ</t>
  </si>
  <si>
    <t>Input</t>
  </si>
  <si>
    <t>Referenzwerte</t>
  </si>
  <si>
    <t>Länge des durchschn. Krankenhausaufenthaltes (inkl. ICU)</t>
  </si>
  <si>
    <t>Tägliche Wachstumsrate gemeldeter Fälle</t>
  </si>
  <si>
    <t>Krankenhaus: Genesungen und Tode pro Tag</t>
  </si>
  <si>
    <t>Gemeldete Fälle inkl. Extrapolation</t>
  </si>
  <si>
    <t>2-5 Tage im März 2020</t>
  </si>
  <si>
    <t>28k zusätzliche ICUs</t>
  </si>
  <si>
    <t>Modell Parameter</t>
  </si>
  <si>
    <t>Berechnete Parameter</t>
  </si>
  <si>
    <t>Daten und Berechnungen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</si>
</sst>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  <xf numFmtId="0" fontId="5" fillId="0" borderId="2" applyNumberFormat="0" applyFill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quotePrefix="1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0" fontId="3" fillId="2" borderId="1" xfId="3"/>
    <xf numFmtId="165" fontId="3" fillId="2" borderId="1" xfId="3" applyNumberFormat="1"/>
    <xf numFmtId="164" fontId="3" fillId="2" borderId="1" xfId="3" applyNumberFormat="1"/>
    <xf numFmtId="9" fontId="4" fillId="3" borderId="1" xfId="4" applyNumberFormat="1"/>
    <xf numFmtId="0" fontId="2" fillId="0" borderId="0" xfId="2"/>
    <xf numFmtId="165" fontId="4" fillId="3" borderId="1" xfId="4" applyNumberFormat="1"/>
    <xf numFmtId="14" fontId="2" fillId="0" borderId="0" xfId="2" applyNumberFormat="1"/>
    <xf numFmtId="0" fontId="5" fillId="0" borderId="2" xfId="5"/>
  </cellXfs>
  <cellStyles count="6">
    <cellStyle name="Calculation" xfId="4" builtinId="22"/>
    <cellStyle name="Comma" xfId="1" builtinId="3"/>
    <cellStyle name="Heading 1" xfId="5" builtinId="16"/>
    <cellStyle name="Heading 4" xfId="2" builtinId="19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ICU Fälle</a:t>
            </a:r>
          </a:p>
          <a:p>
            <a:pPr>
              <a:defRPr/>
            </a:pPr>
            <a:r>
              <a:rPr lang="en-US"/>
              <a:t>(Lineare</a:t>
            </a:r>
            <a:r>
              <a:rPr lang="en-US" baseline="0"/>
              <a:t> Skala)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Modell!$O$3</c:f>
              <c:strCache>
                <c:ptCount val="1"/>
                <c:pt idx="0">
                  <c:v>ICU kumulativ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Modell!$H$4:$H$102</c:f>
              <c:numCache>
                <c:formatCode>m/d/yy</c:formatCode>
                <c:ptCount val="99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</c:numCache>
            </c:numRef>
          </c:cat>
          <c:val>
            <c:numRef>
              <c:f>Modell!$O$4:$O$102</c:f>
              <c:numCache>
                <c:formatCode>_-* #,##0_-;\-* #,##0_-;_-* "-"??_-;_-@_-</c:formatCode>
                <c:ptCount val="99"/>
                <c:pt idx="0">
                  <c:v>0.54</c:v>
                </c:pt>
                <c:pt idx="1">
                  <c:v>0.70199999999999996</c:v>
                </c:pt>
                <c:pt idx="2">
                  <c:v>0.9585999999999999</c:v>
                </c:pt>
                <c:pt idx="3">
                  <c:v>1.3166466666666665</c:v>
                </c:pt>
                <c:pt idx="4">
                  <c:v>1.9327584444444441</c:v>
                </c:pt>
                <c:pt idx="5">
                  <c:v>3.2483331629629628</c:v>
                </c:pt>
                <c:pt idx="6">
                  <c:v>5.9800553908641971</c:v>
                </c:pt>
                <c:pt idx="7">
                  <c:v>7.4107202111687256</c:v>
                </c:pt>
                <c:pt idx="8">
                  <c:v>7.713696204129767</c:v>
                </c:pt>
                <c:pt idx="9">
                  <c:v>9.8265729973254423</c:v>
                </c:pt>
                <c:pt idx="10">
                  <c:v>11.06902056408126</c:v>
                </c:pt>
                <c:pt idx="11">
                  <c:v>13.410053211945218</c:v>
                </c:pt>
                <c:pt idx="12">
                  <c:v>20.983051438213714</c:v>
                </c:pt>
                <c:pt idx="13">
                  <c:v>27.213616390273259</c:v>
                </c:pt>
                <c:pt idx="14">
                  <c:v>33.636495843930817</c:v>
                </c:pt>
                <c:pt idx="15">
                  <c:v>42.945279315799795</c:v>
                </c:pt>
                <c:pt idx="16">
                  <c:v>53.25377000527314</c:v>
                </c:pt>
                <c:pt idx="17">
                  <c:v>62.918644338430695</c:v>
                </c:pt>
                <c:pt idx="18">
                  <c:v>71.241356193816344</c:v>
                </c:pt>
                <c:pt idx="19">
                  <c:v>128.26664432068912</c:v>
                </c:pt>
                <c:pt idx="20">
                  <c:v>164.48108950999949</c:v>
                </c:pt>
                <c:pt idx="21">
                  <c:v>191.75838652633286</c:v>
                </c:pt>
                <c:pt idx="22">
                  <c:v>218.47644030878845</c:v>
                </c:pt>
                <c:pt idx="23">
                  <c:v>255.57389229849554</c:v>
                </c:pt>
                <c:pt idx="24">
                  <c:v>270.47476255521229</c:v>
                </c:pt>
                <c:pt idx="25">
                  <c:v>288.02453640652294</c:v>
                </c:pt>
                <c:pt idx="26">
                  <c:v>308.55741043768643</c:v>
                </c:pt>
                <c:pt idx="27">
                  <c:v>332.45318749815635</c:v>
                </c:pt>
                <c:pt idx="28">
                  <c:v>360.14337821135564</c:v>
                </c:pt>
                <c:pt idx="29">
                  <c:v>392.11812279303814</c:v>
                </c:pt>
                <c:pt idx="30">
                  <c:v>428.93404332930476</c:v>
                </c:pt>
                <c:pt idx="31">
                  <c:v>471.22315146089892</c:v>
                </c:pt>
                <c:pt idx="32">
                  <c:v>519.70295320315961</c:v>
                </c:pt>
                <c:pt idx="33">
                  <c:v>575.18791166787082</c:v>
                </c:pt>
                <c:pt idx="34">
                  <c:v>638.60245004696912</c:v>
                </c:pt>
                <c:pt idx="35">
                  <c:v>710.99570171207029</c:v>
                </c:pt>
                <c:pt idx="36">
                  <c:v>793.55824206760565</c:v>
                </c:pt>
                <c:pt idx="37">
                  <c:v>887.64106831087565</c:v>
                </c:pt>
                <c:pt idx="38">
                  <c:v>994.77712900075107</c:v>
                </c:pt>
                <c:pt idx="39">
                  <c:v>1116.7057458866111</c:v>
                </c:pt>
                <c:pt idx="40">
                  <c:v>1255.4003164453015</c:v>
                </c:pt>
                <c:pt idx="41">
                  <c:v>1413.0997377479298</c:v>
                </c:pt>
                <c:pt idx="42">
                  <c:v>1592.3440514599495</c:v>
                </c:pt>
                <c:pt idx="43">
                  <c:v>1796.0148769084471</c:v>
                </c:pt>
                <c:pt idx="44">
                  <c:v>2027.381275297432</c:v>
                </c:pt>
                <c:pt idx="45">
                  <c:v>2290.1517745262936</c:v>
                </c:pt>
                <c:pt idx="46">
                  <c:v>2588.5333820420838</c:v>
                </c:pt>
                <c:pt idx="47">
                  <c:v>2927.2985242910986</c:v>
                </c:pt>
                <c:pt idx="48">
                  <c:v>3311.8609773968233</c:v>
                </c:pt>
                <c:pt idx="49">
                  <c:v>3748.3619966845486</c:v>
                </c:pt>
                <c:pt idx="50">
                  <c:v>4243.7680148719364</c:v>
                </c:pt>
                <c:pt idx="51">
                  <c:v>4805.9814627291817</c:v>
                </c:pt>
                <c:pt idx="52">
                  <c:v>5443.966474708096</c:v>
                </c:pt>
                <c:pt idx="53">
                  <c:v>6167.8914787656304</c:v>
                </c:pt>
                <c:pt idx="54">
                  <c:v>6989.2909381287618</c:v>
                </c:pt>
                <c:pt idx="55">
                  <c:v>7921.2488173348693</c:v>
                </c:pt>
                <c:pt idx="56">
                  <c:v>8978.6066903788123</c:v>
                </c:pt>
                <c:pt idx="57">
                  <c:v>10178.199800699522</c:v>
                </c:pt>
                <c:pt idx="58">
                  <c:v>11539.124827277876</c:v>
                </c:pt>
                <c:pt idx="59">
                  <c:v>13083.043615363662</c:v>
                </c:pt>
                <c:pt idx="60">
                  <c:v>14834.527702322017</c:v>
                </c:pt>
                <c:pt idx="61">
                  <c:v>16821.449117885444</c:v>
                </c:pt>
                <c:pt idx="62">
                  <c:v>19075.423674034508</c:v>
                </c:pt>
                <c:pt idx="63">
                  <c:v>21632.313794512906</c:v>
                </c:pt>
                <c:pt idx="64">
                  <c:v>24532.798880887025</c:v>
                </c:pt>
                <c:pt idx="65">
                  <c:v>27823.022286145399</c:v>
                </c:pt>
                <c:pt idx="66">
                  <c:v>31555.325185182151</c:v>
                </c:pt>
                <c:pt idx="67">
                  <c:v>35789.079013496499</c:v>
                </c:pt>
                <c:pt idx="68">
                  <c:v>40591.629713046626</c:v>
                </c:pt>
                <c:pt idx="69">
                  <c:v>46039.368802351768</c:v>
                </c:pt>
                <c:pt idx="70">
                  <c:v>52218.948304920246</c:v>
                </c:pt>
                <c:pt idx="71">
                  <c:v>59228.658857971481</c:v>
                </c:pt>
                <c:pt idx="72">
                  <c:v>67179.992918602424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0-974D-95E7-5C33B83A4274}"/>
            </c:ext>
          </c:extLst>
        </c:ser>
        <c:ser>
          <c:idx val="7"/>
          <c:order val="1"/>
          <c:tx>
            <c:strRef>
              <c:f>Modell!$P$3</c:f>
              <c:strCache>
                <c:ptCount val="1"/>
                <c:pt idx="0">
                  <c:v>Kapazität ICU kurzfristig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Modell!$H$4:$H$102</c:f>
              <c:numCache>
                <c:formatCode>m/d/yy</c:formatCode>
                <c:ptCount val="99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</c:numCache>
            </c:numRef>
          </c:cat>
          <c:val>
            <c:numRef>
              <c:f>Modell!$P$4:$P$102</c:f>
              <c:numCache>
                <c:formatCode>_-* #,##0_-;\-* #,##0_-;_-* "-"??_-;_-@_-</c:formatCode>
                <c:ptCount val="99"/>
                <c:pt idx="0">
                  <c:v>5600</c:v>
                </c:pt>
                <c:pt idx="1">
                  <c:v>5600</c:v>
                </c:pt>
                <c:pt idx="2">
                  <c:v>5600</c:v>
                </c:pt>
                <c:pt idx="3">
                  <c:v>5600</c:v>
                </c:pt>
                <c:pt idx="4">
                  <c:v>5600</c:v>
                </c:pt>
                <c:pt idx="5">
                  <c:v>5600</c:v>
                </c:pt>
                <c:pt idx="6">
                  <c:v>5600</c:v>
                </c:pt>
                <c:pt idx="7">
                  <c:v>5600</c:v>
                </c:pt>
                <c:pt idx="8">
                  <c:v>5600</c:v>
                </c:pt>
                <c:pt idx="9">
                  <c:v>5600</c:v>
                </c:pt>
                <c:pt idx="10">
                  <c:v>5600</c:v>
                </c:pt>
                <c:pt idx="11">
                  <c:v>5600</c:v>
                </c:pt>
                <c:pt idx="12">
                  <c:v>5600</c:v>
                </c:pt>
                <c:pt idx="13">
                  <c:v>5600</c:v>
                </c:pt>
                <c:pt idx="14">
                  <c:v>5600</c:v>
                </c:pt>
                <c:pt idx="15">
                  <c:v>5600</c:v>
                </c:pt>
                <c:pt idx="16">
                  <c:v>5600</c:v>
                </c:pt>
                <c:pt idx="17">
                  <c:v>5600</c:v>
                </c:pt>
                <c:pt idx="18">
                  <c:v>5600</c:v>
                </c:pt>
                <c:pt idx="19">
                  <c:v>5600</c:v>
                </c:pt>
                <c:pt idx="20">
                  <c:v>5600</c:v>
                </c:pt>
                <c:pt idx="21">
                  <c:v>5600</c:v>
                </c:pt>
                <c:pt idx="22">
                  <c:v>5600</c:v>
                </c:pt>
                <c:pt idx="23">
                  <c:v>5600</c:v>
                </c:pt>
                <c:pt idx="24">
                  <c:v>5600</c:v>
                </c:pt>
                <c:pt idx="25">
                  <c:v>5600</c:v>
                </c:pt>
                <c:pt idx="26">
                  <c:v>5600</c:v>
                </c:pt>
                <c:pt idx="27">
                  <c:v>5600</c:v>
                </c:pt>
                <c:pt idx="28">
                  <c:v>5600</c:v>
                </c:pt>
                <c:pt idx="29">
                  <c:v>5600</c:v>
                </c:pt>
                <c:pt idx="30">
                  <c:v>5600</c:v>
                </c:pt>
                <c:pt idx="31">
                  <c:v>5600</c:v>
                </c:pt>
                <c:pt idx="32">
                  <c:v>5600</c:v>
                </c:pt>
                <c:pt idx="33">
                  <c:v>5600</c:v>
                </c:pt>
                <c:pt idx="34">
                  <c:v>5600</c:v>
                </c:pt>
                <c:pt idx="35">
                  <c:v>5600</c:v>
                </c:pt>
                <c:pt idx="36">
                  <c:v>5600</c:v>
                </c:pt>
                <c:pt idx="37">
                  <c:v>5600</c:v>
                </c:pt>
                <c:pt idx="38">
                  <c:v>5600</c:v>
                </c:pt>
                <c:pt idx="39">
                  <c:v>5600</c:v>
                </c:pt>
                <c:pt idx="40">
                  <c:v>5600</c:v>
                </c:pt>
                <c:pt idx="41">
                  <c:v>5600</c:v>
                </c:pt>
                <c:pt idx="42">
                  <c:v>5600</c:v>
                </c:pt>
                <c:pt idx="43">
                  <c:v>5600</c:v>
                </c:pt>
                <c:pt idx="44">
                  <c:v>5600</c:v>
                </c:pt>
                <c:pt idx="45">
                  <c:v>5600</c:v>
                </c:pt>
                <c:pt idx="46">
                  <c:v>5600</c:v>
                </c:pt>
                <c:pt idx="47">
                  <c:v>5600</c:v>
                </c:pt>
                <c:pt idx="48">
                  <c:v>5600</c:v>
                </c:pt>
                <c:pt idx="49">
                  <c:v>5600</c:v>
                </c:pt>
                <c:pt idx="50">
                  <c:v>5600</c:v>
                </c:pt>
                <c:pt idx="51">
                  <c:v>5600</c:v>
                </c:pt>
                <c:pt idx="52">
                  <c:v>5600</c:v>
                </c:pt>
                <c:pt idx="53">
                  <c:v>5600</c:v>
                </c:pt>
                <c:pt idx="54">
                  <c:v>5600</c:v>
                </c:pt>
                <c:pt idx="55">
                  <c:v>5600</c:v>
                </c:pt>
                <c:pt idx="56">
                  <c:v>5600</c:v>
                </c:pt>
                <c:pt idx="57">
                  <c:v>5600</c:v>
                </c:pt>
                <c:pt idx="58">
                  <c:v>5600</c:v>
                </c:pt>
                <c:pt idx="59">
                  <c:v>5600</c:v>
                </c:pt>
                <c:pt idx="60">
                  <c:v>5600</c:v>
                </c:pt>
                <c:pt idx="61">
                  <c:v>5600</c:v>
                </c:pt>
                <c:pt idx="62">
                  <c:v>5600</c:v>
                </c:pt>
                <c:pt idx="63">
                  <c:v>5600</c:v>
                </c:pt>
                <c:pt idx="64">
                  <c:v>5600</c:v>
                </c:pt>
                <c:pt idx="65">
                  <c:v>5600</c:v>
                </c:pt>
                <c:pt idx="66">
                  <c:v>5600</c:v>
                </c:pt>
                <c:pt idx="67">
                  <c:v>5600</c:v>
                </c:pt>
                <c:pt idx="68">
                  <c:v>5600</c:v>
                </c:pt>
                <c:pt idx="69">
                  <c:v>5600</c:v>
                </c:pt>
                <c:pt idx="70">
                  <c:v>5600</c:v>
                </c:pt>
                <c:pt idx="71">
                  <c:v>5600</c:v>
                </c:pt>
                <c:pt idx="72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0-974D-95E7-5C33B83A4274}"/>
            </c:ext>
          </c:extLst>
        </c:ser>
        <c:ser>
          <c:idx val="8"/>
          <c:order val="2"/>
          <c:tx>
            <c:strRef>
              <c:f>Modell!$Q$3</c:f>
              <c:strCache>
                <c:ptCount val="1"/>
                <c:pt idx="0">
                  <c:v>Kapazität ICU langfristig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Modell!$H$4:$H$102</c:f>
              <c:numCache>
                <c:formatCode>m/d/yy</c:formatCode>
                <c:ptCount val="99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</c:numCache>
            </c:numRef>
          </c:cat>
          <c:val>
            <c:numRef>
              <c:f>Modell!$Q$4:$Q$102</c:f>
              <c:numCache>
                <c:formatCode>_-* #,##0_-;\-* #,##0_-;_-* "-"??_-;_-@_-</c:formatCode>
                <c:ptCount val="99"/>
                <c:pt idx="0">
                  <c:v>33600</c:v>
                </c:pt>
                <c:pt idx="1">
                  <c:v>33600</c:v>
                </c:pt>
                <c:pt idx="2">
                  <c:v>33600</c:v>
                </c:pt>
                <c:pt idx="3">
                  <c:v>33600</c:v>
                </c:pt>
                <c:pt idx="4">
                  <c:v>33600</c:v>
                </c:pt>
                <c:pt idx="5">
                  <c:v>33600</c:v>
                </c:pt>
                <c:pt idx="6">
                  <c:v>33600</c:v>
                </c:pt>
                <c:pt idx="7">
                  <c:v>33600</c:v>
                </c:pt>
                <c:pt idx="8">
                  <c:v>33600</c:v>
                </c:pt>
                <c:pt idx="9">
                  <c:v>33600</c:v>
                </c:pt>
                <c:pt idx="10">
                  <c:v>33600</c:v>
                </c:pt>
                <c:pt idx="11">
                  <c:v>33600</c:v>
                </c:pt>
                <c:pt idx="12">
                  <c:v>33600</c:v>
                </c:pt>
                <c:pt idx="13">
                  <c:v>33600</c:v>
                </c:pt>
                <c:pt idx="14">
                  <c:v>33600</c:v>
                </c:pt>
                <c:pt idx="15">
                  <c:v>33600</c:v>
                </c:pt>
                <c:pt idx="16">
                  <c:v>33600</c:v>
                </c:pt>
                <c:pt idx="17">
                  <c:v>33600</c:v>
                </c:pt>
                <c:pt idx="18">
                  <c:v>33600</c:v>
                </c:pt>
                <c:pt idx="19">
                  <c:v>33600</c:v>
                </c:pt>
                <c:pt idx="20">
                  <c:v>33600</c:v>
                </c:pt>
                <c:pt idx="21">
                  <c:v>33600</c:v>
                </c:pt>
                <c:pt idx="22">
                  <c:v>33600</c:v>
                </c:pt>
                <c:pt idx="23">
                  <c:v>33600</c:v>
                </c:pt>
                <c:pt idx="24">
                  <c:v>33600</c:v>
                </c:pt>
                <c:pt idx="25">
                  <c:v>33600</c:v>
                </c:pt>
                <c:pt idx="26">
                  <c:v>33600</c:v>
                </c:pt>
                <c:pt idx="27">
                  <c:v>33600</c:v>
                </c:pt>
                <c:pt idx="28">
                  <c:v>33600</c:v>
                </c:pt>
                <c:pt idx="29">
                  <c:v>33600</c:v>
                </c:pt>
                <c:pt idx="30">
                  <c:v>33600</c:v>
                </c:pt>
                <c:pt idx="31">
                  <c:v>33600</c:v>
                </c:pt>
                <c:pt idx="32">
                  <c:v>33600</c:v>
                </c:pt>
                <c:pt idx="33">
                  <c:v>33600</c:v>
                </c:pt>
                <c:pt idx="34">
                  <c:v>33600</c:v>
                </c:pt>
                <c:pt idx="35">
                  <c:v>33600</c:v>
                </c:pt>
                <c:pt idx="36">
                  <c:v>33600</c:v>
                </c:pt>
                <c:pt idx="37">
                  <c:v>33600</c:v>
                </c:pt>
                <c:pt idx="38">
                  <c:v>33600</c:v>
                </c:pt>
                <c:pt idx="39">
                  <c:v>33600</c:v>
                </c:pt>
                <c:pt idx="40">
                  <c:v>33600</c:v>
                </c:pt>
                <c:pt idx="41">
                  <c:v>33600</c:v>
                </c:pt>
                <c:pt idx="42">
                  <c:v>33600</c:v>
                </c:pt>
                <c:pt idx="43">
                  <c:v>33600</c:v>
                </c:pt>
                <c:pt idx="44">
                  <c:v>33600</c:v>
                </c:pt>
                <c:pt idx="45">
                  <c:v>33600</c:v>
                </c:pt>
                <c:pt idx="46">
                  <c:v>33600</c:v>
                </c:pt>
                <c:pt idx="47">
                  <c:v>33600</c:v>
                </c:pt>
                <c:pt idx="48">
                  <c:v>33600</c:v>
                </c:pt>
                <c:pt idx="49">
                  <c:v>33600</c:v>
                </c:pt>
                <c:pt idx="50">
                  <c:v>33600</c:v>
                </c:pt>
                <c:pt idx="51">
                  <c:v>33600</c:v>
                </c:pt>
                <c:pt idx="52">
                  <c:v>33600</c:v>
                </c:pt>
                <c:pt idx="53">
                  <c:v>33600</c:v>
                </c:pt>
                <c:pt idx="54">
                  <c:v>33600</c:v>
                </c:pt>
                <c:pt idx="55">
                  <c:v>33600</c:v>
                </c:pt>
                <c:pt idx="56">
                  <c:v>33600</c:v>
                </c:pt>
                <c:pt idx="57">
                  <c:v>33600</c:v>
                </c:pt>
                <c:pt idx="58">
                  <c:v>33600</c:v>
                </c:pt>
                <c:pt idx="59">
                  <c:v>33600</c:v>
                </c:pt>
                <c:pt idx="60">
                  <c:v>33600</c:v>
                </c:pt>
                <c:pt idx="61">
                  <c:v>33600</c:v>
                </c:pt>
                <c:pt idx="62">
                  <c:v>33600</c:v>
                </c:pt>
                <c:pt idx="63">
                  <c:v>33600</c:v>
                </c:pt>
                <c:pt idx="64">
                  <c:v>33600</c:v>
                </c:pt>
                <c:pt idx="65">
                  <c:v>33600</c:v>
                </c:pt>
                <c:pt idx="66">
                  <c:v>33600</c:v>
                </c:pt>
                <c:pt idx="67">
                  <c:v>33600</c:v>
                </c:pt>
                <c:pt idx="68">
                  <c:v>33600</c:v>
                </c:pt>
                <c:pt idx="69">
                  <c:v>33600</c:v>
                </c:pt>
                <c:pt idx="70">
                  <c:v>33600</c:v>
                </c:pt>
                <c:pt idx="71">
                  <c:v>33600</c:v>
                </c:pt>
                <c:pt idx="72">
                  <c:v>33600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F0-974D-95E7-5C33B83A4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94335"/>
        <c:axId val="1262327999"/>
      </c:lineChart>
      <c:dateAx>
        <c:axId val="12616943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62327999"/>
        <c:crosses val="autoZero"/>
        <c:auto val="1"/>
        <c:lblOffset val="100"/>
        <c:baseTimeUnit val="days"/>
      </c:dateAx>
      <c:valAx>
        <c:axId val="126232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61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Krankenhausaufenthalte</a:t>
            </a:r>
          </a:p>
          <a:p>
            <a:pPr>
              <a:defRPr/>
            </a:pPr>
            <a:r>
              <a:rPr lang="en-US"/>
              <a:t>(Lineare Skala)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Modell!$N$3</c:f>
              <c:strCache>
                <c:ptCount val="1"/>
                <c:pt idx="0">
                  <c:v>Krankenhaus Kumulativ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Modell!$H$4:$H$102</c:f>
              <c:numCache>
                <c:formatCode>m/d/yy</c:formatCode>
                <c:ptCount val="99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</c:numCache>
            </c:numRef>
          </c:cat>
          <c:val>
            <c:numRef>
              <c:f>Modell!$N$4:$N$102</c:f>
              <c:numCache>
                <c:formatCode>_-* #,##0_-;\-* #,##0_-;_-* "-"??_-;_-@_-</c:formatCode>
                <c:ptCount val="99"/>
                <c:pt idx="0">
                  <c:v>5.4</c:v>
                </c:pt>
                <c:pt idx="1">
                  <c:v>7.0200000000000005</c:v>
                </c:pt>
                <c:pt idx="2">
                  <c:v>9.5860000000000003</c:v>
                </c:pt>
                <c:pt idx="3">
                  <c:v>13.166466666666667</c:v>
                </c:pt>
                <c:pt idx="4">
                  <c:v>19.327584444444444</c:v>
                </c:pt>
                <c:pt idx="5">
                  <c:v>32.483331629629632</c:v>
                </c:pt>
                <c:pt idx="6">
                  <c:v>59.80055390864198</c:v>
                </c:pt>
                <c:pt idx="7">
                  <c:v>74.107202111687258</c:v>
                </c:pt>
                <c:pt idx="8">
                  <c:v>77.136962041297679</c:v>
                </c:pt>
                <c:pt idx="9">
                  <c:v>98.265729973254423</c:v>
                </c:pt>
                <c:pt idx="10">
                  <c:v>110.69020564081261</c:v>
                </c:pt>
                <c:pt idx="11">
                  <c:v>134.1005321194522</c:v>
                </c:pt>
                <c:pt idx="12">
                  <c:v>209.83051438213715</c:v>
                </c:pt>
                <c:pt idx="13">
                  <c:v>272.13616390273262</c:v>
                </c:pt>
                <c:pt idx="14">
                  <c:v>336.36495843930823</c:v>
                </c:pt>
                <c:pt idx="15">
                  <c:v>429.45279315799797</c:v>
                </c:pt>
                <c:pt idx="16">
                  <c:v>532.53770005273145</c:v>
                </c:pt>
                <c:pt idx="17">
                  <c:v>629.18644338430704</c:v>
                </c:pt>
                <c:pt idx="18">
                  <c:v>712.41356193816353</c:v>
                </c:pt>
                <c:pt idx="19">
                  <c:v>1282.6664432068915</c:v>
                </c:pt>
                <c:pt idx="20">
                  <c:v>1644.8108950999952</c:v>
                </c:pt>
                <c:pt idx="21">
                  <c:v>1917.5838652633288</c:v>
                </c:pt>
                <c:pt idx="22">
                  <c:v>2184.7644030878846</c:v>
                </c:pt>
                <c:pt idx="23">
                  <c:v>2555.7389229849555</c:v>
                </c:pt>
                <c:pt idx="24">
                  <c:v>2704.7476255521233</c:v>
                </c:pt>
                <c:pt idx="25">
                  <c:v>2880.2453640652298</c:v>
                </c:pt>
                <c:pt idx="26">
                  <c:v>3085.5741043768644</c:v>
                </c:pt>
                <c:pt idx="27">
                  <c:v>3324.5318749815638</c:v>
                </c:pt>
                <c:pt idx="28">
                  <c:v>3601.4337821135568</c:v>
                </c:pt>
                <c:pt idx="29">
                  <c:v>3921.1812279303817</c:v>
                </c:pt>
                <c:pt idx="30">
                  <c:v>4289.3404332930477</c:v>
                </c:pt>
                <c:pt idx="31">
                  <c:v>4712.2315146089895</c:v>
                </c:pt>
                <c:pt idx="32">
                  <c:v>5197.0295320315963</c:v>
                </c:pt>
                <c:pt idx="33">
                  <c:v>5751.8791166787087</c:v>
                </c:pt>
                <c:pt idx="34">
                  <c:v>6386.0245004696917</c:v>
                </c:pt>
                <c:pt idx="35">
                  <c:v>7109.9570171207033</c:v>
                </c:pt>
                <c:pt idx="36">
                  <c:v>7935.5824206760572</c:v>
                </c:pt>
                <c:pt idx="37">
                  <c:v>8876.4106831087574</c:v>
                </c:pt>
                <c:pt idx="38">
                  <c:v>9947.7712900075112</c:v>
                </c:pt>
                <c:pt idx="39">
                  <c:v>11167.057458866111</c:v>
                </c:pt>
                <c:pt idx="40">
                  <c:v>12554.003164453015</c:v>
                </c:pt>
                <c:pt idx="41">
                  <c:v>14130.9973774793</c:v>
                </c:pt>
                <c:pt idx="42">
                  <c:v>15923.440514599497</c:v>
                </c:pt>
                <c:pt idx="43">
                  <c:v>17960.148769084473</c:v>
                </c:pt>
                <c:pt idx="44">
                  <c:v>20273.812752974321</c:v>
                </c:pt>
                <c:pt idx="45">
                  <c:v>22901.517745262936</c:v>
                </c:pt>
                <c:pt idx="46">
                  <c:v>25885.333820420841</c:v>
                </c:pt>
                <c:pt idx="47">
                  <c:v>29272.985242910989</c:v>
                </c:pt>
                <c:pt idx="48">
                  <c:v>33118.609773968237</c:v>
                </c:pt>
                <c:pt idx="49">
                  <c:v>37483.619966845486</c:v>
                </c:pt>
                <c:pt idx="50">
                  <c:v>42437.680148719366</c:v>
                </c:pt>
                <c:pt idx="51">
                  <c:v>48059.814627291824</c:v>
                </c:pt>
                <c:pt idx="52">
                  <c:v>54439.664747080962</c:v>
                </c:pt>
                <c:pt idx="53">
                  <c:v>61678.914787656307</c:v>
                </c:pt>
                <c:pt idx="54">
                  <c:v>69892.909381287624</c:v>
                </c:pt>
                <c:pt idx="55">
                  <c:v>79212.488173348698</c:v>
                </c:pt>
                <c:pt idx="56">
                  <c:v>89786.066903788131</c:v>
                </c:pt>
                <c:pt idx="57">
                  <c:v>101781.99800699523</c:v>
                </c:pt>
                <c:pt idx="58">
                  <c:v>115391.24827277877</c:v>
                </c:pt>
                <c:pt idx="59">
                  <c:v>130830.43615363663</c:v>
                </c:pt>
                <c:pt idx="60">
                  <c:v>148345.27702322017</c:v>
                </c:pt>
                <c:pt idx="61">
                  <c:v>168214.49117885446</c:v>
                </c:pt>
                <c:pt idx="62">
                  <c:v>190754.23674034508</c:v>
                </c:pt>
                <c:pt idx="63">
                  <c:v>216323.13794512907</c:v>
                </c:pt>
                <c:pt idx="64">
                  <c:v>245327.98880887026</c:v>
                </c:pt>
                <c:pt idx="65">
                  <c:v>278230.22286145401</c:v>
                </c:pt>
                <c:pt idx="66">
                  <c:v>315553.25185182155</c:v>
                </c:pt>
                <c:pt idx="67">
                  <c:v>357890.79013496503</c:v>
                </c:pt>
                <c:pt idx="68">
                  <c:v>405916.29713046632</c:v>
                </c:pt>
                <c:pt idx="69">
                  <c:v>460393.68802351772</c:v>
                </c:pt>
                <c:pt idx="70">
                  <c:v>522189.48304920248</c:v>
                </c:pt>
                <c:pt idx="71">
                  <c:v>592286.58857971488</c:v>
                </c:pt>
                <c:pt idx="72">
                  <c:v>671799.92918602424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9-E04F-856D-C6A1E5DBA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94335"/>
        <c:axId val="1262327999"/>
      </c:lineChart>
      <c:dateAx>
        <c:axId val="12616943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62327999"/>
        <c:crosses val="autoZero"/>
        <c:auto val="1"/>
        <c:lblOffset val="100"/>
        <c:baseTimeUnit val="days"/>
      </c:dateAx>
      <c:valAx>
        <c:axId val="126232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61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Krankenhausaufenthalte</a:t>
            </a:r>
          </a:p>
          <a:p>
            <a:pPr>
              <a:defRPr/>
            </a:pPr>
            <a:r>
              <a:rPr lang="en-US"/>
              <a:t>(Logarithmische Skala)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Modell!$N$3</c:f>
              <c:strCache>
                <c:ptCount val="1"/>
                <c:pt idx="0">
                  <c:v>Krankenhaus Kumulativ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Modell!$H$4:$H$102</c:f>
              <c:numCache>
                <c:formatCode>m/d/yy</c:formatCode>
                <c:ptCount val="99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</c:numCache>
            </c:numRef>
          </c:cat>
          <c:val>
            <c:numRef>
              <c:f>Modell!$N$4:$N$102</c:f>
              <c:numCache>
                <c:formatCode>_-* #,##0_-;\-* #,##0_-;_-* "-"??_-;_-@_-</c:formatCode>
                <c:ptCount val="99"/>
                <c:pt idx="0">
                  <c:v>5.4</c:v>
                </c:pt>
                <c:pt idx="1">
                  <c:v>7.0200000000000005</c:v>
                </c:pt>
                <c:pt idx="2">
                  <c:v>9.5860000000000003</c:v>
                </c:pt>
                <c:pt idx="3">
                  <c:v>13.166466666666667</c:v>
                </c:pt>
                <c:pt idx="4">
                  <c:v>19.327584444444444</c:v>
                </c:pt>
                <c:pt idx="5">
                  <c:v>32.483331629629632</c:v>
                </c:pt>
                <c:pt idx="6">
                  <c:v>59.80055390864198</c:v>
                </c:pt>
                <c:pt idx="7">
                  <c:v>74.107202111687258</c:v>
                </c:pt>
                <c:pt idx="8">
                  <c:v>77.136962041297679</c:v>
                </c:pt>
                <c:pt idx="9">
                  <c:v>98.265729973254423</c:v>
                </c:pt>
                <c:pt idx="10">
                  <c:v>110.69020564081261</c:v>
                </c:pt>
                <c:pt idx="11">
                  <c:v>134.1005321194522</c:v>
                </c:pt>
                <c:pt idx="12">
                  <c:v>209.83051438213715</c:v>
                </c:pt>
                <c:pt idx="13">
                  <c:v>272.13616390273262</c:v>
                </c:pt>
                <c:pt idx="14">
                  <c:v>336.36495843930823</c:v>
                </c:pt>
                <c:pt idx="15">
                  <c:v>429.45279315799797</c:v>
                </c:pt>
                <c:pt idx="16">
                  <c:v>532.53770005273145</c:v>
                </c:pt>
                <c:pt idx="17">
                  <c:v>629.18644338430704</c:v>
                </c:pt>
                <c:pt idx="18">
                  <c:v>712.41356193816353</c:v>
                </c:pt>
                <c:pt idx="19">
                  <c:v>1282.6664432068915</c:v>
                </c:pt>
                <c:pt idx="20">
                  <c:v>1644.8108950999952</c:v>
                </c:pt>
                <c:pt idx="21">
                  <c:v>1917.5838652633288</c:v>
                </c:pt>
                <c:pt idx="22">
                  <c:v>2184.7644030878846</c:v>
                </c:pt>
                <c:pt idx="23">
                  <c:v>2555.7389229849555</c:v>
                </c:pt>
                <c:pt idx="24">
                  <c:v>2704.7476255521233</c:v>
                </c:pt>
                <c:pt idx="25">
                  <c:v>2880.2453640652298</c:v>
                </c:pt>
                <c:pt idx="26">
                  <c:v>3085.5741043768644</c:v>
                </c:pt>
                <c:pt idx="27">
                  <c:v>3324.5318749815638</c:v>
                </c:pt>
                <c:pt idx="28">
                  <c:v>3601.4337821135568</c:v>
                </c:pt>
                <c:pt idx="29">
                  <c:v>3921.1812279303817</c:v>
                </c:pt>
                <c:pt idx="30">
                  <c:v>4289.3404332930477</c:v>
                </c:pt>
                <c:pt idx="31">
                  <c:v>4712.2315146089895</c:v>
                </c:pt>
                <c:pt idx="32">
                  <c:v>5197.0295320315963</c:v>
                </c:pt>
                <c:pt idx="33">
                  <c:v>5751.8791166787087</c:v>
                </c:pt>
                <c:pt idx="34">
                  <c:v>6386.0245004696917</c:v>
                </c:pt>
                <c:pt idx="35">
                  <c:v>7109.9570171207033</c:v>
                </c:pt>
                <c:pt idx="36">
                  <c:v>7935.5824206760572</c:v>
                </c:pt>
                <c:pt idx="37">
                  <c:v>8876.4106831087574</c:v>
                </c:pt>
                <c:pt idx="38">
                  <c:v>9947.7712900075112</c:v>
                </c:pt>
                <c:pt idx="39">
                  <c:v>11167.057458866111</c:v>
                </c:pt>
                <c:pt idx="40">
                  <c:v>12554.003164453015</c:v>
                </c:pt>
                <c:pt idx="41">
                  <c:v>14130.9973774793</c:v>
                </c:pt>
                <c:pt idx="42">
                  <c:v>15923.440514599497</c:v>
                </c:pt>
                <c:pt idx="43">
                  <c:v>17960.148769084473</c:v>
                </c:pt>
                <c:pt idx="44">
                  <c:v>20273.812752974321</c:v>
                </c:pt>
                <c:pt idx="45">
                  <c:v>22901.517745262936</c:v>
                </c:pt>
                <c:pt idx="46">
                  <c:v>25885.333820420841</c:v>
                </c:pt>
                <c:pt idx="47">
                  <c:v>29272.985242910989</c:v>
                </c:pt>
                <c:pt idx="48">
                  <c:v>33118.609773968237</c:v>
                </c:pt>
                <c:pt idx="49">
                  <c:v>37483.619966845486</c:v>
                </c:pt>
                <c:pt idx="50">
                  <c:v>42437.680148719366</c:v>
                </c:pt>
                <c:pt idx="51">
                  <c:v>48059.814627291824</c:v>
                </c:pt>
                <c:pt idx="52">
                  <c:v>54439.664747080962</c:v>
                </c:pt>
                <c:pt idx="53">
                  <c:v>61678.914787656307</c:v>
                </c:pt>
                <c:pt idx="54">
                  <c:v>69892.909381287624</c:v>
                </c:pt>
                <c:pt idx="55">
                  <c:v>79212.488173348698</c:v>
                </c:pt>
                <c:pt idx="56">
                  <c:v>89786.066903788131</c:v>
                </c:pt>
                <c:pt idx="57">
                  <c:v>101781.99800699523</c:v>
                </c:pt>
                <c:pt idx="58">
                  <c:v>115391.24827277877</c:v>
                </c:pt>
                <c:pt idx="59">
                  <c:v>130830.43615363663</c:v>
                </c:pt>
                <c:pt idx="60">
                  <c:v>148345.27702322017</c:v>
                </c:pt>
                <c:pt idx="61">
                  <c:v>168214.49117885446</c:v>
                </c:pt>
                <c:pt idx="62">
                  <c:v>190754.23674034508</c:v>
                </c:pt>
                <c:pt idx="63">
                  <c:v>216323.13794512907</c:v>
                </c:pt>
                <c:pt idx="64">
                  <c:v>245327.98880887026</c:v>
                </c:pt>
                <c:pt idx="65">
                  <c:v>278230.22286145401</c:v>
                </c:pt>
                <c:pt idx="66">
                  <c:v>315553.25185182155</c:v>
                </c:pt>
                <c:pt idx="67">
                  <c:v>357890.79013496503</c:v>
                </c:pt>
                <c:pt idx="68">
                  <c:v>405916.29713046632</c:v>
                </c:pt>
                <c:pt idx="69">
                  <c:v>460393.68802351772</c:v>
                </c:pt>
                <c:pt idx="70">
                  <c:v>522189.48304920248</c:v>
                </c:pt>
                <c:pt idx="71">
                  <c:v>592286.58857971488</c:v>
                </c:pt>
                <c:pt idx="72">
                  <c:v>671799.92918602424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6-164B-A3CC-39C4A2EA5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94335"/>
        <c:axId val="1262327999"/>
      </c:lineChart>
      <c:dateAx>
        <c:axId val="12616943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62327999"/>
        <c:crosses val="autoZero"/>
        <c:auto val="1"/>
        <c:lblOffset val="100"/>
        <c:baseTimeUnit val="days"/>
      </c:dateAx>
      <c:valAx>
        <c:axId val="12623279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61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ICU Fälle</a:t>
            </a:r>
          </a:p>
          <a:p>
            <a:pPr>
              <a:defRPr/>
            </a:pPr>
            <a:r>
              <a:rPr lang="en-US"/>
              <a:t>(Logarithmische</a:t>
            </a:r>
            <a:r>
              <a:rPr lang="en-US" baseline="0"/>
              <a:t> Skala)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Modell!$O$3</c:f>
              <c:strCache>
                <c:ptCount val="1"/>
                <c:pt idx="0">
                  <c:v>ICU kumulativ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Modell!$H$4:$H$102</c:f>
              <c:numCache>
                <c:formatCode>m/d/yy</c:formatCode>
                <c:ptCount val="99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</c:numCache>
            </c:numRef>
          </c:cat>
          <c:val>
            <c:numRef>
              <c:f>Modell!$O$4:$O$102</c:f>
              <c:numCache>
                <c:formatCode>_-* #,##0_-;\-* #,##0_-;_-* "-"??_-;_-@_-</c:formatCode>
                <c:ptCount val="99"/>
                <c:pt idx="0">
                  <c:v>0.54</c:v>
                </c:pt>
                <c:pt idx="1">
                  <c:v>0.70199999999999996</c:v>
                </c:pt>
                <c:pt idx="2">
                  <c:v>0.9585999999999999</c:v>
                </c:pt>
                <c:pt idx="3">
                  <c:v>1.3166466666666665</c:v>
                </c:pt>
                <c:pt idx="4">
                  <c:v>1.9327584444444441</c:v>
                </c:pt>
                <c:pt idx="5">
                  <c:v>3.2483331629629628</c:v>
                </c:pt>
                <c:pt idx="6">
                  <c:v>5.9800553908641971</c:v>
                </c:pt>
                <c:pt idx="7">
                  <c:v>7.4107202111687256</c:v>
                </c:pt>
                <c:pt idx="8">
                  <c:v>7.713696204129767</c:v>
                </c:pt>
                <c:pt idx="9">
                  <c:v>9.8265729973254423</c:v>
                </c:pt>
                <c:pt idx="10">
                  <c:v>11.06902056408126</c:v>
                </c:pt>
                <c:pt idx="11">
                  <c:v>13.410053211945218</c:v>
                </c:pt>
                <c:pt idx="12">
                  <c:v>20.983051438213714</c:v>
                </c:pt>
                <c:pt idx="13">
                  <c:v>27.213616390273259</c:v>
                </c:pt>
                <c:pt idx="14">
                  <c:v>33.636495843930817</c:v>
                </c:pt>
                <c:pt idx="15">
                  <c:v>42.945279315799795</c:v>
                </c:pt>
                <c:pt idx="16">
                  <c:v>53.25377000527314</c:v>
                </c:pt>
                <c:pt idx="17">
                  <c:v>62.918644338430695</c:v>
                </c:pt>
                <c:pt idx="18">
                  <c:v>71.241356193816344</c:v>
                </c:pt>
                <c:pt idx="19">
                  <c:v>128.26664432068912</c:v>
                </c:pt>
                <c:pt idx="20">
                  <c:v>164.48108950999949</c:v>
                </c:pt>
                <c:pt idx="21">
                  <c:v>191.75838652633286</c:v>
                </c:pt>
                <c:pt idx="22">
                  <c:v>218.47644030878845</c:v>
                </c:pt>
                <c:pt idx="23">
                  <c:v>255.57389229849554</c:v>
                </c:pt>
                <c:pt idx="24">
                  <c:v>270.47476255521229</c:v>
                </c:pt>
                <c:pt idx="25">
                  <c:v>288.02453640652294</c:v>
                </c:pt>
                <c:pt idx="26">
                  <c:v>308.55741043768643</c:v>
                </c:pt>
                <c:pt idx="27">
                  <c:v>332.45318749815635</c:v>
                </c:pt>
                <c:pt idx="28">
                  <c:v>360.14337821135564</c:v>
                </c:pt>
                <c:pt idx="29">
                  <c:v>392.11812279303814</c:v>
                </c:pt>
                <c:pt idx="30">
                  <c:v>428.93404332930476</c:v>
                </c:pt>
                <c:pt idx="31">
                  <c:v>471.22315146089892</c:v>
                </c:pt>
                <c:pt idx="32">
                  <c:v>519.70295320315961</c:v>
                </c:pt>
                <c:pt idx="33">
                  <c:v>575.18791166787082</c:v>
                </c:pt>
                <c:pt idx="34">
                  <c:v>638.60245004696912</c:v>
                </c:pt>
                <c:pt idx="35">
                  <c:v>710.99570171207029</c:v>
                </c:pt>
                <c:pt idx="36">
                  <c:v>793.55824206760565</c:v>
                </c:pt>
                <c:pt idx="37">
                  <c:v>887.64106831087565</c:v>
                </c:pt>
                <c:pt idx="38">
                  <c:v>994.77712900075107</c:v>
                </c:pt>
                <c:pt idx="39">
                  <c:v>1116.7057458866111</c:v>
                </c:pt>
                <c:pt idx="40">
                  <c:v>1255.4003164453015</c:v>
                </c:pt>
                <c:pt idx="41">
                  <c:v>1413.0997377479298</c:v>
                </c:pt>
                <c:pt idx="42">
                  <c:v>1592.3440514599495</c:v>
                </c:pt>
                <c:pt idx="43">
                  <c:v>1796.0148769084471</c:v>
                </c:pt>
                <c:pt idx="44">
                  <c:v>2027.381275297432</c:v>
                </c:pt>
                <c:pt idx="45">
                  <c:v>2290.1517745262936</c:v>
                </c:pt>
                <c:pt idx="46">
                  <c:v>2588.5333820420838</c:v>
                </c:pt>
                <c:pt idx="47">
                  <c:v>2927.2985242910986</c:v>
                </c:pt>
                <c:pt idx="48">
                  <c:v>3311.8609773968233</c:v>
                </c:pt>
                <c:pt idx="49">
                  <c:v>3748.3619966845486</c:v>
                </c:pt>
                <c:pt idx="50">
                  <c:v>4243.7680148719364</c:v>
                </c:pt>
                <c:pt idx="51">
                  <c:v>4805.9814627291817</c:v>
                </c:pt>
                <c:pt idx="52">
                  <c:v>5443.966474708096</c:v>
                </c:pt>
                <c:pt idx="53">
                  <c:v>6167.8914787656304</c:v>
                </c:pt>
                <c:pt idx="54">
                  <c:v>6989.2909381287618</c:v>
                </c:pt>
                <c:pt idx="55">
                  <c:v>7921.2488173348693</c:v>
                </c:pt>
                <c:pt idx="56">
                  <c:v>8978.6066903788123</c:v>
                </c:pt>
                <c:pt idx="57">
                  <c:v>10178.199800699522</c:v>
                </c:pt>
                <c:pt idx="58">
                  <c:v>11539.124827277876</c:v>
                </c:pt>
                <c:pt idx="59">
                  <c:v>13083.043615363662</c:v>
                </c:pt>
                <c:pt idx="60">
                  <c:v>14834.527702322017</c:v>
                </c:pt>
                <c:pt idx="61">
                  <c:v>16821.449117885444</c:v>
                </c:pt>
                <c:pt idx="62">
                  <c:v>19075.423674034508</c:v>
                </c:pt>
                <c:pt idx="63">
                  <c:v>21632.313794512906</c:v>
                </c:pt>
                <c:pt idx="64">
                  <c:v>24532.798880887025</c:v>
                </c:pt>
                <c:pt idx="65">
                  <c:v>27823.022286145399</c:v>
                </c:pt>
                <c:pt idx="66">
                  <c:v>31555.325185182151</c:v>
                </c:pt>
                <c:pt idx="67">
                  <c:v>35789.079013496499</c:v>
                </c:pt>
                <c:pt idx="68">
                  <c:v>40591.629713046626</c:v>
                </c:pt>
                <c:pt idx="69">
                  <c:v>46039.368802351768</c:v>
                </c:pt>
                <c:pt idx="70">
                  <c:v>52218.948304920246</c:v>
                </c:pt>
                <c:pt idx="71">
                  <c:v>59228.658857971481</c:v>
                </c:pt>
                <c:pt idx="72">
                  <c:v>67179.992918602424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C-AC46-821F-FE9BF9E6D98F}"/>
            </c:ext>
          </c:extLst>
        </c:ser>
        <c:ser>
          <c:idx val="7"/>
          <c:order val="1"/>
          <c:tx>
            <c:strRef>
              <c:f>Modell!$P$3</c:f>
              <c:strCache>
                <c:ptCount val="1"/>
                <c:pt idx="0">
                  <c:v>Kapazität ICU kurzfristig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Modell!$H$4:$H$102</c:f>
              <c:numCache>
                <c:formatCode>m/d/yy</c:formatCode>
                <c:ptCount val="99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</c:numCache>
            </c:numRef>
          </c:cat>
          <c:val>
            <c:numRef>
              <c:f>Modell!$P$4:$P$102</c:f>
              <c:numCache>
                <c:formatCode>_-* #,##0_-;\-* #,##0_-;_-* "-"??_-;_-@_-</c:formatCode>
                <c:ptCount val="99"/>
                <c:pt idx="0">
                  <c:v>5600</c:v>
                </c:pt>
                <c:pt idx="1">
                  <c:v>5600</c:v>
                </c:pt>
                <c:pt idx="2">
                  <c:v>5600</c:v>
                </c:pt>
                <c:pt idx="3">
                  <c:v>5600</c:v>
                </c:pt>
                <c:pt idx="4">
                  <c:v>5600</c:v>
                </c:pt>
                <c:pt idx="5">
                  <c:v>5600</c:v>
                </c:pt>
                <c:pt idx="6">
                  <c:v>5600</c:v>
                </c:pt>
                <c:pt idx="7">
                  <c:v>5600</c:v>
                </c:pt>
                <c:pt idx="8">
                  <c:v>5600</c:v>
                </c:pt>
                <c:pt idx="9">
                  <c:v>5600</c:v>
                </c:pt>
                <c:pt idx="10">
                  <c:v>5600</c:v>
                </c:pt>
                <c:pt idx="11">
                  <c:v>5600</c:v>
                </c:pt>
                <c:pt idx="12">
                  <c:v>5600</c:v>
                </c:pt>
                <c:pt idx="13">
                  <c:v>5600</c:v>
                </c:pt>
                <c:pt idx="14">
                  <c:v>5600</c:v>
                </c:pt>
                <c:pt idx="15">
                  <c:v>5600</c:v>
                </c:pt>
                <c:pt idx="16">
                  <c:v>5600</c:v>
                </c:pt>
                <c:pt idx="17">
                  <c:v>5600</c:v>
                </c:pt>
                <c:pt idx="18">
                  <c:v>5600</c:v>
                </c:pt>
                <c:pt idx="19">
                  <c:v>5600</c:v>
                </c:pt>
                <c:pt idx="20">
                  <c:v>5600</c:v>
                </c:pt>
                <c:pt idx="21">
                  <c:v>5600</c:v>
                </c:pt>
                <c:pt idx="22">
                  <c:v>5600</c:v>
                </c:pt>
                <c:pt idx="23">
                  <c:v>5600</c:v>
                </c:pt>
                <c:pt idx="24">
                  <c:v>5600</c:v>
                </c:pt>
                <c:pt idx="25">
                  <c:v>5600</c:v>
                </c:pt>
                <c:pt idx="26">
                  <c:v>5600</c:v>
                </c:pt>
                <c:pt idx="27">
                  <c:v>5600</c:v>
                </c:pt>
                <c:pt idx="28">
                  <c:v>5600</c:v>
                </c:pt>
                <c:pt idx="29">
                  <c:v>5600</c:v>
                </c:pt>
                <c:pt idx="30">
                  <c:v>5600</c:v>
                </c:pt>
                <c:pt idx="31">
                  <c:v>5600</c:v>
                </c:pt>
                <c:pt idx="32">
                  <c:v>5600</c:v>
                </c:pt>
                <c:pt idx="33">
                  <c:v>5600</c:v>
                </c:pt>
                <c:pt idx="34">
                  <c:v>5600</c:v>
                </c:pt>
                <c:pt idx="35">
                  <c:v>5600</c:v>
                </c:pt>
                <c:pt idx="36">
                  <c:v>5600</c:v>
                </c:pt>
                <c:pt idx="37">
                  <c:v>5600</c:v>
                </c:pt>
                <c:pt idx="38">
                  <c:v>5600</c:v>
                </c:pt>
                <c:pt idx="39">
                  <c:v>5600</c:v>
                </c:pt>
                <c:pt idx="40">
                  <c:v>5600</c:v>
                </c:pt>
                <c:pt idx="41">
                  <c:v>5600</c:v>
                </c:pt>
                <c:pt idx="42">
                  <c:v>5600</c:v>
                </c:pt>
                <c:pt idx="43">
                  <c:v>5600</c:v>
                </c:pt>
                <c:pt idx="44">
                  <c:v>5600</c:v>
                </c:pt>
                <c:pt idx="45">
                  <c:v>5600</c:v>
                </c:pt>
                <c:pt idx="46">
                  <c:v>5600</c:v>
                </c:pt>
                <c:pt idx="47">
                  <c:v>5600</c:v>
                </c:pt>
                <c:pt idx="48">
                  <c:v>5600</c:v>
                </c:pt>
                <c:pt idx="49">
                  <c:v>5600</c:v>
                </c:pt>
                <c:pt idx="50">
                  <c:v>5600</c:v>
                </c:pt>
                <c:pt idx="51">
                  <c:v>5600</c:v>
                </c:pt>
                <c:pt idx="52">
                  <c:v>5600</c:v>
                </c:pt>
                <c:pt idx="53">
                  <c:v>5600</c:v>
                </c:pt>
                <c:pt idx="54">
                  <c:v>5600</c:v>
                </c:pt>
                <c:pt idx="55">
                  <c:v>5600</c:v>
                </c:pt>
                <c:pt idx="56">
                  <c:v>5600</c:v>
                </c:pt>
                <c:pt idx="57">
                  <c:v>5600</c:v>
                </c:pt>
                <c:pt idx="58">
                  <c:v>5600</c:v>
                </c:pt>
                <c:pt idx="59">
                  <c:v>5600</c:v>
                </c:pt>
                <c:pt idx="60">
                  <c:v>5600</c:v>
                </c:pt>
                <c:pt idx="61">
                  <c:v>5600</c:v>
                </c:pt>
                <c:pt idx="62">
                  <c:v>5600</c:v>
                </c:pt>
                <c:pt idx="63">
                  <c:v>5600</c:v>
                </c:pt>
                <c:pt idx="64">
                  <c:v>5600</c:v>
                </c:pt>
                <c:pt idx="65">
                  <c:v>5600</c:v>
                </c:pt>
                <c:pt idx="66">
                  <c:v>5600</c:v>
                </c:pt>
                <c:pt idx="67">
                  <c:v>5600</c:v>
                </c:pt>
                <c:pt idx="68">
                  <c:v>5600</c:v>
                </c:pt>
                <c:pt idx="69">
                  <c:v>5600</c:v>
                </c:pt>
                <c:pt idx="70">
                  <c:v>5600</c:v>
                </c:pt>
                <c:pt idx="71">
                  <c:v>5600</c:v>
                </c:pt>
                <c:pt idx="72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C-AC46-821F-FE9BF9E6D98F}"/>
            </c:ext>
          </c:extLst>
        </c:ser>
        <c:ser>
          <c:idx val="8"/>
          <c:order val="2"/>
          <c:tx>
            <c:strRef>
              <c:f>Modell!$Q$3</c:f>
              <c:strCache>
                <c:ptCount val="1"/>
                <c:pt idx="0">
                  <c:v>Kapazität ICU langfristig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16"/>
            <c:marker>
              <c:symbol val="none"/>
            </c:marker>
            <c:bubble3D val="0"/>
            <c:spPr>
              <a:ln w="28575" cap="rnd" cmpd="sng">
                <a:solidFill>
                  <a:schemeClr val="accent3">
                    <a:lumMod val="60000"/>
                  </a:scheme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EC-AC46-821F-FE9BF9E6D98F}"/>
              </c:ext>
            </c:extLst>
          </c:dPt>
          <c:cat>
            <c:numRef>
              <c:f>Modell!$H$4:$H$102</c:f>
              <c:numCache>
                <c:formatCode>m/d/yy</c:formatCode>
                <c:ptCount val="99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</c:numCache>
            </c:numRef>
          </c:cat>
          <c:val>
            <c:numRef>
              <c:f>Modell!$Q$4:$Q$102</c:f>
              <c:numCache>
                <c:formatCode>_-* #,##0_-;\-* #,##0_-;_-* "-"??_-;_-@_-</c:formatCode>
                <c:ptCount val="99"/>
                <c:pt idx="0">
                  <c:v>33600</c:v>
                </c:pt>
                <c:pt idx="1">
                  <c:v>33600</c:v>
                </c:pt>
                <c:pt idx="2">
                  <c:v>33600</c:v>
                </c:pt>
                <c:pt idx="3">
                  <c:v>33600</c:v>
                </c:pt>
                <c:pt idx="4">
                  <c:v>33600</c:v>
                </c:pt>
                <c:pt idx="5">
                  <c:v>33600</c:v>
                </c:pt>
                <c:pt idx="6">
                  <c:v>33600</c:v>
                </c:pt>
                <c:pt idx="7">
                  <c:v>33600</c:v>
                </c:pt>
                <c:pt idx="8">
                  <c:v>33600</c:v>
                </c:pt>
                <c:pt idx="9">
                  <c:v>33600</c:v>
                </c:pt>
                <c:pt idx="10">
                  <c:v>33600</c:v>
                </c:pt>
                <c:pt idx="11">
                  <c:v>33600</c:v>
                </c:pt>
                <c:pt idx="12">
                  <c:v>33600</c:v>
                </c:pt>
                <c:pt idx="13">
                  <c:v>33600</c:v>
                </c:pt>
                <c:pt idx="14">
                  <c:v>33600</c:v>
                </c:pt>
                <c:pt idx="15">
                  <c:v>33600</c:v>
                </c:pt>
                <c:pt idx="16">
                  <c:v>33600</c:v>
                </c:pt>
                <c:pt idx="17">
                  <c:v>33600</c:v>
                </c:pt>
                <c:pt idx="18">
                  <c:v>33600</c:v>
                </c:pt>
                <c:pt idx="19">
                  <c:v>33600</c:v>
                </c:pt>
                <c:pt idx="20">
                  <c:v>33600</c:v>
                </c:pt>
                <c:pt idx="21">
                  <c:v>33600</c:v>
                </c:pt>
                <c:pt idx="22">
                  <c:v>33600</c:v>
                </c:pt>
                <c:pt idx="23">
                  <c:v>33600</c:v>
                </c:pt>
                <c:pt idx="24">
                  <c:v>33600</c:v>
                </c:pt>
                <c:pt idx="25">
                  <c:v>33600</c:v>
                </c:pt>
                <c:pt idx="26">
                  <c:v>33600</c:v>
                </c:pt>
                <c:pt idx="27">
                  <c:v>33600</c:v>
                </c:pt>
                <c:pt idx="28">
                  <c:v>33600</c:v>
                </c:pt>
                <c:pt idx="29">
                  <c:v>33600</c:v>
                </c:pt>
                <c:pt idx="30">
                  <c:v>33600</c:v>
                </c:pt>
                <c:pt idx="31">
                  <c:v>33600</c:v>
                </c:pt>
                <c:pt idx="32">
                  <c:v>33600</c:v>
                </c:pt>
                <c:pt idx="33">
                  <c:v>33600</c:v>
                </c:pt>
                <c:pt idx="34">
                  <c:v>33600</c:v>
                </c:pt>
                <c:pt idx="35">
                  <c:v>33600</c:v>
                </c:pt>
                <c:pt idx="36">
                  <c:v>33600</c:v>
                </c:pt>
                <c:pt idx="37">
                  <c:v>33600</c:v>
                </c:pt>
                <c:pt idx="38">
                  <c:v>33600</c:v>
                </c:pt>
                <c:pt idx="39">
                  <c:v>33600</c:v>
                </c:pt>
                <c:pt idx="40">
                  <c:v>33600</c:v>
                </c:pt>
                <c:pt idx="41">
                  <c:v>33600</c:v>
                </c:pt>
                <c:pt idx="42">
                  <c:v>33600</c:v>
                </c:pt>
                <c:pt idx="43">
                  <c:v>33600</c:v>
                </c:pt>
                <c:pt idx="44">
                  <c:v>33600</c:v>
                </c:pt>
                <c:pt idx="45">
                  <c:v>33600</c:v>
                </c:pt>
                <c:pt idx="46">
                  <c:v>33600</c:v>
                </c:pt>
                <c:pt idx="47">
                  <c:v>33600</c:v>
                </c:pt>
                <c:pt idx="48">
                  <c:v>33600</c:v>
                </c:pt>
                <c:pt idx="49">
                  <c:v>33600</c:v>
                </c:pt>
                <c:pt idx="50">
                  <c:v>33600</c:v>
                </c:pt>
                <c:pt idx="51">
                  <c:v>33600</c:v>
                </c:pt>
                <c:pt idx="52">
                  <c:v>33600</c:v>
                </c:pt>
                <c:pt idx="53">
                  <c:v>33600</c:v>
                </c:pt>
                <c:pt idx="54">
                  <c:v>33600</c:v>
                </c:pt>
                <c:pt idx="55">
                  <c:v>33600</c:v>
                </c:pt>
                <c:pt idx="56">
                  <c:v>33600</c:v>
                </c:pt>
                <c:pt idx="57">
                  <c:v>33600</c:v>
                </c:pt>
                <c:pt idx="58">
                  <c:v>33600</c:v>
                </c:pt>
                <c:pt idx="59">
                  <c:v>33600</c:v>
                </c:pt>
                <c:pt idx="60">
                  <c:v>33600</c:v>
                </c:pt>
                <c:pt idx="61">
                  <c:v>33600</c:v>
                </c:pt>
                <c:pt idx="62">
                  <c:v>33600</c:v>
                </c:pt>
                <c:pt idx="63">
                  <c:v>33600</c:v>
                </c:pt>
                <c:pt idx="64">
                  <c:v>33600</c:v>
                </c:pt>
                <c:pt idx="65">
                  <c:v>33600</c:v>
                </c:pt>
                <c:pt idx="66">
                  <c:v>33600</c:v>
                </c:pt>
                <c:pt idx="67">
                  <c:v>33600</c:v>
                </c:pt>
                <c:pt idx="68">
                  <c:v>33600</c:v>
                </c:pt>
                <c:pt idx="69">
                  <c:v>33600</c:v>
                </c:pt>
                <c:pt idx="70">
                  <c:v>33600</c:v>
                </c:pt>
                <c:pt idx="71">
                  <c:v>33600</c:v>
                </c:pt>
                <c:pt idx="72">
                  <c:v>33600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EC-AC46-821F-FE9BF9E6D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94335"/>
        <c:axId val="1262327999"/>
      </c:lineChart>
      <c:dateAx>
        <c:axId val="12616943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62327999"/>
        <c:crosses val="autoZero"/>
        <c:auto val="1"/>
        <c:lblOffset val="100"/>
        <c:baseTimeUnit val="days"/>
      </c:dateAx>
      <c:valAx>
        <c:axId val="12623279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61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39</xdr:row>
      <xdr:rowOff>190500</xdr:rowOff>
    </xdr:from>
    <xdr:to>
      <xdr:col>3</xdr:col>
      <xdr:colOff>406400</xdr:colOff>
      <xdr:row>58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BADD4F-EB62-634B-9A60-EE5BBFCBC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850900</xdr:colOff>
      <xdr:row>19</xdr:row>
      <xdr:rowOff>190500</xdr:rowOff>
    </xdr:from>
    <xdr:to>
      <xdr:col>3</xdr:col>
      <xdr:colOff>381000</xdr:colOff>
      <xdr:row>38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E3C6FA-AF82-2048-B583-DA5519D9A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1295400</xdr:colOff>
      <xdr:row>19</xdr:row>
      <xdr:rowOff>177800</xdr:rowOff>
    </xdr:from>
    <xdr:to>
      <xdr:col>5</xdr:col>
      <xdr:colOff>228600</xdr:colOff>
      <xdr:row>38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6E5B23-E14D-3040-9AAD-E5BAFBA24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1308099</xdr:colOff>
      <xdr:row>40</xdr:row>
      <xdr:rowOff>12700</xdr:rowOff>
    </xdr:from>
    <xdr:to>
      <xdr:col>5</xdr:col>
      <xdr:colOff>228600</xdr:colOff>
      <xdr:row>59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45E6D0-878C-3E44-BD44-F9A4FC174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AB60-8088-E44B-9776-8F2514CCF83F}">
  <dimension ref="A2:Q102"/>
  <sheetViews>
    <sheetView tabSelected="1" workbookViewId="0">
      <selection activeCell="D9" sqref="D9"/>
    </sheetView>
  </sheetViews>
  <sheetFormatPr baseColWidth="10" defaultRowHeight="16" x14ac:dyDescent="0.2"/>
  <cols>
    <col min="1" max="1" width="54.83203125" customWidth="1"/>
    <col min="2" max="2" width="12.33203125" customWidth="1"/>
    <col min="3" max="3" width="2.6640625" customWidth="1"/>
    <col min="4" max="4" width="27" customWidth="1"/>
    <col min="5" max="5" width="47.5" customWidth="1"/>
    <col min="6" max="6" width="16" customWidth="1"/>
    <col min="9" max="9" width="16" customWidth="1"/>
    <col min="10" max="10" width="29.83203125" customWidth="1"/>
    <col min="11" max="11" width="14.6640625" bestFit="1" customWidth="1"/>
    <col min="12" max="12" width="22.1640625" bestFit="1" customWidth="1"/>
    <col min="13" max="13" width="27" customWidth="1"/>
    <col min="14" max="14" width="19.33203125" bestFit="1" customWidth="1"/>
    <col min="15" max="15" width="15.6640625" customWidth="1"/>
    <col min="16" max="17" width="19.5" bestFit="1" customWidth="1"/>
  </cols>
  <sheetData>
    <row r="2" spans="1:17" ht="21" thickBot="1" x14ac:dyDescent="0.3">
      <c r="A2" s="14" t="s">
        <v>25</v>
      </c>
      <c r="B2" s="14"/>
      <c r="C2" s="14"/>
      <c r="D2" s="14"/>
      <c r="H2" s="14" t="s">
        <v>27</v>
      </c>
      <c r="I2" s="14"/>
      <c r="J2" s="14"/>
      <c r="K2" s="14"/>
      <c r="L2" s="14"/>
      <c r="M2" s="14"/>
      <c r="N2" s="14"/>
      <c r="O2" s="14"/>
      <c r="P2" s="14"/>
      <c r="Q2" s="14"/>
    </row>
    <row r="3" spans="1:17" ht="17" thickTop="1" x14ac:dyDescent="0.2">
      <c r="A3" s="11" t="s">
        <v>5</v>
      </c>
      <c r="B3" s="11" t="s">
        <v>17</v>
      </c>
      <c r="C3" s="11"/>
      <c r="D3" s="11" t="s">
        <v>18</v>
      </c>
      <c r="H3" s="13" t="s">
        <v>0</v>
      </c>
      <c r="I3" s="11" t="s">
        <v>10</v>
      </c>
      <c r="J3" s="11" t="s">
        <v>22</v>
      </c>
      <c r="K3" s="11" t="s">
        <v>11</v>
      </c>
      <c r="L3" s="11" t="s">
        <v>12</v>
      </c>
      <c r="M3" s="11" t="s">
        <v>14</v>
      </c>
      <c r="N3" s="11" t="s">
        <v>13</v>
      </c>
      <c r="O3" s="11" t="s">
        <v>16</v>
      </c>
      <c r="P3" s="11" t="s">
        <v>3</v>
      </c>
      <c r="Q3" s="11" t="s">
        <v>4</v>
      </c>
    </row>
    <row r="4" spans="1:17" x14ac:dyDescent="0.2">
      <c r="A4" t="s">
        <v>6</v>
      </c>
      <c r="B4" s="7">
        <v>5.5</v>
      </c>
      <c r="D4" s="2" t="s">
        <v>23</v>
      </c>
      <c r="H4" s="1">
        <v>43891</v>
      </c>
      <c r="I4" s="4">
        <v>54</v>
      </c>
      <c r="J4" s="4">
        <f>IF(ISNA(I4), (1 + $B$14)*J3, I4)</f>
        <v>54</v>
      </c>
      <c r="K4" s="5">
        <f>J4</f>
        <v>54</v>
      </c>
      <c r="L4" s="5">
        <f>$B$5*J4</f>
        <v>5.4</v>
      </c>
      <c r="M4" s="5">
        <v>0</v>
      </c>
      <c r="N4" s="5">
        <f>L4</f>
        <v>5.4</v>
      </c>
      <c r="O4" s="5">
        <f>N4*$B$15</f>
        <v>0.54</v>
      </c>
      <c r="P4" s="5">
        <f>$B$7</f>
        <v>5600</v>
      </c>
      <c r="Q4" s="5">
        <f>$B$8</f>
        <v>33600</v>
      </c>
    </row>
    <row r="5" spans="1:17" x14ac:dyDescent="0.2">
      <c r="A5" t="s">
        <v>7</v>
      </c>
      <c r="B5" s="8">
        <v>0.1</v>
      </c>
      <c r="D5" s="3" t="s">
        <v>1</v>
      </c>
      <c r="H5" s="1">
        <v>43892</v>
      </c>
      <c r="I5" s="4">
        <v>18</v>
      </c>
      <c r="J5" s="4">
        <f>IF(ISNA(I5), (1 + $B$14)*J4, I5)</f>
        <v>18</v>
      </c>
      <c r="K5" s="5">
        <f>K4+J5</f>
        <v>72</v>
      </c>
      <c r="L5" s="5">
        <f t="shared" ref="L5:L10" si="0">$B$5*J5</f>
        <v>1.8</v>
      </c>
      <c r="M5" s="6">
        <f>(1 / $B$9) * N4</f>
        <v>0.18000000000000002</v>
      </c>
      <c r="N5" s="5">
        <f>N4+L5-M5</f>
        <v>7.0200000000000005</v>
      </c>
      <c r="O5" s="5">
        <f>N5*$B$15</f>
        <v>0.70199999999999996</v>
      </c>
      <c r="P5" s="5">
        <f t="shared" ref="P5:P70" si="1">$B$7</f>
        <v>5600</v>
      </c>
      <c r="Q5" s="5">
        <f t="shared" ref="Q5:Q70" si="2">$B$8</f>
        <v>33600</v>
      </c>
    </row>
    <row r="6" spans="1:17" x14ac:dyDescent="0.2">
      <c r="A6" t="s">
        <v>8</v>
      </c>
      <c r="B6" s="8">
        <v>0.01</v>
      </c>
      <c r="D6" t="s">
        <v>2</v>
      </c>
      <c r="H6" s="1">
        <v>43893</v>
      </c>
      <c r="I6" s="4">
        <v>28</v>
      </c>
      <c r="J6" s="4">
        <f>IF(ISNA(I6), (1 + $B$14)*J5, I6)</f>
        <v>28</v>
      </c>
      <c r="K6" s="5">
        <f t="shared" ref="K6:K10" si="3">K5+J6</f>
        <v>100</v>
      </c>
      <c r="L6" s="5">
        <f t="shared" si="0"/>
        <v>2.8000000000000003</v>
      </c>
      <c r="M6" s="6">
        <f t="shared" ref="M6:M10" si="4">(1 / $B$9) * N5</f>
        <v>0.23400000000000001</v>
      </c>
      <c r="N6" s="5">
        <f t="shared" ref="N6:N10" si="5">N5+L6-M6</f>
        <v>9.5860000000000003</v>
      </c>
      <c r="O6" s="5">
        <f>N6*$B$15</f>
        <v>0.9585999999999999</v>
      </c>
      <c r="P6" s="5">
        <f t="shared" si="1"/>
        <v>5600</v>
      </c>
      <c r="Q6" s="5">
        <f t="shared" si="2"/>
        <v>33600</v>
      </c>
    </row>
    <row r="7" spans="1:17" x14ac:dyDescent="0.2">
      <c r="A7" t="s">
        <v>3</v>
      </c>
      <c r="B7" s="9">
        <f>28000*0.2</f>
        <v>5600</v>
      </c>
      <c r="D7" t="s">
        <v>9</v>
      </c>
      <c r="H7" s="1">
        <v>43894</v>
      </c>
      <c r="I7" s="4">
        <v>39</v>
      </c>
      <c r="J7" s="4">
        <f>IF(ISNA(I7), (1 + $B$14)*J6, I7)</f>
        <v>39</v>
      </c>
      <c r="K7" s="5">
        <f t="shared" si="3"/>
        <v>139</v>
      </c>
      <c r="L7" s="5">
        <f t="shared" si="0"/>
        <v>3.9000000000000004</v>
      </c>
      <c r="M7" s="6">
        <f t="shared" si="4"/>
        <v>0.31953333333333334</v>
      </c>
      <c r="N7" s="5">
        <f t="shared" si="5"/>
        <v>13.166466666666667</v>
      </c>
      <c r="O7" s="5">
        <f>N7*$B$15</f>
        <v>1.3166466666666665</v>
      </c>
      <c r="P7" s="5">
        <f t="shared" si="1"/>
        <v>5600</v>
      </c>
      <c r="Q7" s="5">
        <f t="shared" si="2"/>
        <v>33600</v>
      </c>
    </row>
    <row r="8" spans="1:17" x14ac:dyDescent="0.2">
      <c r="A8" t="s">
        <v>4</v>
      </c>
      <c r="B8" s="9">
        <f>28000 + B7</f>
        <v>33600</v>
      </c>
      <c r="D8" t="s">
        <v>24</v>
      </c>
      <c r="H8" s="1">
        <v>43895</v>
      </c>
      <c r="I8" s="4">
        <v>66</v>
      </c>
      <c r="J8" s="4">
        <f>IF(ISNA(I8), (1 + $B$14)*J7, I8)</f>
        <v>66</v>
      </c>
      <c r="K8" s="5">
        <f t="shared" si="3"/>
        <v>205</v>
      </c>
      <c r="L8" s="5">
        <f t="shared" si="0"/>
        <v>6.6000000000000005</v>
      </c>
      <c r="M8" s="6">
        <f t="shared" si="4"/>
        <v>0.43888222222222223</v>
      </c>
      <c r="N8" s="5">
        <f t="shared" si="5"/>
        <v>19.327584444444444</v>
      </c>
      <c r="O8" s="5">
        <f>N8*$B$15</f>
        <v>1.9327584444444441</v>
      </c>
      <c r="P8" s="5">
        <f t="shared" si="1"/>
        <v>5600</v>
      </c>
      <c r="Q8" s="5">
        <f t="shared" si="2"/>
        <v>33600</v>
      </c>
    </row>
    <row r="9" spans="1:17" x14ac:dyDescent="0.2">
      <c r="A9" t="s">
        <v>19</v>
      </c>
      <c r="B9" s="7">
        <v>30</v>
      </c>
      <c r="H9" s="1">
        <v>43896</v>
      </c>
      <c r="I9" s="4">
        <v>138</v>
      </c>
      <c r="J9" s="4">
        <f>IF(ISNA(I9), (1 + $B$14)*J8, I9)</f>
        <v>138</v>
      </c>
      <c r="K9" s="5">
        <f t="shared" si="3"/>
        <v>343</v>
      </c>
      <c r="L9" s="5">
        <f t="shared" si="0"/>
        <v>13.8</v>
      </c>
      <c r="M9" s="6">
        <f t="shared" si="4"/>
        <v>0.64425281481481478</v>
      </c>
      <c r="N9" s="5">
        <f t="shared" si="5"/>
        <v>32.483331629629632</v>
      </c>
      <c r="O9" s="5">
        <f>N9*$B$15</f>
        <v>3.2483331629629628</v>
      </c>
      <c r="P9" s="5">
        <f t="shared" si="1"/>
        <v>5600</v>
      </c>
      <c r="Q9" s="5">
        <f t="shared" si="2"/>
        <v>33600</v>
      </c>
    </row>
    <row r="10" spans="1:17" x14ac:dyDescent="0.2">
      <c r="H10" s="1">
        <v>43897</v>
      </c>
      <c r="I10" s="4">
        <v>284</v>
      </c>
      <c r="J10" s="4">
        <f>IF(ISNA(I10), (1 + $B$14)*J9, I10)</f>
        <v>284</v>
      </c>
      <c r="K10" s="5">
        <f t="shared" si="3"/>
        <v>627</v>
      </c>
      <c r="L10" s="5">
        <f t="shared" si="0"/>
        <v>28.400000000000002</v>
      </c>
      <c r="M10" s="6">
        <f t="shared" si="4"/>
        <v>1.0827777209876543</v>
      </c>
      <c r="N10" s="5">
        <f t="shared" si="5"/>
        <v>59.80055390864198</v>
      </c>
      <c r="O10" s="5">
        <f>N10*$B$15</f>
        <v>5.9800553908641971</v>
      </c>
      <c r="P10" s="5">
        <f t="shared" si="1"/>
        <v>5600</v>
      </c>
      <c r="Q10" s="5">
        <f t="shared" si="2"/>
        <v>33600</v>
      </c>
    </row>
    <row r="11" spans="1:17" x14ac:dyDescent="0.2">
      <c r="H11" s="1">
        <v>43898</v>
      </c>
      <c r="I11" s="4">
        <v>163</v>
      </c>
      <c r="J11" s="4">
        <f>IF(ISNA(I11), (1 + $B$14)*J10, I11)</f>
        <v>163</v>
      </c>
      <c r="K11" s="5">
        <f>K10+J11</f>
        <v>790</v>
      </c>
      <c r="L11" s="5">
        <f>$B$5*J11</f>
        <v>16.3</v>
      </c>
      <c r="M11" s="6">
        <f>(1 / $B$9) * N10</f>
        <v>1.9933517969547327</v>
      </c>
      <c r="N11" s="5">
        <f>N10+L11-M11</f>
        <v>74.107202111687258</v>
      </c>
      <c r="O11" s="5">
        <f>N11*$B$15</f>
        <v>7.4107202111687256</v>
      </c>
      <c r="P11" s="5">
        <f t="shared" si="1"/>
        <v>5600</v>
      </c>
      <c r="Q11" s="5">
        <f t="shared" si="2"/>
        <v>33600</v>
      </c>
    </row>
    <row r="12" spans="1:17" x14ac:dyDescent="0.2">
      <c r="H12" s="1">
        <v>43899</v>
      </c>
      <c r="I12" s="4">
        <v>55</v>
      </c>
      <c r="J12" s="4">
        <f>IF(ISNA(I12), (1 + $B$14)*J11, I12)</f>
        <v>55</v>
      </c>
      <c r="K12" s="5">
        <f>K11+J12</f>
        <v>845</v>
      </c>
      <c r="L12" s="5">
        <f>$B$5*J12</f>
        <v>5.5</v>
      </c>
      <c r="M12" s="6">
        <f>(1 / $B$9) * N11</f>
        <v>2.470240070389575</v>
      </c>
      <c r="N12" s="5">
        <f>N11+L12-M12</f>
        <v>77.136962041297679</v>
      </c>
      <c r="O12" s="5">
        <f>N12*$B$15</f>
        <v>7.713696204129767</v>
      </c>
      <c r="P12" s="5">
        <f t="shared" si="1"/>
        <v>5600</v>
      </c>
      <c r="Q12" s="5">
        <f t="shared" si="2"/>
        <v>33600</v>
      </c>
    </row>
    <row r="13" spans="1:17" ht="21" thickBot="1" x14ac:dyDescent="0.3">
      <c r="A13" s="14" t="s">
        <v>26</v>
      </c>
      <c r="B13" s="14"/>
      <c r="C13" s="14"/>
      <c r="D13" s="14"/>
      <c r="H13" s="1">
        <v>43900</v>
      </c>
      <c r="I13" s="4">
        <v>237</v>
      </c>
      <c r="J13" s="4">
        <f>IF(ISNA(I13), (1 + $B$14)*J12, I13)</f>
        <v>237</v>
      </c>
      <c r="K13" s="5">
        <f>K12+J13</f>
        <v>1082</v>
      </c>
      <c r="L13" s="5">
        <f>$B$5*J13</f>
        <v>23.700000000000003</v>
      </c>
      <c r="M13" s="6">
        <f>(1 / $B$9) * N12</f>
        <v>2.5712320680432561</v>
      </c>
      <c r="N13" s="5">
        <f>N12+L13-M13</f>
        <v>98.265729973254423</v>
      </c>
      <c r="O13" s="5">
        <f>N13*$B$15</f>
        <v>9.8265729973254423</v>
      </c>
      <c r="P13" s="5">
        <f t="shared" si="1"/>
        <v>5600</v>
      </c>
      <c r="Q13" s="5">
        <f t="shared" si="2"/>
        <v>33600</v>
      </c>
    </row>
    <row r="14" spans="1:17" ht="17" thickTop="1" x14ac:dyDescent="0.2">
      <c r="A14" t="s">
        <v>20</v>
      </c>
      <c r="B14" s="10">
        <f>2^(1/B4) - 1</f>
        <v>0.13431252219546264</v>
      </c>
      <c r="H14" s="1">
        <v>43901</v>
      </c>
      <c r="I14" s="4">
        <v>157</v>
      </c>
      <c r="J14" s="4">
        <f>IF(ISNA(I14), (1 + $B$14)*J13, I14)</f>
        <v>157</v>
      </c>
      <c r="K14" s="5">
        <f>K13+J14</f>
        <v>1239</v>
      </c>
      <c r="L14" s="5">
        <f>$B$5*J14</f>
        <v>15.700000000000001</v>
      </c>
      <c r="M14" s="6">
        <f>(1 / $B$9) * N13</f>
        <v>3.275524332441814</v>
      </c>
      <c r="N14" s="5">
        <f>N13+L14-M14</f>
        <v>110.69020564081261</v>
      </c>
      <c r="O14" s="5">
        <f>N14*$B$15</f>
        <v>11.06902056408126</v>
      </c>
      <c r="P14" s="5">
        <f t="shared" si="1"/>
        <v>5600</v>
      </c>
      <c r="Q14" s="5">
        <f t="shared" si="2"/>
        <v>33600</v>
      </c>
    </row>
    <row r="15" spans="1:17" x14ac:dyDescent="0.2">
      <c r="A15" t="s">
        <v>15</v>
      </c>
      <c r="B15" s="10">
        <f>B6/B5</f>
        <v>9.9999999999999992E-2</v>
      </c>
      <c r="H15" s="1">
        <v>43902</v>
      </c>
      <c r="I15" s="4">
        <v>271</v>
      </c>
      <c r="J15" s="4">
        <f>IF(ISNA(I15), (1 + $B$14)*J14, I15)</f>
        <v>271</v>
      </c>
      <c r="K15" s="5">
        <f>K14+J15</f>
        <v>1510</v>
      </c>
      <c r="L15" s="5">
        <f>$B$5*J15</f>
        <v>27.1</v>
      </c>
      <c r="M15" s="6">
        <f>(1 / $B$9) * N14</f>
        <v>3.6896735213604201</v>
      </c>
      <c r="N15" s="5">
        <f>N14+L15-M15</f>
        <v>134.1005321194522</v>
      </c>
      <c r="O15" s="5">
        <f>N15*$B$15</f>
        <v>13.410053211945218</v>
      </c>
      <c r="P15" s="5">
        <f t="shared" si="1"/>
        <v>5600</v>
      </c>
      <c r="Q15" s="5">
        <f t="shared" si="2"/>
        <v>33600</v>
      </c>
    </row>
    <row r="16" spans="1:17" x14ac:dyDescent="0.2">
      <c r="A16" t="s">
        <v>21</v>
      </c>
      <c r="B16" s="12">
        <f>1/B9</f>
        <v>3.3333333333333333E-2</v>
      </c>
      <c r="H16" s="1">
        <v>43903</v>
      </c>
      <c r="I16" s="4">
        <v>802</v>
      </c>
      <c r="J16" s="4">
        <f>IF(ISNA(I16), (1 + $B$14)*J15, I16)</f>
        <v>802</v>
      </c>
      <c r="K16" s="5">
        <f>K15+J16</f>
        <v>2312</v>
      </c>
      <c r="L16" s="5">
        <f>$B$5*J16</f>
        <v>80.2</v>
      </c>
      <c r="M16" s="6">
        <f>(1 / $B$9) * N15</f>
        <v>4.4700177373150733</v>
      </c>
      <c r="N16" s="5">
        <f>N15+L16-M16</f>
        <v>209.83051438213715</v>
      </c>
      <c r="O16" s="5">
        <f>N16*$B$15</f>
        <v>20.983051438213714</v>
      </c>
      <c r="P16" s="5">
        <f t="shared" si="1"/>
        <v>5600</v>
      </c>
      <c r="Q16" s="5">
        <f t="shared" si="2"/>
        <v>33600</v>
      </c>
    </row>
    <row r="17" spans="8:17" x14ac:dyDescent="0.2">
      <c r="H17" s="1">
        <v>43904</v>
      </c>
      <c r="I17" s="4">
        <v>693</v>
      </c>
      <c r="J17" s="4">
        <f>IF(ISNA(I17), (1 + $B$14)*J16, I17)</f>
        <v>693</v>
      </c>
      <c r="K17" s="5">
        <f>K16+J17</f>
        <v>3005</v>
      </c>
      <c r="L17" s="5">
        <f>$B$5*J17</f>
        <v>69.3</v>
      </c>
      <c r="M17" s="6">
        <f>(1 / $B$9) * N16</f>
        <v>6.9943504794045719</v>
      </c>
      <c r="N17" s="5">
        <f>N16+L17-M17</f>
        <v>272.13616390273262</v>
      </c>
      <c r="O17" s="5">
        <f>N17*$B$15</f>
        <v>27.213616390273259</v>
      </c>
      <c r="P17" s="5">
        <f t="shared" si="1"/>
        <v>5600</v>
      </c>
      <c r="Q17" s="5">
        <f t="shared" si="2"/>
        <v>33600</v>
      </c>
    </row>
    <row r="18" spans="8:17" x14ac:dyDescent="0.2">
      <c r="H18" s="1">
        <v>43905</v>
      </c>
      <c r="I18" s="4">
        <v>733</v>
      </c>
      <c r="J18" s="4">
        <f>IF(ISNA(I18), (1 + $B$14)*J17, I18)</f>
        <v>733</v>
      </c>
      <c r="K18" s="5">
        <f>K17+J18</f>
        <v>3738</v>
      </c>
      <c r="L18" s="5">
        <f>$B$5*J18</f>
        <v>73.3</v>
      </c>
      <c r="M18" s="6">
        <f>(1 / $B$9) * N17</f>
        <v>9.0712054634244197</v>
      </c>
      <c r="N18" s="5">
        <f>N17+L18-M18</f>
        <v>336.36495843930823</v>
      </c>
      <c r="O18" s="5">
        <f>N18*$B$15</f>
        <v>33.636495843930817</v>
      </c>
      <c r="P18" s="5">
        <f t="shared" si="1"/>
        <v>5600</v>
      </c>
      <c r="Q18" s="5">
        <f t="shared" si="2"/>
        <v>33600</v>
      </c>
    </row>
    <row r="19" spans="8:17" x14ac:dyDescent="0.2">
      <c r="H19" s="1">
        <v>43906</v>
      </c>
      <c r="I19" s="4">
        <v>1043</v>
      </c>
      <c r="J19" s="4">
        <f>IF(ISNA(I19), (1 + $B$14)*J18, I19)</f>
        <v>1043</v>
      </c>
      <c r="K19" s="5">
        <f>K18+J19</f>
        <v>4781</v>
      </c>
      <c r="L19" s="5">
        <f>$B$5*J19</f>
        <v>104.30000000000001</v>
      </c>
      <c r="M19" s="6">
        <f>(1 / $B$9) * N18</f>
        <v>11.212165281310273</v>
      </c>
      <c r="N19" s="5">
        <f>N18+L19-M19</f>
        <v>429.45279315799797</v>
      </c>
      <c r="O19" s="5">
        <f>N19*$B$15</f>
        <v>42.945279315799795</v>
      </c>
      <c r="P19" s="5">
        <f t="shared" si="1"/>
        <v>5600</v>
      </c>
      <c r="Q19" s="5">
        <f t="shared" si="2"/>
        <v>33600</v>
      </c>
    </row>
    <row r="20" spans="8:17" x14ac:dyDescent="0.2">
      <c r="H20" s="1">
        <v>43907</v>
      </c>
      <c r="I20" s="4">
        <v>1174</v>
      </c>
      <c r="J20" s="4">
        <f>IF(ISNA(I20), (1 + $B$14)*J19, I20)</f>
        <v>1174</v>
      </c>
      <c r="K20" s="5">
        <f>K19+J20</f>
        <v>5955</v>
      </c>
      <c r="L20" s="5">
        <f>$B$5*J20</f>
        <v>117.4</v>
      </c>
      <c r="M20" s="6">
        <f>(1 / $B$9) * N19</f>
        <v>14.315093105266598</v>
      </c>
      <c r="N20" s="5">
        <f>N19+L20-M20</f>
        <v>532.53770005273145</v>
      </c>
      <c r="O20" s="5">
        <f>N20*$B$15</f>
        <v>53.25377000527314</v>
      </c>
      <c r="P20" s="5">
        <f t="shared" si="1"/>
        <v>5600</v>
      </c>
      <c r="Q20" s="5">
        <f t="shared" si="2"/>
        <v>33600</v>
      </c>
    </row>
    <row r="21" spans="8:17" x14ac:dyDescent="0.2">
      <c r="H21" s="1">
        <v>43908</v>
      </c>
      <c r="I21" s="4">
        <v>1144</v>
      </c>
      <c r="J21" s="4">
        <f>IF(ISNA(I21), (1 + $B$14)*J20, I21)</f>
        <v>1144</v>
      </c>
      <c r="K21" s="5">
        <f>K20+J21</f>
        <v>7099</v>
      </c>
      <c r="L21" s="5">
        <f>$B$5*J21</f>
        <v>114.4</v>
      </c>
      <c r="M21" s="6">
        <f>(1 / $B$9) * N20</f>
        <v>17.751256668424382</v>
      </c>
      <c r="N21" s="5">
        <f>N20+L21-M21</f>
        <v>629.18644338430704</v>
      </c>
      <c r="O21" s="5">
        <f>N21*$B$15</f>
        <v>62.918644338430695</v>
      </c>
      <c r="P21" s="5">
        <f t="shared" si="1"/>
        <v>5600</v>
      </c>
      <c r="Q21" s="5">
        <f t="shared" si="2"/>
        <v>33600</v>
      </c>
    </row>
    <row r="22" spans="8:17" x14ac:dyDescent="0.2">
      <c r="H22" s="1">
        <v>43909</v>
      </c>
      <c r="I22" s="4">
        <v>1042</v>
      </c>
      <c r="J22" s="4">
        <f>IF(ISNA(I22), (1 + $B$14)*J21, I22)</f>
        <v>1042</v>
      </c>
      <c r="K22" s="5">
        <f>K21+J22</f>
        <v>8141</v>
      </c>
      <c r="L22" s="5">
        <f>$B$5*J22</f>
        <v>104.2</v>
      </c>
      <c r="M22" s="6">
        <f>(1 / $B$9) * N21</f>
        <v>20.972881446143568</v>
      </c>
      <c r="N22" s="5">
        <f>N21+L22-M22</f>
        <v>712.41356193816353</v>
      </c>
      <c r="O22" s="5">
        <f>N22*$B$15</f>
        <v>71.241356193816344</v>
      </c>
      <c r="P22" s="5">
        <f t="shared" si="1"/>
        <v>5600</v>
      </c>
      <c r="Q22" s="5">
        <f t="shared" si="2"/>
        <v>33600</v>
      </c>
    </row>
    <row r="23" spans="8:17" x14ac:dyDescent="0.2">
      <c r="H23" s="1">
        <v>43910</v>
      </c>
      <c r="I23" s="4">
        <v>5940</v>
      </c>
      <c r="J23" s="4">
        <f>IF(ISNA(I23), (1 + $B$14)*J22, I23)</f>
        <v>5940</v>
      </c>
      <c r="K23" s="5">
        <f>K22+J23</f>
        <v>14081</v>
      </c>
      <c r="L23" s="5">
        <f>$B$5*J23</f>
        <v>594</v>
      </c>
      <c r="M23" s="6">
        <f>(1 / $B$9) * N22</f>
        <v>23.747118731272117</v>
      </c>
      <c r="N23" s="5">
        <f>N22+L23-M23</f>
        <v>1282.6664432068915</v>
      </c>
      <c r="O23" s="5">
        <f>N23*$B$15</f>
        <v>128.26664432068912</v>
      </c>
      <c r="P23" s="5">
        <f t="shared" si="1"/>
        <v>5600</v>
      </c>
      <c r="Q23" s="5">
        <f t="shared" si="2"/>
        <v>33600</v>
      </c>
    </row>
    <row r="24" spans="8:17" x14ac:dyDescent="0.2">
      <c r="H24" s="1">
        <v>43911</v>
      </c>
      <c r="I24" s="4">
        <v>4049</v>
      </c>
      <c r="J24" s="4">
        <f>IF(ISNA(I24), (1 + $B$14)*J23, I24)</f>
        <v>4049</v>
      </c>
      <c r="K24" s="5">
        <f>K23+J24</f>
        <v>18130</v>
      </c>
      <c r="L24" s="5">
        <f>$B$5*J24</f>
        <v>404.90000000000003</v>
      </c>
      <c r="M24" s="6">
        <f>(1 / $B$9) * N23</f>
        <v>42.755548106896384</v>
      </c>
      <c r="N24" s="5">
        <f>N23+L24-M24</f>
        <v>1644.8108950999952</v>
      </c>
      <c r="O24" s="5">
        <f>N24*$B$15</f>
        <v>164.48108950999949</v>
      </c>
      <c r="P24" s="5">
        <f t="shared" si="1"/>
        <v>5600</v>
      </c>
      <c r="Q24" s="5">
        <f t="shared" si="2"/>
        <v>33600</v>
      </c>
    </row>
    <row r="25" spans="8:17" x14ac:dyDescent="0.2">
      <c r="H25" s="1">
        <v>43912</v>
      </c>
      <c r="I25" s="4">
        <v>3276</v>
      </c>
      <c r="J25" s="4">
        <f>IF(ISNA(I25), (1 + $B$14)*J24, I25)</f>
        <v>3276</v>
      </c>
      <c r="K25" s="5">
        <f>K24+J25</f>
        <v>21406</v>
      </c>
      <c r="L25" s="5">
        <f>$B$5*J25</f>
        <v>327.60000000000002</v>
      </c>
      <c r="M25" s="6">
        <f>(1 / $B$9) * N24</f>
        <v>54.827029836666505</v>
      </c>
      <c r="N25" s="5">
        <f>N24+L25-M25</f>
        <v>1917.5838652633288</v>
      </c>
      <c r="O25" s="5">
        <f>N25*$B$15</f>
        <v>191.75838652633286</v>
      </c>
      <c r="P25" s="5">
        <f t="shared" si="1"/>
        <v>5600</v>
      </c>
      <c r="Q25" s="5">
        <f t="shared" si="2"/>
        <v>33600</v>
      </c>
    </row>
    <row r="26" spans="8:17" x14ac:dyDescent="0.2">
      <c r="H26" s="1">
        <v>43913</v>
      </c>
      <c r="I26" s="4">
        <v>3311</v>
      </c>
      <c r="J26" s="4">
        <f>IF(ISNA(I26), (1 + $B$14)*J25, I26)</f>
        <v>3311</v>
      </c>
      <c r="K26" s="5">
        <f>K25+J26</f>
        <v>24717</v>
      </c>
      <c r="L26" s="5">
        <f>$B$5*J26</f>
        <v>331.1</v>
      </c>
      <c r="M26" s="6">
        <f>(1 / $B$9) * N25</f>
        <v>63.919462175444295</v>
      </c>
      <c r="N26" s="5">
        <f>N25+L26-M26</f>
        <v>2184.7644030878846</v>
      </c>
      <c r="O26" s="5">
        <f>N26*$B$15</f>
        <v>218.47644030878845</v>
      </c>
      <c r="P26" s="5">
        <f t="shared" si="1"/>
        <v>5600</v>
      </c>
      <c r="Q26" s="5">
        <f t="shared" si="2"/>
        <v>33600</v>
      </c>
    </row>
    <row r="27" spans="8:17" x14ac:dyDescent="0.2">
      <c r="H27" s="1">
        <v>43914</v>
      </c>
      <c r="I27" s="4">
        <v>4438</v>
      </c>
      <c r="J27" s="4">
        <f>IF(ISNA(I27), (1 + $B$14)*J26, I27)</f>
        <v>4438</v>
      </c>
      <c r="K27" s="5">
        <f>K26+J27</f>
        <v>29155</v>
      </c>
      <c r="L27" s="5">
        <f>$B$5*J27</f>
        <v>443.8</v>
      </c>
      <c r="M27" s="6">
        <f>(1 / $B$9) * N26</f>
        <v>72.82548010292949</v>
      </c>
      <c r="N27" s="5">
        <f>N26+L27-M27</f>
        <v>2555.7389229849555</v>
      </c>
      <c r="O27" s="5">
        <f>N27*$B$15</f>
        <v>255.57389229849554</v>
      </c>
      <c r="P27" s="5">
        <f t="shared" si="1"/>
        <v>5600</v>
      </c>
      <c r="Q27" s="5">
        <f t="shared" si="2"/>
        <v>33600</v>
      </c>
    </row>
    <row r="28" spans="8:17" x14ac:dyDescent="0.2">
      <c r="H28" s="1">
        <v>43915</v>
      </c>
      <c r="I28" s="4">
        <v>2342</v>
      </c>
      <c r="J28" s="4">
        <f>IF(ISNA(I28), (1 + $B$14)*J27, I28)</f>
        <v>2342</v>
      </c>
      <c r="K28" s="5">
        <f>K27+J28</f>
        <v>31497</v>
      </c>
      <c r="L28" s="5">
        <f>$B$5*J28</f>
        <v>234.20000000000002</v>
      </c>
      <c r="M28" s="6">
        <f>(1 / $B$9) * N27</f>
        <v>85.191297432831846</v>
      </c>
      <c r="N28" s="5">
        <f>N27+L28-M28</f>
        <v>2704.7476255521233</v>
      </c>
      <c r="O28" s="5">
        <f>N28*$B$15</f>
        <v>270.47476255521229</v>
      </c>
      <c r="P28" s="5">
        <f t="shared" si="1"/>
        <v>5600</v>
      </c>
      <c r="Q28" s="5">
        <f t="shared" si="2"/>
        <v>33600</v>
      </c>
    </row>
    <row r="29" spans="8:17" x14ac:dyDescent="0.2">
      <c r="H29" s="1">
        <v>43916</v>
      </c>
      <c r="I29" t="e">
        <v>#N/A</v>
      </c>
      <c r="J29" s="4">
        <f>IF(ISNA(I29), (1 + $B$14)*J28, I29)</f>
        <v>2656.5599269817735</v>
      </c>
      <c r="K29" s="5">
        <f>K28+J29</f>
        <v>34153.559926981776</v>
      </c>
      <c r="L29" s="5">
        <f>$B$5*J29</f>
        <v>265.65599269817739</v>
      </c>
      <c r="M29" s="6">
        <f>(1 / $B$9) * N28</f>
        <v>90.158254185070774</v>
      </c>
      <c r="N29" s="5">
        <f>N28+L29-M29</f>
        <v>2880.2453640652298</v>
      </c>
      <c r="O29" s="5">
        <f>N29*$B$15</f>
        <v>288.02453640652294</v>
      </c>
      <c r="P29" s="5">
        <f t="shared" si="1"/>
        <v>5600</v>
      </c>
      <c r="Q29" s="5">
        <f t="shared" si="2"/>
        <v>33600</v>
      </c>
    </row>
    <row r="30" spans="8:17" x14ac:dyDescent="0.2">
      <c r="H30" s="1">
        <v>43917</v>
      </c>
      <c r="I30" t="e">
        <v>#N/A</v>
      </c>
      <c r="J30" s="4">
        <f t="shared" ref="J30:J63" si="6">J29*(1 + $B$14)</f>
        <v>3013.3691911380897</v>
      </c>
      <c r="K30" s="5">
        <f>K29+J30</f>
        <v>37166.929118119864</v>
      </c>
      <c r="L30" s="5">
        <f>$B$5*J30</f>
        <v>301.33691911380896</v>
      </c>
      <c r="M30" s="6">
        <f>(1 / $B$9) * N29</f>
        <v>96.008178802174328</v>
      </c>
      <c r="N30" s="5">
        <f>N29+L30-M30</f>
        <v>3085.5741043768644</v>
      </c>
      <c r="O30" s="5">
        <f>N30*$B$15</f>
        <v>308.55741043768643</v>
      </c>
      <c r="P30" s="5">
        <f t="shared" si="1"/>
        <v>5600</v>
      </c>
      <c r="Q30" s="5">
        <f t="shared" si="2"/>
        <v>33600</v>
      </c>
    </row>
    <row r="31" spans="8:17" x14ac:dyDescent="0.2">
      <c r="H31" s="1">
        <v>43918</v>
      </c>
      <c r="I31" t="e">
        <v>#N/A</v>
      </c>
      <c r="J31" s="4">
        <f t="shared" si="6"/>
        <v>3418.1024075059477</v>
      </c>
      <c r="K31" s="5">
        <f>K30+J31</f>
        <v>40585.031525625811</v>
      </c>
      <c r="L31" s="5">
        <f>$B$5*J31</f>
        <v>341.8102407505948</v>
      </c>
      <c r="M31" s="6">
        <f>(1 / $B$9) * N30</f>
        <v>102.85247014589548</v>
      </c>
      <c r="N31" s="5">
        <f>N30+L31-M31</f>
        <v>3324.5318749815638</v>
      </c>
      <c r="O31" s="5">
        <f>N31*$B$15</f>
        <v>332.45318749815635</v>
      </c>
      <c r="P31" s="5">
        <f t="shared" si="1"/>
        <v>5600</v>
      </c>
      <c r="Q31" s="5">
        <f t="shared" si="2"/>
        <v>33600</v>
      </c>
    </row>
    <row r="32" spans="8:17" x14ac:dyDescent="0.2">
      <c r="H32" s="1">
        <v>43919</v>
      </c>
      <c r="I32" t="e">
        <v>#N/A</v>
      </c>
      <c r="J32" s="4">
        <f t="shared" si="6"/>
        <v>3877.1963629804545</v>
      </c>
      <c r="K32" s="5">
        <f>K31+J32</f>
        <v>44462.227888606263</v>
      </c>
      <c r="L32" s="5">
        <f>$B$5*J32</f>
        <v>387.71963629804549</v>
      </c>
      <c r="M32" s="6">
        <f>(1 / $B$9) * N31</f>
        <v>110.81772916605212</v>
      </c>
      <c r="N32" s="5">
        <f>N31+L32-M32</f>
        <v>3601.4337821135568</v>
      </c>
      <c r="O32" s="5">
        <f>N32*$B$15</f>
        <v>360.14337821135564</v>
      </c>
      <c r="P32" s="5">
        <f t="shared" si="1"/>
        <v>5600</v>
      </c>
      <c r="Q32" s="5">
        <f t="shared" si="2"/>
        <v>33600</v>
      </c>
    </row>
    <row r="33" spans="8:17" x14ac:dyDescent="0.2">
      <c r="H33" s="1">
        <v>43920</v>
      </c>
      <c r="I33" t="e">
        <v>#N/A</v>
      </c>
      <c r="J33" s="4">
        <f t="shared" si="6"/>
        <v>4397.9523855394336</v>
      </c>
      <c r="K33" s="5">
        <f>K32+J33</f>
        <v>48860.1802741457</v>
      </c>
      <c r="L33" s="5">
        <f>$B$5*J33</f>
        <v>439.79523855394336</v>
      </c>
      <c r="M33" s="6">
        <f>(1 / $B$9) * N32</f>
        <v>120.04779273711856</v>
      </c>
      <c r="N33" s="5">
        <f>N32+L33-M33</f>
        <v>3921.1812279303817</v>
      </c>
      <c r="O33" s="5">
        <f>N33*$B$15</f>
        <v>392.11812279303814</v>
      </c>
      <c r="P33" s="5">
        <f t="shared" si="1"/>
        <v>5600</v>
      </c>
      <c r="Q33" s="5">
        <f t="shared" si="2"/>
        <v>33600</v>
      </c>
    </row>
    <row r="34" spans="8:17" x14ac:dyDescent="0.2">
      <c r="H34" s="1">
        <v>43921</v>
      </c>
      <c r="I34" t="e">
        <v>#N/A</v>
      </c>
      <c r="J34" s="4">
        <f t="shared" si="6"/>
        <v>4988.6524629367868</v>
      </c>
      <c r="K34" s="5">
        <f>K33+J34</f>
        <v>53848.832737082485</v>
      </c>
      <c r="L34" s="5">
        <f>$B$5*J34</f>
        <v>498.86524629367869</v>
      </c>
      <c r="M34" s="6">
        <f>(1 / $B$9) * N33</f>
        <v>130.70604093101272</v>
      </c>
      <c r="N34" s="5">
        <f>N33+L34-M34</f>
        <v>4289.3404332930477</v>
      </c>
      <c r="O34" s="5">
        <f>N34*$B$15</f>
        <v>428.93404332930476</v>
      </c>
      <c r="P34" s="5">
        <f t="shared" si="1"/>
        <v>5600</v>
      </c>
      <c r="Q34" s="5">
        <f t="shared" si="2"/>
        <v>33600</v>
      </c>
    </row>
    <row r="35" spans="8:17" x14ac:dyDescent="0.2">
      <c r="H35" s="1">
        <v>43922</v>
      </c>
      <c r="I35" t="e">
        <v>#N/A</v>
      </c>
      <c r="J35" s="4">
        <f t="shared" si="6"/>
        <v>5658.6909575904338</v>
      </c>
      <c r="K35" s="5">
        <f>K34+J35</f>
        <v>59507.52369467292</v>
      </c>
      <c r="L35" s="5">
        <f>$B$5*J35</f>
        <v>565.86909575904338</v>
      </c>
      <c r="M35" s="6">
        <f>(1 / $B$9) * N34</f>
        <v>142.97801444310159</v>
      </c>
      <c r="N35" s="5">
        <f>N34+L35-M35</f>
        <v>4712.2315146089895</v>
      </c>
      <c r="O35" s="5">
        <f>N35*$B$15</f>
        <v>471.22315146089892</v>
      </c>
      <c r="P35" s="5">
        <f t="shared" si="1"/>
        <v>5600</v>
      </c>
      <c r="Q35" s="5">
        <f t="shared" si="2"/>
        <v>33600</v>
      </c>
    </row>
    <row r="36" spans="8:17" x14ac:dyDescent="0.2">
      <c r="H36" s="1">
        <v>43923</v>
      </c>
      <c r="I36" t="e">
        <v>#N/A</v>
      </c>
      <c r="J36" s="4">
        <f t="shared" si="6"/>
        <v>6418.7240124290629</v>
      </c>
      <c r="K36" s="5">
        <f>K35+J36</f>
        <v>65926.247707101982</v>
      </c>
      <c r="L36" s="5">
        <f>$B$5*J36</f>
        <v>641.87240124290634</v>
      </c>
      <c r="M36" s="6">
        <f>(1 / $B$9) * N35</f>
        <v>157.07438382029966</v>
      </c>
      <c r="N36" s="5">
        <f>N35+L36-M36</f>
        <v>5197.0295320315963</v>
      </c>
      <c r="O36" s="5">
        <f>N36*$B$15</f>
        <v>519.70295320315961</v>
      </c>
      <c r="P36" s="5">
        <f t="shared" si="1"/>
        <v>5600</v>
      </c>
      <c r="Q36" s="5">
        <f t="shared" si="2"/>
        <v>33600</v>
      </c>
    </row>
    <row r="37" spans="8:17" x14ac:dyDescent="0.2">
      <c r="H37" s="1">
        <v>43924</v>
      </c>
      <c r="I37" t="e">
        <v>#N/A</v>
      </c>
      <c r="J37" s="4">
        <f t="shared" si="6"/>
        <v>7280.8390238149905</v>
      </c>
      <c r="K37" s="5">
        <f>K36+J37</f>
        <v>73207.08673091697</v>
      </c>
      <c r="L37" s="5">
        <f>$B$5*J37</f>
        <v>728.08390238149912</v>
      </c>
      <c r="M37" s="6">
        <f>(1 / $B$9) * N36</f>
        <v>173.23431773438654</v>
      </c>
      <c r="N37" s="5">
        <f>N36+L37-M37</f>
        <v>5751.8791166787087</v>
      </c>
      <c r="O37" s="5">
        <f>N37*$B$15</f>
        <v>575.18791166787082</v>
      </c>
      <c r="P37" s="5">
        <f t="shared" si="1"/>
        <v>5600</v>
      </c>
      <c r="Q37" s="5">
        <f t="shared" si="2"/>
        <v>33600</v>
      </c>
    </row>
    <row r="38" spans="8:17" x14ac:dyDescent="0.2">
      <c r="H38" s="1">
        <v>43925</v>
      </c>
      <c r="I38" t="e">
        <v>#N/A</v>
      </c>
      <c r="J38" s="4">
        <f t="shared" si="6"/>
        <v>8258.746876802732</v>
      </c>
      <c r="K38" s="5">
        <f>K37+J38</f>
        <v>81465.833607719702</v>
      </c>
      <c r="L38" s="5">
        <f>$B$5*J38</f>
        <v>825.87468768027327</v>
      </c>
      <c r="M38" s="6">
        <f>(1 / $B$9) * N37</f>
        <v>191.72930388929029</v>
      </c>
      <c r="N38" s="5">
        <f>N37+L38-M38</f>
        <v>6386.0245004696917</v>
      </c>
      <c r="O38" s="5">
        <f>N38*$B$15</f>
        <v>638.60245004696912</v>
      </c>
      <c r="P38" s="5">
        <f t="shared" si="1"/>
        <v>5600</v>
      </c>
      <c r="Q38" s="5">
        <f t="shared" si="2"/>
        <v>33600</v>
      </c>
    </row>
    <row r="39" spans="8:17" x14ac:dyDescent="0.2">
      <c r="H39" s="1">
        <v>43926</v>
      </c>
      <c r="I39" t="e">
        <v>#N/A</v>
      </c>
      <c r="J39" s="4">
        <f t="shared" si="6"/>
        <v>9368.0000000000073</v>
      </c>
      <c r="K39" s="5">
        <f>K38+J39</f>
        <v>90833.833607719716</v>
      </c>
      <c r="L39" s="5">
        <f>$B$5*J39</f>
        <v>936.80000000000075</v>
      </c>
      <c r="M39" s="6">
        <f>(1 / $B$9) * N38</f>
        <v>212.86748334898971</v>
      </c>
      <c r="N39" s="5">
        <f>N38+L39-M39</f>
        <v>7109.9570171207033</v>
      </c>
      <c r="O39" s="5">
        <f>N39*$B$15</f>
        <v>710.99570171207029</v>
      </c>
      <c r="P39" s="5">
        <f t="shared" si="1"/>
        <v>5600</v>
      </c>
      <c r="Q39" s="5">
        <f t="shared" si="2"/>
        <v>33600</v>
      </c>
    </row>
    <row r="40" spans="8:17" x14ac:dyDescent="0.2">
      <c r="H40" s="1">
        <v>43927</v>
      </c>
      <c r="I40" t="e">
        <v>#N/A</v>
      </c>
      <c r="J40" s="4">
        <f t="shared" si="6"/>
        <v>10626.239707927101</v>
      </c>
      <c r="K40" s="5">
        <f>K39+J40</f>
        <v>101460.07331564682</v>
      </c>
      <c r="L40" s="5">
        <f>$B$5*J40</f>
        <v>1062.6239707927102</v>
      </c>
      <c r="M40" s="6">
        <f>(1 / $B$9) * N39</f>
        <v>236.99856723735678</v>
      </c>
      <c r="N40" s="5">
        <f>N39+L40-M40</f>
        <v>7935.5824206760572</v>
      </c>
      <c r="O40" s="5">
        <f>N40*$B$15</f>
        <v>793.55824206760565</v>
      </c>
      <c r="P40" s="5">
        <f t="shared" si="1"/>
        <v>5600</v>
      </c>
      <c r="Q40" s="5">
        <f t="shared" si="2"/>
        <v>33600</v>
      </c>
    </row>
    <row r="41" spans="8:17" x14ac:dyDescent="0.2">
      <c r="H41" s="1">
        <v>43928</v>
      </c>
      <c r="I41" t="e">
        <v>#N/A</v>
      </c>
      <c r="J41" s="4">
        <f t="shared" si="6"/>
        <v>12053.476764552366</v>
      </c>
      <c r="K41" s="5">
        <f>K40+J41</f>
        <v>113513.55008019919</v>
      </c>
      <c r="L41" s="5">
        <f>$B$5*J41</f>
        <v>1205.3476764552368</v>
      </c>
      <c r="M41" s="6">
        <f>(1 / $B$9) * N40</f>
        <v>264.51941402253522</v>
      </c>
      <c r="N41" s="5">
        <f>N40+L41-M41</f>
        <v>8876.4106831087574</v>
      </c>
      <c r="O41" s="5">
        <f>N41*$B$15</f>
        <v>887.64106831087565</v>
      </c>
      <c r="P41" s="5">
        <f t="shared" si="1"/>
        <v>5600</v>
      </c>
      <c r="Q41" s="5">
        <f t="shared" si="2"/>
        <v>33600</v>
      </c>
    </row>
    <row r="42" spans="8:17" x14ac:dyDescent="0.2">
      <c r="H42" s="1">
        <v>43929</v>
      </c>
      <c r="I42" t="e">
        <v>#N/A</v>
      </c>
      <c r="J42" s="4">
        <f t="shared" si="6"/>
        <v>13672.4096300238</v>
      </c>
      <c r="K42" s="5">
        <f>K41+J42</f>
        <v>127185.95971022299</v>
      </c>
      <c r="L42" s="5">
        <f>$B$5*J42</f>
        <v>1367.2409630023801</v>
      </c>
      <c r="M42" s="6">
        <f>(1 / $B$9) * N41</f>
        <v>295.88035610362522</v>
      </c>
      <c r="N42" s="5">
        <f>N41+L42-M42</f>
        <v>9947.7712900075112</v>
      </c>
      <c r="O42" s="5">
        <f>N42*$B$15</f>
        <v>994.77712900075107</v>
      </c>
      <c r="P42" s="5">
        <f t="shared" si="1"/>
        <v>5600</v>
      </c>
      <c r="Q42" s="5">
        <f t="shared" si="2"/>
        <v>33600</v>
      </c>
    </row>
    <row r="43" spans="8:17" x14ac:dyDescent="0.2">
      <c r="H43" s="1">
        <v>43930</v>
      </c>
      <c r="I43" t="e">
        <v>#N/A</v>
      </c>
      <c r="J43" s="4">
        <f t="shared" si="6"/>
        <v>15508.785451921829</v>
      </c>
      <c r="K43" s="5">
        <f>K42+J43</f>
        <v>142694.74516214483</v>
      </c>
      <c r="L43" s="5">
        <f>$B$5*J43</f>
        <v>1550.8785451921831</v>
      </c>
      <c r="M43" s="6">
        <f>(1 / $B$9) * N42</f>
        <v>331.59237633358373</v>
      </c>
      <c r="N43" s="5">
        <f>N42+L43-M43</f>
        <v>11167.057458866111</v>
      </c>
      <c r="O43" s="5">
        <f>N43*$B$15</f>
        <v>1116.7057458866111</v>
      </c>
      <c r="P43" s="5">
        <f t="shared" si="1"/>
        <v>5600</v>
      </c>
      <c r="Q43" s="5">
        <f t="shared" si="2"/>
        <v>33600</v>
      </c>
    </row>
    <row r="44" spans="8:17" x14ac:dyDescent="0.2">
      <c r="H44" s="1">
        <v>43931</v>
      </c>
      <c r="I44" t="e">
        <v>#N/A</v>
      </c>
      <c r="J44" s="4">
        <f t="shared" si="6"/>
        <v>17591.809542157749</v>
      </c>
      <c r="K44" s="5">
        <f>K43+J44</f>
        <v>160286.55470430257</v>
      </c>
      <c r="L44" s="5">
        <f>$B$5*J44</f>
        <v>1759.180954215775</v>
      </c>
      <c r="M44" s="6">
        <f>(1 / $B$9) * N43</f>
        <v>372.23524862887035</v>
      </c>
      <c r="N44" s="5">
        <f>N43+L44-M44</f>
        <v>12554.003164453015</v>
      </c>
      <c r="O44" s="5">
        <f>N44*$B$15</f>
        <v>1255.4003164453015</v>
      </c>
      <c r="P44" s="5">
        <f t="shared" si="1"/>
        <v>5600</v>
      </c>
      <c r="Q44" s="5">
        <f t="shared" si="2"/>
        <v>33600</v>
      </c>
    </row>
    <row r="45" spans="8:17" x14ac:dyDescent="0.2">
      <c r="H45" s="1">
        <v>43932</v>
      </c>
      <c r="I45" t="e">
        <v>#N/A</v>
      </c>
      <c r="J45" s="4">
        <f t="shared" si="6"/>
        <v>19954.609851747162</v>
      </c>
      <c r="K45" s="5">
        <f>K44+J45</f>
        <v>180241.16455604974</v>
      </c>
      <c r="L45" s="5">
        <f>$B$5*J45</f>
        <v>1995.4609851747164</v>
      </c>
      <c r="M45" s="6">
        <f>(1 / $B$9) * N44</f>
        <v>418.46677214843385</v>
      </c>
      <c r="N45" s="5">
        <f>N44+L45-M45</f>
        <v>14130.9973774793</v>
      </c>
      <c r="O45" s="5">
        <f>N45*$B$15</f>
        <v>1413.0997377479298</v>
      </c>
      <c r="P45" s="5">
        <f t="shared" si="1"/>
        <v>5600</v>
      </c>
      <c r="Q45" s="5">
        <f t="shared" si="2"/>
        <v>33600</v>
      </c>
    </row>
    <row r="46" spans="8:17" x14ac:dyDescent="0.2">
      <c r="H46" s="1">
        <v>43933</v>
      </c>
      <c r="I46" t="e">
        <v>#N/A</v>
      </c>
      <c r="J46" s="4">
        <f t="shared" si="6"/>
        <v>22634.76383036175</v>
      </c>
      <c r="K46" s="5">
        <f>K45+J46</f>
        <v>202875.92838641148</v>
      </c>
      <c r="L46" s="5">
        <f>$B$5*J46</f>
        <v>2263.4763830361749</v>
      </c>
      <c r="M46" s="6">
        <f>(1 / $B$9) * N45</f>
        <v>471.03324591597664</v>
      </c>
      <c r="N46" s="5">
        <f>N45+L46-M46</f>
        <v>15923.440514599497</v>
      </c>
      <c r="O46" s="5">
        <f>N46*$B$15</f>
        <v>1592.3440514599495</v>
      </c>
      <c r="P46" s="5">
        <f t="shared" si="1"/>
        <v>5600</v>
      </c>
      <c r="Q46" s="5">
        <f t="shared" si="2"/>
        <v>33600</v>
      </c>
    </row>
    <row r="47" spans="8:17" x14ac:dyDescent="0.2">
      <c r="H47" s="1">
        <v>43934</v>
      </c>
      <c r="I47" t="e">
        <v>#N/A</v>
      </c>
      <c r="J47" s="4">
        <f t="shared" si="6"/>
        <v>25674.896049716266</v>
      </c>
      <c r="K47" s="5">
        <f>K46+J47</f>
        <v>228550.82443612776</v>
      </c>
      <c r="L47" s="5">
        <f>$B$5*J47</f>
        <v>2567.4896049716267</v>
      </c>
      <c r="M47" s="6">
        <f>(1 / $B$9) * N46</f>
        <v>530.7813504866499</v>
      </c>
      <c r="N47" s="5">
        <f>N46+L47-M47</f>
        <v>17960.148769084473</v>
      </c>
      <c r="O47" s="5">
        <f>N47*$B$15</f>
        <v>1796.0148769084471</v>
      </c>
      <c r="P47" s="5">
        <f t="shared" si="1"/>
        <v>5600</v>
      </c>
      <c r="Q47" s="5">
        <f t="shared" si="2"/>
        <v>33600</v>
      </c>
    </row>
    <row r="48" spans="8:17" x14ac:dyDescent="0.2">
      <c r="H48" s="1">
        <v>43935</v>
      </c>
      <c r="I48" t="e">
        <v>#N/A</v>
      </c>
      <c r="J48" s="4">
        <f t="shared" si="6"/>
        <v>29123.356095259976</v>
      </c>
      <c r="K48" s="5">
        <f>K47+J48</f>
        <v>257674.18053138774</v>
      </c>
      <c r="L48" s="5">
        <f>$B$5*J48</f>
        <v>2912.3356095259978</v>
      </c>
      <c r="M48" s="6">
        <f>(1 / $B$9) * N47</f>
        <v>598.67162563614909</v>
      </c>
      <c r="N48" s="5">
        <f>N47+L48-M48</f>
        <v>20273.812752974321</v>
      </c>
      <c r="O48" s="5">
        <f>N48*$B$15</f>
        <v>2027.381275297432</v>
      </c>
      <c r="P48" s="5">
        <f t="shared" si="1"/>
        <v>5600</v>
      </c>
      <c r="Q48" s="5">
        <f t="shared" si="2"/>
        <v>33600</v>
      </c>
    </row>
    <row r="49" spans="8:17" x14ac:dyDescent="0.2">
      <c r="H49" s="1">
        <v>43936</v>
      </c>
      <c r="I49" t="e">
        <v>#N/A</v>
      </c>
      <c r="J49" s="4">
        <f t="shared" si="6"/>
        <v>33034.987507210943</v>
      </c>
      <c r="K49" s="5">
        <f>K48+J49</f>
        <v>290709.16803859867</v>
      </c>
      <c r="L49" s="5">
        <f>$B$5*J49</f>
        <v>3303.4987507210944</v>
      </c>
      <c r="M49" s="6">
        <f>(1 / $B$9) * N48</f>
        <v>675.79375843247738</v>
      </c>
      <c r="N49" s="5">
        <f>N48+L49-M49</f>
        <v>22901.517745262936</v>
      </c>
      <c r="O49" s="5">
        <f>N49*$B$15</f>
        <v>2290.1517745262936</v>
      </c>
      <c r="P49" s="5">
        <f t="shared" si="1"/>
        <v>5600</v>
      </c>
      <c r="Q49" s="5">
        <f t="shared" si="2"/>
        <v>33600</v>
      </c>
    </row>
    <row r="50" spans="8:17" x14ac:dyDescent="0.2">
      <c r="H50" s="1">
        <v>43937</v>
      </c>
      <c r="I50" t="e">
        <v>#N/A</v>
      </c>
      <c r="J50" s="4">
        <f t="shared" si="6"/>
        <v>37472.000000000044</v>
      </c>
      <c r="K50" s="5">
        <f>K49+J50</f>
        <v>328181.16803859873</v>
      </c>
      <c r="L50" s="5">
        <f>$B$5*J50</f>
        <v>3747.2000000000044</v>
      </c>
      <c r="M50" s="6">
        <f>(1 / $B$9) * N49</f>
        <v>763.38392484209783</v>
      </c>
      <c r="N50" s="5">
        <f>N49+L50-M50</f>
        <v>25885.333820420841</v>
      </c>
      <c r="O50" s="5">
        <f>N50*$B$15</f>
        <v>2588.5333820420838</v>
      </c>
      <c r="P50" s="5">
        <f t="shared" si="1"/>
        <v>5600</v>
      </c>
      <c r="Q50" s="5">
        <f t="shared" si="2"/>
        <v>33600</v>
      </c>
    </row>
    <row r="51" spans="8:17" x14ac:dyDescent="0.2">
      <c r="H51" s="1">
        <v>43938</v>
      </c>
      <c r="I51" t="e">
        <v>#N/A</v>
      </c>
      <c r="J51" s="4">
        <f t="shared" si="6"/>
        <v>42504.958831708427</v>
      </c>
      <c r="K51" s="5">
        <f>K50+J51</f>
        <v>370686.12687030714</v>
      </c>
      <c r="L51" s="5">
        <f>$B$5*J51</f>
        <v>4250.4958831708427</v>
      </c>
      <c r="M51" s="6">
        <f>(1 / $B$9) * N50</f>
        <v>862.84446068069474</v>
      </c>
      <c r="N51" s="5">
        <f>N50+L51-M51</f>
        <v>29272.985242910989</v>
      </c>
      <c r="O51" s="5">
        <f>N51*$B$15</f>
        <v>2927.2985242910986</v>
      </c>
      <c r="P51" s="5">
        <f t="shared" si="1"/>
        <v>5600</v>
      </c>
      <c r="Q51" s="5">
        <f t="shared" si="2"/>
        <v>33600</v>
      </c>
    </row>
    <row r="52" spans="8:17" x14ac:dyDescent="0.2">
      <c r="H52" s="1">
        <v>43939</v>
      </c>
      <c r="I52" t="e">
        <v>#N/A</v>
      </c>
      <c r="J52" s="4">
        <f t="shared" si="6"/>
        <v>48213.907058209494</v>
      </c>
      <c r="K52" s="5">
        <f>K51+J52</f>
        <v>418900.03392851661</v>
      </c>
      <c r="L52" s="5">
        <f>$B$5*J52</f>
        <v>4821.3907058209497</v>
      </c>
      <c r="M52" s="6">
        <f>(1 / $B$9) * N51</f>
        <v>975.76617476369961</v>
      </c>
      <c r="N52" s="5">
        <f>N51+L52-M52</f>
        <v>33118.609773968237</v>
      </c>
      <c r="O52" s="5">
        <f>N52*$B$15</f>
        <v>3311.8609773968233</v>
      </c>
      <c r="P52" s="5">
        <f t="shared" si="1"/>
        <v>5600</v>
      </c>
      <c r="Q52" s="5">
        <f t="shared" si="2"/>
        <v>33600</v>
      </c>
    </row>
    <row r="53" spans="8:17" x14ac:dyDescent="0.2">
      <c r="H53" s="1">
        <v>43940</v>
      </c>
      <c r="I53" t="e">
        <v>#N/A</v>
      </c>
      <c r="J53" s="4">
        <f t="shared" si="6"/>
        <v>54689.638520095228</v>
      </c>
      <c r="K53" s="5">
        <f>K52+J53</f>
        <v>473589.67244861182</v>
      </c>
      <c r="L53" s="5">
        <f>$B$5*J53</f>
        <v>5468.9638520095232</v>
      </c>
      <c r="M53" s="6">
        <f>(1 / $B$9) * N52</f>
        <v>1103.9536591322747</v>
      </c>
      <c r="N53" s="5">
        <f>N52+L53-M53</f>
        <v>37483.619966845486</v>
      </c>
      <c r="O53" s="5">
        <f>N53*$B$15</f>
        <v>3748.3619966845486</v>
      </c>
      <c r="P53" s="5">
        <f t="shared" si="1"/>
        <v>5600</v>
      </c>
      <c r="Q53" s="5">
        <f t="shared" si="2"/>
        <v>33600</v>
      </c>
    </row>
    <row r="54" spans="8:17" x14ac:dyDescent="0.2">
      <c r="H54" s="1">
        <v>43941</v>
      </c>
      <c r="I54" t="e">
        <v>#N/A</v>
      </c>
      <c r="J54" s="4">
        <f t="shared" si="6"/>
        <v>62035.141807687345</v>
      </c>
      <c r="K54" s="5">
        <f>K53+J54</f>
        <v>535624.81425629917</v>
      </c>
      <c r="L54" s="5">
        <f>$B$5*J54</f>
        <v>6203.5141807687351</v>
      </c>
      <c r="M54" s="6">
        <f>(1 / $B$9) * N53</f>
        <v>1249.4539988948495</v>
      </c>
      <c r="N54" s="5">
        <f>N53+L54-M54</f>
        <v>42437.680148719366</v>
      </c>
      <c r="O54" s="5">
        <f>N54*$B$15</f>
        <v>4243.7680148719364</v>
      </c>
      <c r="P54" s="5">
        <f t="shared" si="1"/>
        <v>5600</v>
      </c>
      <c r="Q54" s="5">
        <f t="shared" si="2"/>
        <v>33600</v>
      </c>
    </row>
    <row r="55" spans="8:17" x14ac:dyDescent="0.2">
      <c r="H55" s="1">
        <v>43942</v>
      </c>
      <c r="I55" t="e">
        <v>#N/A</v>
      </c>
      <c r="J55" s="4">
        <f t="shared" si="6"/>
        <v>70367.238168631025</v>
      </c>
      <c r="K55" s="5">
        <f>K54+J55</f>
        <v>605992.05242493015</v>
      </c>
      <c r="L55" s="5">
        <f>$B$5*J55</f>
        <v>7036.7238168631029</v>
      </c>
      <c r="M55" s="6">
        <f>(1 / $B$9) * N54</f>
        <v>1414.5893382906456</v>
      </c>
      <c r="N55" s="5">
        <f>N54+L55-M55</f>
        <v>48059.814627291824</v>
      </c>
      <c r="O55" s="5">
        <f>N55*$B$15</f>
        <v>4805.9814627291817</v>
      </c>
      <c r="P55" s="5">
        <f t="shared" si="1"/>
        <v>5600</v>
      </c>
      <c r="Q55" s="5">
        <f t="shared" si="2"/>
        <v>33600</v>
      </c>
    </row>
    <row r="56" spans="8:17" x14ac:dyDescent="0.2">
      <c r="H56" s="1">
        <v>43943</v>
      </c>
      <c r="I56" t="e">
        <v>#N/A</v>
      </c>
      <c r="J56" s="4">
        <f t="shared" si="6"/>
        <v>79818.439406988691</v>
      </c>
      <c r="K56" s="5">
        <f>K55+J56</f>
        <v>685810.49183191883</v>
      </c>
      <c r="L56" s="5">
        <f>$B$5*J56</f>
        <v>7981.8439406988691</v>
      </c>
      <c r="M56" s="6">
        <f>(1 / $B$9) * N55</f>
        <v>1601.9938209097274</v>
      </c>
      <c r="N56" s="5">
        <f>N55+L56-M56</f>
        <v>54439.664747080962</v>
      </c>
      <c r="O56" s="5">
        <f>N56*$B$15</f>
        <v>5443.966474708096</v>
      </c>
      <c r="P56" s="5">
        <f t="shared" si="1"/>
        <v>5600</v>
      </c>
      <c r="Q56" s="5">
        <f t="shared" si="2"/>
        <v>33600</v>
      </c>
    </row>
    <row r="57" spans="8:17" x14ac:dyDescent="0.2">
      <c r="H57" s="1">
        <v>43944</v>
      </c>
      <c r="I57" t="e">
        <v>#N/A</v>
      </c>
      <c r="J57" s="4">
        <f t="shared" si="6"/>
        <v>90539.055321447056</v>
      </c>
      <c r="K57" s="5">
        <f>K56+J57</f>
        <v>776349.54715336591</v>
      </c>
      <c r="L57" s="5">
        <f>$B$5*J57</f>
        <v>9053.9055321447067</v>
      </c>
      <c r="M57" s="6">
        <f>(1 / $B$9) * N56</f>
        <v>1814.6554915693653</v>
      </c>
      <c r="N57" s="5">
        <f>N56+L57-M57</f>
        <v>61678.914787656307</v>
      </c>
      <c r="O57" s="5">
        <f>N57*$B$15</f>
        <v>6167.8914787656304</v>
      </c>
      <c r="P57" s="5">
        <f t="shared" si="1"/>
        <v>5600</v>
      </c>
      <c r="Q57" s="5">
        <f t="shared" si="2"/>
        <v>33600</v>
      </c>
    </row>
    <row r="58" spans="8:17" x14ac:dyDescent="0.2">
      <c r="H58" s="1">
        <v>43945</v>
      </c>
      <c r="I58" t="e">
        <v>#N/A</v>
      </c>
      <c r="J58" s="4">
        <f t="shared" si="6"/>
        <v>102699.58419886514</v>
      </c>
      <c r="K58" s="5">
        <f>K57+J58</f>
        <v>879049.13135223102</v>
      </c>
      <c r="L58" s="5">
        <f>$B$5*J58</f>
        <v>10269.958419886514</v>
      </c>
      <c r="M58" s="6">
        <f>(1 / $B$9) * N57</f>
        <v>2055.9638262552103</v>
      </c>
      <c r="N58" s="5">
        <f>N57+L58-M58</f>
        <v>69892.909381287624</v>
      </c>
      <c r="O58" s="5">
        <f>N58*$B$15</f>
        <v>6989.2909381287618</v>
      </c>
      <c r="P58" s="5">
        <f t="shared" si="1"/>
        <v>5600</v>
      </c>
      <c r="Q58" s="5">
        <f t="shared" si="2"/>
        <v>33600</v>
      </c>
    </row>
    <row r="59" spans="8:17" x14ac:dyDescent="0.2">
      <c r="H59" s="1">
        <v>43946</v>
      </c>
      <c r="I59" t="e">
        <v>#N/A</v>
      </c>
      <c r="J59" s="4">
        <f t="shared" si="6"/>
        <v>116493.42438103999</v>
      </c>
      <c r="K59" s="5">
        <f>K58+J59</f>
        <v>995542.55573327106</v>
      </c>
      <c r="L59" s="5">
        <f>$B$5*J59</f>
        <v>11649.342438104</v>
      </c>
      <c r="M59" s="6">
        <f>(1 / $B$9) * N58</f>
        <v>2329.7636460429208</v>
      </c>
      <c r="N59" s="5">
        <f>N58+L59-M59</f>
        <v>79212.488173348698</v>
      </c>
      <c r="O59" s="5">
        <f>N59*$B$15</f>
        <v>7921.2488173348693</v>
      </c>
      <c r="P59" s="5">
        <f t="shared" si="1"/>
        <v>5600</v>
      </c>
      <c r="Q59" s="5">
        <f t="shared" si="2"/>
        <v>33600</v>
      </c>
    </row>
    <row r="60" spans="8:17" x14ac:dyDescent="0.2">
      <c r="H60" s="1">
        <v>43947</v>
      </c>
      <c r="I60" t="e">
        <v>#N/A</v>
      </c>
      <c r="J60" s="4">
        <f t="shared" si="6"/>
        <v>132139.95002884389</v>
      </c>
      <c r="K60" s="5">
        <f>K59+J60</f>
        <v>1127682.5057621149</v>
      </c>
      <c r="L60" s="5">
        <f>$B$5*J60</f>
        <v>13213.995002884389</v>
      </c>
      <c r="M60" s="6">
        <f>(1 / $B$9) * N59</f>
        <v>2640.4162724449566</v>
      </c>
      <c r="N60" s="5">
        <f>N59+L60-M60</f>
        <v>89786.066903788131</v>
      </c>
      <c r="O60" s="5">
        <f>N60*$B$15</f>
        <v>8978.6066903788123</v>
      </c>
      <c r="P60" s="5">
        <f t="shared" si="1"/>
        <v>5600</v>
      </c>
      <c r="Q60" s="5">
        <f t="shared" si="2"/>
        <v>33600</v>
      </c>
    </row>
    <row r="61" spans="8:17" x14ac:dyDescent="0.2">
      <c r="H61" s="1">
        <v>43948</v>
      </c>
      <c r="I61" t="e">
        <v>#N/A</v>
      </c>
      <c r="J61" s="4">
        <f t="shared" si="6"/>
        <v>149888.00000000029</v>
      </c>
      <c r="K61" s="5">
        <f>K60+J61</f>
        <v>1277570.5057621151</v>
      </c>
      <c r="L61" s="5">
        <f>$B$5*J61</f>
        <v>14988.80000000003</v>
      </c>
      <c r="M61" s="6">
        <f>(1 / $B$9) * N60</f>
        <v>2992.8688967929374</v>
      </c>
      <c r="N61" s="5">
        <f>N60+L61-M61</f>
        <v>101781.99800699523</v>
      </c>
      <c r="O61" s="5">
        <f>N61*$B$15</f>
        <v>10178.199800699522</v>
      </c>
      <c r="P61" s="5">
        <f t="shared" si="1"/>
        <v>5600</v>
      </c>
      <c r="Q61" s="5">
        <f t="shared" si="2"/>
        <v>33600</v>
      </c>
    </row>
    <row r="62" spans="8:17" x14ac:dyDescent="0.2">
      <c r="H62" s="1">
        <v>43949</v>
      </c>
      <c r="I62" t="e">
        <v>#N/A</v>
      </c>
      <c r="J62" s="4">
        <f t="shared" si="6"/>
        <v>170019.83532683383</v>
      </c>
      <c r="K62" s="5">
        <f>K61+J62</f>
        <v>1447590.341088949</v>
      </c>
      <c r="L62" s="5">
        <f>$B$5*J62</f>
        <v>17001.983532683382</v>
      </c>
      <c r="M62" s="6">
        <f>(1 / $B$9) * N61</f>
        <v>3392.7332668998411</v>
      </c>
      <c r="N62" s="5">
        <f>N61+L62-M62</f>
        <v>115391.24827277877</v>
      </c>
      <c r="O62" s="5">
        <f>N62*$B$15</f>
        <v>11539.124827277876</v>
      </c>
      <c r="P62" s="5">
        <f t="shared" si="1"/>
        <v>5600</v>
      </c>
      <c r="Q62" s="5">
        <f t="shared" si="2"/>
        <v>33600</v>
      </c>
    </row>
    <row r="63" spans="8:17" x14ac:dyDescent="0.2">
      <c r="H63" s="1">
        <v>43950</v>
      </c>
      <c r="I63" t="e">
        <v>#N/A</v>
      </c>
      <c r="J63" s="4">
        <f t="shared" si="6"/>
        <v>192855.62823283809</v>
      </c>
      <c r="K63" s="5">
        <f>K62+J63</f>
        <v>1640445.9693217871</v>
      </c>
      <c r="L63" s="5">
        <f>$B$5*J63</f>
        <v>19285.56282328381</v>
      </c>
      <c r="M63" s="6">
        <f>(1 / $B$9) * N62</f>
        <v>3846.374942425959</v>
      </c>
      <c r="N63" s="5">
        <f>N62+L63-M63</f>
        <v>130830.43615363663</v>
      </c>
      <c r="O63" s="5">
        <f>N63*$B$15</f>
        <v>13083.043615363662</v>
      </c>
      <c r="P63" s="5">
        <f t="shared" si="1"/>
        <v>5600</v>
      </c>
      <c r="Q63" s="5">
        <f t="shared" si="2"/>
        <v>33600</v>
      </c>
    </row>
    <row r="64" spans="8:17" x14ac:dyDescent="0.2">
      <c r="H64" s="1">
        <v>43951</v>
      </c>
      <c r="I64" t="e">
        <v>#N/A</v>
      </c>
      <c r="J64" s="4">
        <f>J63*(1 + $B$14)</f>
        <v>218758.55408038106</v>
      </c>
      <c r="K64" s="5">
        <f>K63+J64</f>
        <v>1859204.5234021682</v>
      </c>
      <c r="L64" s="5">
        <f>$B$5*J64</f>
        <v>21875.855408038107</v>
      </c>
      <c r="M64" s="6">
        <f>(1 / $B$9) * N63</f>
        <v>4361.014538454554</v>
      </c>
      <c r="N64" s="5">
        <f>N63+L64-M64</f>
        <v>148345.27702322017</v>
      </c>
      <c r="O64" s="5">
        <f>N64*$B$15</f>
        <v>14834.527702322017</v>
      </c>
      <c r="P64" s="5">
        <f t="shared" si="1"/>
        <v>5600</v>
      </c>
      <c r="Q64" s="5">
        <f t="shared" si="2"/>
        <v>33600</v>
      </c>
    </row>
    <row r="65" spans="8:17" x14ac:dyDescent="0.2">
      <c r="H65" s="1">
        <v>43952</v>
      </c>
      <c r="I65" t="e">
        <v>#N/A</v>
      </c>
      <c r="J65" s="4">
        <f>J64*(1 + $B$14)</f>
        <v>248140.56723074956</v>
      </c>
      <c r="K65" s="5">
        <f t="shared" ref="K65:K70" si="7">K64+J65</f>
        <v>2107345.0906329178</v>
      </c>
      <c r="L65" s="5">
        <f t="shared" ref="L65:L70" si="8">$B$5*J65</f>
        <v>24814.056723074958</v>
      </c>
      <c r="M65" s="6">
        <f t="shared" ref="M65:M70" si="9">(1 / $B$9) * N64</f>
        <v>4944.8425674406726</v>
      </c>
      <c r="N65" s="5">
        <f t="shared" ref="N65:N70" si="10">N64+L65-M65</f>
        <v>168214.49117885446</v>
      </c>
      <c r="O65" s="5">
        <f t="shared" ref="O65:O70" si="11">N65*$B$15</f>
        <v>16821.449117885444</v>
      </c>
      <c r="P65" s="5">
        <f t="shared" si="1"/>
        <v>5600</v>
      </c>
      <c r="Q65" s="5">
        <f t="shared" si="2"/>
        <v>33600</v>
      </c>
    </row>
    <row r="66" spans="8:17" x14ac:dyDescent="0.2">
      <c r="H66" s="1">
        <v>43953</v>
      </c>
      <c r="I66" t="e">
        <v>#N/A</v>
      </c>
      <c r="J66" s="4">
        <f>J65*(1 + $B$14)</f>
        <v>281468.95267452428</v>
      </c>
      <c r="K66" s="5">
        <f t="shared" si="7"/>
        <v>2388814.0433074422</v>
      </c>
      <c r="L66" s="5">
        <f t="shared" si="8"/>
        <v>28146.89526745243</v>
      </c>
      <c r="M66" s="6">
        <f t="shared" si="9"/>
        <v>5607.149705961815</v>
      </c>
      <c r="N66" s="5">
        <f t="shared" si="10"/>
        <v>190754.23674034508</v>
      </c>
      <c r="O66" s="5">
        <f t="shared" si="11"/>
        <v>19075.423674034508</v>
      </c>
      <c r="P66" s="5">
        <f t="shared" si="1"/>
        <v>5600</v>
      </c>
      <c r="Q66" s="5">
        <f t="shared" si="2"/>
        <v>33600</v>
      </c>
    </row>
    <row r="67" spans="8:17" x14ac:dyDescent="0.2">
      <c r="H67" s="1">
        <v>43954</v>
      </c>
      <c r="I67" t="e">
        <v>#N/A</v>
      </c>
      <c r="J67" s="4">
        <f>J66*(1 + $B$14)</f>
        <v>319273.75762795494</v>
      </c>
      <c r="K67" s="5">
        <f t="shared" si="7"/>
        <v>2708087.8009353969</v>
      </c>
      <c r="L67" s="5">
        <f t="shared" si="8"/>
        <v>31927.375762795495</v>
      </c>
      <c r="M67" s="6">
        <f t="shared" si="9"/>
        <v>6358.4745580115023</v>
      </c>
      <c r="N67" s="5">
        <f t="shared" si="10"/>
        <v>216323.13794512907</v>
      </c>
      <c r="O67" s="5">
        <f t="shared" si="11"/>
        <v>21632.313794512906</v>
      </c>
      <c r="P67" s="5">
        <f t="shared" si="1"/>
        <v>5600</v>
      </c>
      <c r="Q67" s="5">
        <f t="shared" si="2"/>
        <v>33600</v>
      </c>
    </row>
    <row r="68" spans="8:17" x14ac:dyDescent="0.2">
      <c r="H68" s="1">
        <v>43955</v>
      </c>
      <c r="I68" t="e">
        <v>#N/A</v>
      </c>
      <c r="J68" s="4">
        <f>J67*(1 + $B$14)</f>
        <v>362156.2212857884</v>
      </c>
      <c r="K68" s="5">
        <f t="shared" si="7"/>
        <v>3070244.0222211853</v>
      </c>
      <c r="L68" s="5">
        <f t="shared" si="8"/>
        <v>36215.622128578842</v>
      </c>
      <c r="M68" s="6">
        <f t="shared" si="9"/>
        <v>7210.7712648376355</v>
      </c>
      <c r="N68" s="5">
        <f t="shared" si="10"/>
        <v>245327.98880887026</v>
      </c>
      <c r="O68" s="5">
        <f t="shared" si="11"/>
        <v>24532.798880887025</v>
      </c>
      <c r="P68" s="5">
        <f t="shared" si="1"/>
        <v>5600</v>
      </c>
      <c r="Q68" s="5">
        <f t="shared" si="2"/>
        <v>33600</v>
      </c>
    </row>
    <row r="69" spans="8:17" x14ac:dyDescent="0.2">
      <c r="H69" s="1">
        <v>43956</v>
      </c>
      <c r="I69" t="e">
        <v>#N/A</v>
      </c>
      <c r="J69" s="4">
        <f>J68*(1 + $B$14)</f>
        <v>410798.33679546072</v>
      </c>
      <c r="K69" s="5">
        <f t="shared" si="7"/>
        <v>3481042.3590166462</v>
      </c>
      <c r="L69" s="5">
        <f t="shared" si="8"/>
        <v>41079.833679546078</v>
      </c>
      <c r="M69" s="6">
        <f t="shared" si="9"/>
        <v>8177.599626962342</v>
      </c>
      <c r="N69" s="5">
        <f t="shared" si="10"/>
        <v>278230.22286145401</v>
      </c>
      <c r="O69" s="5">
        <f t="shared" si="11"/>
        <v>27823.022286145399</v>
      </c>
      <c r="P69" s="5">
        <f t="shared" ref="P69" si="12">$B$7</f>
        <v>5600</v>
      </c>
      <c r="Q69" s="5">
        <f t="shared" ref="Q69" si="13">$B$8</f>
        <v>33600</v>
      </c>
    </row>
    <row r="70" spans="8:17" x14ac:dyDescent="0.2">
      <c r="H70" s="1">
        <v>43957</v>
      </c>
      <c r="I70" t="e">
        <v>#N/A</v>
      </c>
      <c r="J70" s="4">
        <f>J69*(1 + $B$14)</f>
        <v>465973.6975241602</v>
      </c>
      <c r="K70" s="5">
        <f t="shared" si="7"/>
        <v>3947016.0565408063</v>
      </c>
      <c r="L70" s="5">
        <f t="shared" si="8"/>
        <v>46597.369752416023</v>
      </c>
      <c r="M70" s="6">
        <f t="shared" si="9"/>
        <v>9274.3407620484668</v>
      </c>
      <c r="N70" s="5">
        <f t="shared" si="10"/>
        <v>315553.25185182155</v>
      </c>
      <c r="O70" s="5">
        <f t="shared" si="11"/>
        <v>31555.325185182151</v>
      </c>
      <c r="P70" s="5">
        <f t="shared" si="1"/>
        <v>5600</v>
      </c>
      <c r="Q70" s="5">
        <f t="shared" si="2"/>
        <v>33600</v>
      </c>
    </row>
    <row r="71" spans="8:17" x14ac:dyDescent="0.2">
      <c r="H71" s="1">
        <v>43958</v>
      </c>
      <c r="I71" t="e">
        <v>#N/A</v>
      </c>
      <c r="J71" s="4">
        <f>J70*(1 + $B$14)</f>
        <v>528559.80011537578</v>
      </c>
      <c r="K71" s="5">
        <f>K70+J71</f>
        <v>4475575.8566561826</v>
      </c>
      <c r="L71" s="5">
        <f t="shared" ref="L71:L76" si="14">$B$5*J71</f>
        <v>52855.980011537584</v>
      </c>
      <c r="M71" s="6">
        <f t="shared" ref="M71:M76" si="15">(1 / $B$9) * N70</f>
        <v>10518.441728394051</v>
      </c>
      <c r="N71" s="5">
        <f>N70+L71-M71</f>
        <v>357890.79013496503</v>
      </c>
      <c r="O71" s="5">
        <f>N71*$B$15</f>
        <v>35789.079013496499</v>
      </c>
      <c r="P71" s="5">
        <f t="shared" ref="P71:P76" si="16">$B$7</f>
        <v>5600</v>
      </c>
      <c r="Q71" s="5">
        <f t="shared" ref="Q71:Q76" si="17">$B$8</f>
        <v>33600</v>
      </c>
    </row>
    <row r="72" spans="8:17" x14ac:dyDescent="0.2">
      <c r="H72" s="1">
        <v>43959</v>
      </c>
      <c r="I72" t="e">
        <v>#N/A</v>
      </c>
      <c r="J72" s="4">
        <f>J71*(1 + $B$14)</f>
        <v>599552.00000000151</v>
      </c>
      <c r="K72" s="5">
        <f>K71+J72</f>
        <v>5075127.8566561844</v>
      </c>
      <c r="L72" s="5">
        <f t="shared" si="14"/>
        <v>59955.200000000157</v>
      </c>
      <c r="M72" s="6">
        <f t="shared" si="15"/>
        <v>11929.693004498835</v>
      </c>
      <c r="N72" s="5">
        <f>N71+L72-M72</f>
        <v>405916.29713046632</v>
      </c>
      <c r="O72" s="5">
        <f>N72*$B$15</f>
        <v>40591.629713046626</v>
      </c>
      <c r="P72" s="5">
        <f t="shared" si="16"/>
        <v>5600</v>
      </c>
      <c r="Q72" s="5">
        <f t="shared" si="17"/>
        <v>33600</v>
      </c>
    </row>
    <row r="73" spans="8:17" x14ac:dyDescent="0.2">
      <c r="H73" s="1">
        <v>43960</v>
      </c>
      <c r="I73" t="e">
        <v>#N/A</v>
      </c>
      <c r="J73" s="4">
        <f>J72*(1 + $B$14)</f>
        <v>680079.34130733577</v>
      </c>
      <c r="K73" s="5">
        <f>K72+J73</f>
        <v>5755207.19796352</v>
      </c>
      <c r="L73" s="5">
        <f t="shared" si="14"/>
        <v>68007.934130733585</v>
      </c>
      <c r="M73" s="6">
        <f t="shared" si="15"/>
        <v>13530.54323768221</v>
      </c>
      <c r="N73" s="5">
        <f>N72+L73-M73</f>
        <v>460393.68802351772</v>
      </c>
      <c r="O73" s="5">
        <f>N73*$B$15</f>
        <v>46039.368802351768</v>
      </c>
      <c r="P73" s="5">
        <f t="shared" si="16"/>
        <v>5600</v>
      </c>
      <c r="Q73" s="5">
        <f t="shared" si="17"/>
        <v>33600</v>
      </c>
    </row>
    <row r="74" spans="8:17" x14ac:dyDescent="0.2">
      <c r="H74" s="1">
        <v>43961</v>
      </c>
      <c r="I74" t="e">
        <v>#N/A</v>
      </c>
      <c r="J74" s="4">
        <f>J73*(1 + $B$14)</f>
        <v>771422.51293135295</v>
      </c>
      <c r="K74" s="5">
        <f>K73+J74</f>
        <v>6526629.7108948734</v>
      </c>
      <c r="L74" s="5">
        <f t="shared" si="14"/>
        <v>77142.251293135298</v>
      </c>
      <c r="M74" s="6">
        <f t="shared" si="15"/>
        <v>15346.456267450591</v>
      </c>
      <c r="N74" s="5">
        <f>N73+L74-M74</f>
        <v>522189.48304920248</v>
      </c>
      <c r="O74" s="5">
        <f>N74*$B$15</f>
        <v>52218.948304920246</v>
      </c>
      <c r="P74" s="5">
        <f t="shared" si="16"/>
        <v>5600</v>
      </c>
      <c r="Q74" s="5">
        <f t="shared" si="17"/>
        <v>33600</v>
      </c>
    </row>
    <row r="75" spans="8:17" x14ac:dyDescent="0.2">
      <c r="H75" s="1">
        <v>43962</v>
      </c>
      <c r="I75" t="e">
        <v>#N/A</v>
      </c>
      <c r="J75" s="4">
        <f>J74*(1 + $B$14)</f>
        <v>875034.21632152481</v>
      </c>
      <c r="K75" s="5">
        <f>K74+J75</f>
        <v>7401663.9272163985</v>
      </c>
      <c r="L75" s="5">
        <f t="shared" si="14"/>
        <v>87503.421632152487</v>
      </c>
      <c r="M75" s="6">
        <f t="shared" si="15"/>
        <v>17406.316101640081</v>
      </c>
      <c r="N75" s="5">
        <f>N74+L75-M75</f>
        <v>592286.58857971488</v>
      </c>
      <c r="O75" s="5">
        <f>N75*$B$15</f>
        <v>59228.658857971481</v>
      </c>
      <c r="P75" s="5">
        <f t="shared" si="16"/>
        <v>5600</v>
      </c>
      <c r="Q75" s="5">
        <f t="shared" si="17"/>
        <v>33600</v>
      </c>
    </row>
    <row r="76" spans="8:17" x14ac:dyDescent="0.2">
      <c r="H76" s="1">
        <v>43963</v>
      </c>
      <c r="I76" t="e">
        <v>#N/A</v>
      </c>
      <c r="J76" s="4">
        <f>J75*(1 + $B$14)</f>
        <v>992562.26892299892</v>
      </c>
      <c r="K76" s="5">
        <f>K75+J76</f>
        <v>8394226.1961393971</v>
      </c>
      <c r="L76" s="5">
        <f t="shared" si="14"/>
        <v>99256.226892299892</v>
      </c>
      <c r="M76" s="6">
        <f t="shared" si="15"/>
        <v>19742.886285990495</v>
      </c>
      <c r="N76" s="5">
        <f>N75+L76-M76</f>
        <v>671799.92918602424</v>
      </c>
      <c r="O76" s="5">
        <f>N76*$B$15</f>
        <v>67179.992918602424</v>
      </c>
      <c r="P76" s="5">
        <f t="shared" si="16"/>
        <v>5600</v>
      </c>
      <c r="Q76" s="5">
        <f t="shared" si="17"/>
        <v>33600</v>
      </c>
    </row>
    <row r="78" spans="8:17" x14ac:dyDescent="0.2">
      <c r="H78" s="1"/>
      <c r="J78" s="4"/>
      <c r="K78" s="5"/>
      <c r="L78" s="5"/>
      <c r="M78" s="6"/>
      <c r="N78" s="5"/>
      <c r="O78" s="5"/>
      <c r="P78" s="5"/>
      <c r="Q78" s="5"/>
    </row>
    <row r="79" spans="8:17" x14ac:dyDescent="0.2">
      <c r="H79" s="1"/>
      <c r="J79" s="4"/>
      <c r="K79" s="5"/>
      <c r="L79" s="5"/>
      <c r="M79" s="6"/>
      <c r="N79" s="5"/>
      <c r="O79" s="5"/>
      <c r="P79" s="5"/>
      <c r="Q79" s="5"/>
    </row>
    <row r="80" spans="8:17" x14ac:dyDescent="0.2">
      <c r="H80" s="1"/>
      <c r="J80" s="4"/>
      <c r="K80" s="5"/>
      <c r="L80" s="5"/>
      <c r="M80" s="6"/>
      <c r="N80" s="5"/>
      <c r="O80" s="5"/>
      <c r="P80" s="5"/>
      <c r="Q80" s="5"/>
    </row>
    <row r="81" spans="8:17" x14ac:dyDescent="0.2">
      <c r="H81" s="1"/>
      <c r="J81" s="4"/>
      <c r="K81" s="5"/>
      <c r="L81" s="5"/>
      <c r="M81" s="6"/>
      <c r="N81" s="5"/>
      <c r="O81" s="5"/>
      <c r="P81" s="5"/>
      <c r="Q81" s="5"/>
    </row>
    <row r="82" spans="8:17" x14ac:dyDescent="0.2">
      <c r="H82" s="1"/>
      <c r="J82" s="4"/>
      <c r="K82" s="5"/>
      <c r="L82" s="5"/>
      <c r="M82" s="6"/>
      <c r="N82" s="5"/>
      <c r="O82" s="5"/>
      <c r="P82" s="5"/>
      <c r="Q82" s="5"/>
    </row>
    <row r="83" spans="8:17" x14ac:dyDescent="0.2">
      <c r="H83" s="1"/>
      <c r="J83" s="4"/>
      <c r="K83" s="5"/>
      <c r="L83" s="5"/>
      <c r="M83" s="6"/>
      <c r="N83" s="5"/>
      <c r="O83" s="5"/>
      <c r="P83" s="5"/>
      <c r="Q83" s="5"/>
    </row>
    <row r="84" spans="8:17" x14ac:dyDescent="0.2">
      <c r="H84" s="1"/>
      <c r="J84" s="4"/>
      <c r="K84" s="5"/>
      <c r="L84" s="5"/>
      <c r="M84" s="6"/>
      <c r="N84" s="5"/>
      <c r="O84" s="5"/>
      <c r="P84" s="5"/>
      <c r="Q84" s="5"/>
    </row>
    <row r="85" spans="8:17" x14ac:dyDescent="0.2">
      <c r="H85" s="1"/>
      <c r="J85" s="4"/>
      <c r="K85" s="5"/>
      <c r="L85" s="5"/>
      <c r="M85" s="6"/>
      <c r="N85" s="5"/>
      <c r="O85" s="5"/>
      <c r="P85" s="5"/>
      <c r="Q85" s="5"/>
    </row>
    <row r="86" spans="8:17" x14ac:dyDescent="0.2">
      <c r="H86" s="1"/>
      <c r="J86" s="4"/>
      <c r="K86" s="5"/>
      <c r="L86" s="5"/>
      <c r="M86" s="6"/>
      <c r="N86" s="5"/>
      <c r="O86" s="5"/>
      <c r="P86" s="5"/>
      <c r="Q86" s="5"/>
    </row>
    <row r="87" spans="8:17" x14ac:dyDescent="0.2">
      <c r="H87" s="1"/>
      <c r="J87" s="4"/>
      <c r="K87" s="5"/>
      <c r="L87" s="5"/>
      <c r="M87" s="6"/>
      <c r="N87" s="5"/>
      <c r="O87" s="5"/>
      <c r="P87" s="5"/>
      <c r="Q87" s="5"/>
    </row>
    <row r="88" spans="8:17" x14ac:dyDescent="0.2">
      <c r="H88" s="1"/>
      <c r="J88" s="4"/>
      <c r="K88" s="5"/>
      <c r="L88" s="5"/>
      <c r="M88" s="6"/>
      <c r="N88" s="5"/>
      <c r="O88" s="5"/>
      <c r="P88" s="5"/>
      <c r="Q88" s="5"/>
    </row>
    <row r="89" spans="8:17" x14ac:dyDescent="0.2">
      <c r="H89" s="1"/>
      <c r="J89" s="4"/>
      <c r="K89" s="5"/>
      <c r="L89" s="5"/>
      <c r="M89" s="6"/>
      <c r="N89" s="5"/>
      <c r="O89" s="5"/>
      <c r="P89" s="5"/>
      <c r="Q89" s="5"/>
    </row>
    <row r="90" spans="8:17" x14ac:dyDescent="0.2">
      <c r="H90" s="1"/>
      <c r="J90" s="4"/>
      <c r="K90" s="5"/>
      <c r="L90" s="5"/>
      <c r="M90" s="6"/>
      <c r="N90" s="5"/>
      <c r="O90" s="5"/>
      <c r="P90" s="5"/>
      <c r="Q90" s="5"/>
    </row>
    <row r="91" spans="8:17" x14ac:dyDescent="0.2">
      <c r="H91" s="1"/>
      <c r="J91" s="4"/>
      <c r="K91" s="5"/>
      <c r="L91" s="5"/>
      <c r="M91" s="6"/>
      <c r="N91" s="5"/>
      <c r="O91" s="5"/>
      <c r="P91" s="5"/>
      <c r="Q91" s="5"/>
    </row>
    <row r="92" spans="8:17" x14ac:dyDescent="0.2">
      <c r="H92" s="1"/>
      <c r="J92" s="4"/>
      <c r="K92" s="5"/>
      <c r="L92" s="5"/>
      <c r="M92" s="6"/>
      <c r="N92" s="5"/>
      <c r="O92" s="5"/>
      <c r="P92" s="5"/>
      <c r="Q92" s="5"/>
    </row>
    <row r="93" spans="8:17" x14ac:dyDescent="0.2">
      <c r="H93" s="1"/>
      <c r="J93" s="4"/>
      <c r="K93" s="5"/>
      <c r="L93" s="5"/>
      <c r="M93" s="6"/>
      <c r="N93" s="5"/>
      <c r="O93" s="5"/>
      <c r="P93" s="5"/>
      <c r="Q93" s="5"/>
    </row>
    <row r="94" spans="8:17" x14ac:dyDescent="0.2">
      <c r="H94" s="1"/>
      <c r="J94" s="4"/>
      <c r="K94" s="5"/>
      <c r="L94" s="5"/>
      <c r="M94" s="6"/>
      <c r="N94" s="5"/>
      <c r="O94" s="5"/>
      <c r="P94" s="5"/>
      <c r="Q94" s="5"/>
    </row>
    <row r="95" spans="8:17" x14ac:dyDescent="0.2">
      <c r="H95" s="1"/>
      <c r="J95" s="4"/>
      <c r="K95" s="5"/>
      <c r="L95" s="5"/>
      <c r="M95" s="6"/>
      <c r="N95" s="5"/>
      <c r="O95" s="5"/>
      <c r="P95" s="5"/>
      <c r="Q95" s="5"/>
    </row>
    <row r="96" spans="8:17" x14ac:dyDescent="0.2">
      <c r="H96" s="1"/>
      <c r="J96" s="4"/>
      <c r="K96" s="5"/>
      <c r="L96" s="5"/>
      <c r="M96" s="6"/>
      <c r="N96" s="5"/>
      <c r="O96" s="5"/>
      <c r="P96" s="5"/>
      <c r="Q96" s="5"/>
    </row>
    <row r="97" spans="8:17" x14ac:dyDescent="0.2">
      <c r="H97" s="1"/>
      <c r="J97" s="4"/>
      <c r="K97" s="5"/>
      <c r="L97" s="5"/>
      <c r="M97" s="6"/>
      <c r="N97" s="5"/>
      <c r="O97" s="5"/>
      <c r="P97" s="5"/>
      <c r="Q97" s="5"/>
    </row>
    <row r="98" spans="8:17" x14ac:dyDescent="0.2">
      <c r="H98" s="1"/>
      <c r="J98" s="4"/>
      <c r="K98" s="5"/>
      <c r="L98" s="5"/>
      <c r="M98" s="6"/>
      <c r="N98" s="5"/>
      <c r="O98" s="5"/>
      <c r="P98" s="5"/>
      <c r="Q98" s="5"/>
    </row>
    <row r="99" spans="8:17" x14ac:dyDescent="0.2">
      <c r="H99" s="1"/>
      <c r="J99" s="4"/>
      <c r="K99" s="5"/>
      <c r="L99" s="5"/>
      <c r="M99" s="6"/>
      <c r="N99" s="5"/>
      <c r="O99" s="5"/>
      <c r="P99" s="5"/>
      <c r="Q99" s="5"/>
    </row>
    <row r="100" spans="8:17" x14ac:dyDescent="0.2">
      <c r="H100" s="1"/>
      <c r="J100" s="4"/>
      <c r="K100" s="5"/>
      <c r="L100" s="5"/>
      <c r="M100" s="6"/>
      <c r="N100" s="5"/>
      <c r="O100" s="5"/>
      <c r="P100" s="5"/>
      <c r="Q100" s="5"/>
    </row>
    <row r="101" spans="8:17" x14ac:dyDescent="0.2">
      <c r="H101" s="1"/>
      <c r="J101" s="4"/>
      <c r="K101" s="5"/>
      <c r="L101" s="5"/>
      <c r="M101" s="6"/>
      <c r="N101" s="5"/>
      <c r="O101" s="5"/>
      <c r="P101" s="5"/>
      <c r="Q101" s="5"/>
    </row>
    <row r="102" spans="8:17" x14ac:dyDescent="0.2">
      <c r="H102" s="1"/>
      <c r="J102" s="4"/>
      <c r="K102" s="5"/>
      <c r="L102" s="5"/>
      <c r="M102" s="6"/>
      <c r="N102" s="5"/>
      <c r="O102" s="5"/>
      <c r="P102" s="5"/>
      <c r="Q10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Eber</dc:creator>
  <cp:lastModifiedBy>Maximilian Eber</cp:lastModifiedBy>
  <dcterms:created xsi:type="dcterms:W3CDTF">2020-03-26T13:46:44Z</dcterms:created>
  <dcterms:modified xsi:type="dcterms:W3CDTF">2020-03-26T15:15:00Z</dcterms:modified>
</cp:coreProperties>
</file>